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unova Katarina\Desktop\moje dokumenty1\ČS PHM\Výber zhotoviteľa\"/>
    </mc:Choice>
  </mc:AlternateContent>
  <bookViews>
    <workbookView xWindow="0" yWindow="0" windowWidth="20490" windowHeight="7155" tabRatio="685" firstSheet="8"/>
  </bookViews>
  <sheets>
    <sheet name="Rekapitulácia nákladov" sheetId="33" r:id="rId1"/>
    <sheet name="SO-01" sheetId="73" r:id="rId2"/>
    <sheet name="SO-02" sheetId="74" r:id="rId3"/>
    <sheet name="SO-03" sheetId="76" r:id="rId4"/>
    <sheet name="PS-01" sheetId="72" r:id="rId5"/>
    <sheet name="PS-02 Rekap" sheetId="64" r:id="rId6"/>
    <sheet name="PS-02 Dodavky" sheetId="65" r:id="rId7"/>
    <sheet name="PS-02" sheetId="66" r:id="rId8"/>
    <sheet name="PS-03" sheetId="68" r:id="rId9"/>
    <sheet name="Osvetlenie prístrešku Rekap." sheetId="80" r:id="rId10"/>
    <sheet name="Osvetlenie prístrešku" sheetId="79" r:id="rId11"/>
    <sheet name="Elektro Objekt obsl. Rekap" sheetId="77" r:id="rId12"/>
    <sheet name="Elektro Objekt obsl" sheetId="78" r:id="rId13"/>
  </sheets>
  <definedNames>
    <definedName name="_______obl11" localSheetId="10">#REF!</definedName>
    <definedName name="_______obl11" localSheetId="9">#REF!</definedName>
    <definedName name="_______obl11">#REF!</definedName>
    <definedName name="_______obl12" localSheetId="10">#REF!</definedName>
    <definedName name="_______obl12" localSheetId="9">#REF!</definedName>
    <definedName name="_______obl12">#REF!</definedName>
    <definedName name="_______obl13" localSheetId="10">#REF!</definedName>
    <definedName name="_______obl13" localSheetId="9">#REF!</definedName>
    <definedName name="_______obl13">#REF!</definedName>
    <definedName name="_______obl14">#REF!</definedName>
    <definedName name="_______obl15">#REF!</definedName>
    <definedName name="_______obl16">#REF!</definedName>
    <definedName name="_______obl17">#REF!</definedName>
    <definedName name="_______obl1710">#REF!</definedName>
    <definedName name="_______obl1711">#REF!</definedName>
    <definedName name="_______obl1712">#REF!</definedName>
    <definedName name="_______obl1713">#REF!</definedName>
    <definedName name="_______obl1714">#REF!</definedName>
    <definedName name="_______obl1715">#REF!</definedName>
    <definedName name="_______obl1716">#REF!</definedName>
    <definedName name="_______obl1717">#REF!</definedName>
    <definedName name="_______obl1718">#REF!</definedName>
    <definedName name="_______obl1719">#REF!</definedName>
    <definedName name="_______obl173">#REF!</definedName>
    <definedName name="_______obl174">#REF!</definedName>
    <definedName name="_______obl175">#REF!</definedName>
    <definedName name="_______obl176">#REF!</definedName>
    <definedName name="_______obl177">#REF!</definedName>
    <definedName name="_______obl178">#REF!</definedName>
    <definedName name="_______obl179">#REF!</definedName>
    <definedName name="_______obl18">#REF!</definedName>
    <definedName name="_______obl181">#REF!</definedName>
    <definedName name="_______obl1816">#REF!</definedName>
    <definedName name="_______obl1820">#REF!</definedName>
    <definedName name="_______obl1821">#REF!</definedName>
    <definedName name="_______obl1822">#REF!</definedName>
    <definedName name="_______obl1823">#REF!</definedName>
    <definedName name="_______obl1824">#REF!</definedName>
    <definedName name="_______obl1825">#REF!</definedName>
    <definedName name="_______obl1826">#REF!</definedName>
    <definedName name="_______obl1827">#REF!</definedName>
    <definedName name="_______obl1828">#REF!</definedName>
    <definedName name="_______obl1829">#REF!</definedName>
    <definedName name="_______obl183">#REF!</definedName>
    <definedName name="_______obl1831">#REF!</definedName>
    <definedName name="_______obl1832">#REF!</definedName>
    <definedName name="_______obl184">#REF!</definedName>
    <definedName name="_______obl185">#REF!</definedName>
    <definedName name="_______obl186">#REF!</definedName>
    <definedName name="_______obl187">#REF!</definedName>
    <definedName name="______obl11">#REF!</definedName>
    <definedName name="______obl12">#REF!</definedName>
    <definedName name="______obl13">#REF!</definedName>
    <definedName name="______obl14">#REF!</definedName>
    <definedName name="______obl15">#REF!</definedName>
    <definedName name="______obl16">#REF!</definedName>
    <definedName name="______obl17">#REF!</definedName>
    <definedName name="______obl1710">#REF!</definedName>
    <definedName name="______obl1711">#REF!</definedName>
    <definedName name="______obl1712">#REF!</definedName>
    <definedName name="______obl1713">#REF!</definedName>
    <definedName name="______obl1714">#REF!</definedName>
    <definedName name="______obl1715">#REF!</definedName>
    <definedName name="______obl1716">#REF!</definedName>
    <definedName name="______obl1717">#REF!</definedName>
    <definedName name="______obl1718">#REF!</definedName>
    <definedName name="______obl1719">#REF!</definedName>
    <definedName name="______obl173">#REF!</definedName>
    <definedName name="______obl174">#REF!</definedName>
    <definedName name="______obl175">#REF!</definedName>
    <definedName name="______obl176">#REF!</definedName>
    <definedName name="______obl177">#REF!</definedName>
    <definedName name="______obl178">#REF!</definedName>
    <definedName name="______obl179">#REF!</definedName>
    <definedName name="______obl18">#REF!</definedName>
    <definedName name="______obl181">#REF!</definedName>
    <definedName name="______obl1816">#REF!</definedName>
    <definedName name="______obl1820">#REF!</definedName>
    <definedName name="______obl1821">#REF!</definedName>
    <definedName name="______obl1822">#REF!</definedName>
    <definedName name="______obl1823">#REF!</definedName>
    <definedName name="______obl1824">#REF!</definedName>
    <definedName name="______obl1825">#REF!</definedName>
    <definedName name="______obl1826">#REF!</definedName>
    <definedName name="______obl1827">#REF!</definedName>
    <definedName name="______obl1828">#REF!</definedName>
    <definedName name="______obl1829">#REF!</definedName>
    <definedName name="______obl183">#REF!</definedName>
    <definedName name="______obl1831">#REF!</definedName>
    <definedName name="______obl1832">#REF!</definedName>
    <definedName name="______obl184">#REF!</definedName>
    <definedName name="______obl185">#REF!</definedName>
    <definedName name="______obl186">#REF!</definedName>
    <definedName name="______obl187">#REF!</definedName>
    <definedName name="_____obl11">#REF!</definedName>
    <definedName name="_____obl12">#REF!</definedName>
    <definedName name="_____obl13">#REF!</definedName>
    <definedName name="_____obl14">#REF!</definedName>
    <definedName name="_____obl15">#REF!</definedName>
    <definedName name="_____obl16">#REF!</definedName>
    <definedName name="_____obl17">#REF!</definedName>
    <definedName name="_____obl1710">#REF!</definedName>
    <definedName name="_____obl1711">#REF!</definedName>
    <definedName name="_____obl1712">#REF!</definedName>
    <definedName name="_____obl1713">#REF!</definedName>
    <definedName name="_____obl1714">#REF!</definedName>
    <definedName name="_____obl1715">#REF!</definedName>
    <definedName name="_____obl1716">#REF!</definedName>
    <definedName name="_____obl1717">#REF!</definedName>
    <definedName name="_____obl1718">#REF!</definedName>
    <definedName name="_____obl1719">#REF!</definedName>
    <definedName name="_____obl173">#REF!</definedName>
    <definedName name="_____obl174">#REF!</definedName>
    <definedName name="_____obl175">#REF!</definedName>
    <definedName name="_____obl176">#REF!</definedName>
    <definedName name="_____obl177">#REF!</definedName>
    <definedName name="_____obl178">#REF!</definedName>
    <definedName name="_____obl179">#REF!</definedName>
    <definedName name="_____obl18">#REF!</definedName>
    <definedName name="_____obl181">#REF!</definedName>
    <definedName name="_____obl1816">#REF!</definedName>
    <definedName name="_____obl1820">#REF!</definedName>
    <definedName name="_____obl1821">#REF!</definedName>
    <definedName name="_____obl1822">#REF!</definedName>
    <definedName name="_____obl1823">#REF!</definedName>
    <definedName name="_____obl1824">#REF!</definedName>
    <definedName name="_____obl1825">#REF!</definedName>
    <definedName name="_____obl1826">#REF!</definedName>
    <definedName name="_____obl1827">#REF!</definedName>
    <definedName name="_____obl1828">#REF!</definedName>
    <definedName name="_____obl1829">#REF!</definedName>
    <definedName name="_____obl183">#REF!</definedName>
    <definedName name="_____obl1831">#REF!</definedName>
    <definedName name="_____obl1832">#REF!</definedName>
    <definedName name="_____obl184">#REF!</definedName>
    <definedName name="_____obl185">#REF!</definedName>
    <definedName name="_____obl186">#REF!</definedName>
    <definedName name="_____obl187">#REF!</definedName>
    <definedName name="____obl11">#REF!</definedName>
    <definedName name="____obl12">#REF!</definedName>
    <definedName name="____obl13">#REF!</definedName>
    <definedName name="____obl14">#REF!</definedName>
    <definedName name="____obl15">#REF!</definedName>
    <definedName name="____obl16">#REF!</definedName>
    <definedName name="____obl17">#REF!</definedName>
    <definedName name="____obl1710">#REF!</definedName>
    <definedName name="____obl1711">#REF!</definedName>
    <definedName name="____obl1712">#REF!</definedName>
    <definedName name="____obl1713">#REF!</definedName>
    <definedName name="____obl1714">#REF!</definedName>
    <definedName name="____obl1715">#REF!</definedName>
    <definedName name="____obl1716">#REF!</definedName>
    <definedName name="____obl1717">#REF!</definedName>
    <definedName name="____obl1718">#REF!</definedName>
    <definedName name="____obl1719">#REF!</definedName>
    <definedName name="____obl173">#REF!</definedName>
    <definedName name="____obl174">#REF!</definedName>
    <definedName name="____obl175">#REF!</definedName>
    <definedName name="____obl176">#REF!</definedName>
    <definedName name="____obl177">#REF!</definedName>
    <definedName name="____obl178">#REF!</definedName>
    <definedName name="____obl179">#REF!</definedName>
    <definedName name="____obl18">#REF!</definedName>
    <definedName name="____obl181">#REF!</definedName>
    <definedName name="____obl1816">#REF!</definedName>
    <definedName name="____obl1820">#REF!</definedName>
    <definedName name="____obl1821">#REF!</definedName>
    <definedName name="____obl1822">#REF!</definedName>
    <definedName name="____obl1823">#REF!</definedName>
    <definedName name="____obl1824">#REF!</definedName>
    <definedName name="____obl1825">#REF!</definedName>
    <definedName name="____obl1826">#REF!</definedName>
    <definedName name="____obl1827">#REF!</definedName>
    <definedName name="____obl1828">#REF!</definedName>
    <definedName name="____obl1829">#REF!</definedName>
    <definedName name="____obl183">#REF!</definedName>
    <definedName name="____obl1831">#REF!</definedName>
    <definedName name="____obl1832">#REF!</definedName>
    <definedName name="____obl184">#REF!</definedName>
    <definedName name="____obl185">#REF!</definedName>
    <definedName name="____obl186">#REF!</definedName>
    <definedName name="____obl187">#REF!</definedName>
    <definedName name="___obl11">#REF!</definedName>
    <definedName name="___obl12">#REF!</definedName>
    <definedName name="___obl13">#REF!</definedName>
    <definedName name="___obl14">#REF!</definedName>
    <definedName name="___obl15">#REF!</definedName>
    <definedName name="___obl16">#REF!</definedName>
    <definedName name="___obl17">#REF!</definedName>
    <definedName name="___obl1710">#REF!</definedName>
    <definedName name="___obl1711">#REF!</definedName>
    <definedName name="___obl1712">#REF!</definedName>
    <definedName name="___obl1713">#REF!</definedName>
    <definedName name="___obl1714">#REF!</definedName>
    <definedName name="___obl1715">#REF!</definedName>
    <definedName name="___obl1716">#REF!</definedName>
    <definedName name="___obl1717">#REF!</definedName>
    <definedName name="___obl1718">#REF!</definedName>
    <definedName name="___obl1719">#REF!</definedName>
    <definedName name="___obl173">#REF!</definedName>
    <definedName name="___obl174">#REF!</definedName>
    <definedName name="___obl175">#REF!</definedName>
    <definedName name="___obl176">#REF!</definedName>
    <definedName name="___obl177">#REF!</definedName>
    <definedName name="___obl178">#REF!</definedName>
    <definedName name="___obl179">#REF!</definedName>
    <definedName name="___obl18">#REF!</definedName>
    <definedName name="___obl181">#REF!</definedName>
    <definedName name="___obl1816">#REF!</definedName>
    <definedName name="___obl1820">#REF!</definedName>
    <definedName name="___obl1821">#REF!</definedName>
    <definedName name="___obl1822">#REF!</definedName>
    <definedName name="___obl1823">#REF!</definedName>
    <definedName name="___obl1824">#REF!</definedName>
    <definedName name="___obl1825">#REF!</definedName>
    <definedName name="___obl1826">#REF!</definedName>
    <definedName name="___obl1827">#REF!</definedName>
    <definedName name="___obl1828">#REF!</definedName>
    <definedName name="___obl1829">#REF!</definedName>
    <definedName name="___obl183">#REF!</definedName>
    <definedName name="___obl1831">#REF!</definedName>
    <definedName name="___obl1832">#REF!</definedName>
    <definedName name="___obl184">#REF!</definedName>
    <definedName name="___obl185">#REF!</definedName>
    <definedName name="___obl186">#REF!</definedName>
    <definedName name="___obl187">#REF!</definedName>
    <definedName name="__obl11">#REF!</definedName>
    <definedName name="__obl12">#REF!</definedName>
    <definedName name="__obl13">#REF!</definedName>
    <definedName name="__obl14">#REF!</definedName>
    <definedName name="__obl15">#REF!</definedName>
    <definedName name="__obl16">#REF!</definedName>
    <definedName name="__obl17">#REF!</definedName>
    <definedName name="__obl1710">#REF!</definedName>
    <definedName name="__obl1711">#REF!</definedName>
    <definedName name="__obl1712">#REF!</definedName>
    <definedName name="__obl1713">#REF!</definedName>
    <definedName name="__obl1714">#REF!</definedName>
    <definedName name="__obl1715">#REF!</definedName>
    <definedName name="__obl1716">#REF!</definedName>
    <definedName name="__obl1717">#REF!</definedName>
    <definedName name="__obl1718">#REF!</definedName>
    <definedName name="__obl1719">#REF!</definedName>
    <definedName name="__obl173">#REF!</definedName>
    <definedName name="__obl174">#REF!</definedName>
    <definedName name="__obl175">#REF!</definedName>
    <definedName name="__obl176">#REF!</definedName>
    <definedName name="__obl177">#REF!</definedName>
    <definedName name="__obl178">#REF!</definedName>
    <definedName name="__obl179">#REF!</definedName>
    <definedName name="__obl18">#REF!</definedName>
    <definedName name="__obl181">#REF!</definedName>
    <definedName name="__obl1816">#REF!</definedName>
    <definedName name="__obl1820">#REF!</definedName>
    <definedName name="__obl1821">#REF!</definedName>
    <definedName name="__obl1822">#REF!</definedName>
    <definedName name="__obl1823">#REF!</definedName>
    <definedName name="__obl1824">#REF!</definedName>
    <definedName name="__obl1825">#REF!</definedName>
    <definedName name="__obl1826">#REF!</definedName>
    <definedName name="__obl1827">#REF!</definedName>
    <definedName name="__obl1828">#REF!</definedName>
    <definedName name="__obl1829">#REF!</definedName>
    <definedName name="__obl183">#REF!</definedName>
    <definedName name="__obl1831">#REF!</definedName>
    <definedName name="__obl1832">#REF!</definedName>
    <definedName name="__obl184">#REF!</definedName>
    <definedName name="__obl185">#REF!</definedName>
    <definedName name="__obl186">#REF!</definedName>
    <definedName name="__obl187">#REF!</definedName>
    <definedName name="_xlnm._FilterDatabase" localSheetId="2" hidden="1">#REF!</definedName>
    <definedName name="_xlnm._FilterDatabase" hidden="1">#REF!</definedName>
    <definedName name="_obl11">#REF!</definedName>
    <definedName name="_obl12">#REF!</definedName>
    <definedName name="_obl13">#REF!</definedName>
    <definedName name="_obl14">#REF!</definedName>
    <definedName name="_obl15">#REF!</definedName>
    <definedName name="_obl16">#REF!</definedName>
    <definedName name="_obl17">#REF!</definedName>
    <definedName name="_obl1710">#REF!</definedName>
    <definedName name="_obl1711">#REF!</definedName>
    <definedName name="_obl1712">#REF!</definedName>
    <definedName name="_obl1713">#REF!</definedName>
    <definedName name="_obl1714">#REF!</definedName>
    <definedName name="_obl1715">#REF!</definedName>
    <definedName name="_obl1716">#REF!</definedName>
    <definedName name="_obl1717">#REF!</definedName>
    <definedName name="_obl1718">#REF!</definedName>
    <definedName name="_obl1719">#REF!</definedName>
    <definedName name="_obl173">#REF!</definedName>
    <definedName name="_obl174">#REF!</definedName>
    <definedName name="_obl175">#REF!</definedName>
    <definedName name="_obl176">#REF!</definedName>
    <definedName name="_obl177">#REF!</definedName>
    <definedName name="_obl178">#REF!</definedName>
    <definedName name="_obl179">#REF!</definedName>
    <definedName name="_obl18">#REF!</definedName>
    <definedName name="_obl181">#REF!</definedName>
    <definedName name="_obl1816">#REF!</definedName>
    <definedName name="_obl1820">#REF!</definedName>
    <definedName name="_obl1821">#REF!</definedName>
    <definedName name="_obl1822">#REF!</definedName>
    <definedName name="_obl1823">#REF!</definedName>
    <definedName name="_obl1824">#REF!</definedName>
    <definedName name="_obl1825">#REF!</definedName>
    <definedName name="_obl1826">#REF!</definedName>
    <definedName name="_obl1827">#REF!</definedName>
    <definedName name="_obl1828">#REF!</definedName>
    <definedName name="_obl1829">#REF!</definedName>
    <definedName name="_obl183">#REF!</definedName>
    <definedName name="_obl1831">#REF!</definedName>
    <definedName name="_obl1832">#REF!</definedName>
    <definedName name="_obl184">#REF!</definedName>
    <definedName name="_obl185">#REF!</definedName>
    <definedName name="_obl186">#REF!</definedName>
    <definedName name="_obl187">#REF!</definedName>
    <definedName name="a">#REF!</definedName>
    <definedName name="b">#REF!</definedName>
    <definedName name="bghrerr">#REF!</definedName>
    <definedName name="bhvfdgvf">#REF!</definedName>
    <definedName name="celkrozp">#REF!</definedName>
    <definedName name="dfdaf">#REF!</definedName>
    <definedName name="DKGJSDGS">#REF!</definedName>
    <definedName name="dsfbhbg">#REF!</definedName>
    <definedName name="er">#REF!</definedName>
    <definedName name="exter1">#REF!</definedName>
    <definedName name="fakt1R" localSheetId="1">#REF!</definedName>
    <definedName name="fakt1R" localSheetId="2">#REF!</definedName>
    <definedName name="fakt1R">#REF!</definedName>
    <definedName name="hovno">#REF!</definedName>
    <definedName name="inter1">#REF!</definedName>
    <definedName name="jzzuggt">#REF!</definedName>
    <definedName name="mts">#REF!</definedName>
    <definedName name="_xlnm.Print_Titles" localSheetId="4">'PS-01'!$9:$10</definedName>
    <definedName name="_xlnm.Print_Titles" localSheetId="1">'SO-01'!$8:$10</definedName>
    <definedName name="_xlnm.Print_Titles" localSheetId="2">'SO-02'!$8:$10</definedName>
    <definedName name="_xlnm.Print_Titles" localSheetId="3">'SO-03'!$1:$12</definedName>
    <definedName name="obch_sleva" localSheetId="10">#REF!</definedName>
    <definedName name="obch_sleva" localSheetId="9">#REF!</definedName>
    <definedName name="obch_sleva">#REF!</definedName>
    <definedName name="_xlnm.Print_Area" localSheetId="4">'PS-01'!$A$9:$I$81</definedName>
    <definedName name="_xlnm.Print_Area" localSheetId="7">'PS-02'!$A$7:$M$135</definedName>
    <definedName name="_xlnm.Print_Area" localSheetId="6">'PS-02 Dodavky'!$A$7:$H$80</definedName>
    <definedName name="_xlnm.Print_Area" localSheetId="5">'PS-02 Rekap'!$A$7:$H$27</definedName>
    <definedName name="_xlnm.Print_Area" localSheetId="8">'PS-03'!$A$7:$N$102</definedName>
    <definedName name="_xlnm.Print_Area" localSheetId="1">'SO-01'!$A:$O</definedName>
    <definedName name="_xlnm.Print_Area" localSheetId="2">'SO-02'!$A:$O</definedName>
    <definedName name="OLE_LINK1" localSheetId="4">'PS-01'!#REF!</definedName>
    <definedName name="pokusAAAA" localSheetId="10">#REF!</definedName>
    <definedName name="pokusAAAA" localSheetId="9">#REF!</definedName>
    <definedName name="pokusAAAA">#REF!</definedName>
    <definedName name="pokusadres" localSheetId="10">#REF!</definedName>
    <definedName name="pokusadres" localSheetId="9">#REF!</definedName>
    <definedName name="pokusadres">#REF!</definedName>
    <definedName name="položka_A1" localSheetId="10">#REF!</definedName>
    <definedName name="položka_A1" localSheetId="9">#REF!</definedName>
    <definedName name="položka_A1">#REF!</definedName>
    <definedName name="pom_výp_zač">#REF!</definedName>
    <definedName name="pom_výpočty">#REF!</definedName>
    <definedName name="prep_schem">#REF!</definedName>
    <definedName name="qw" localSheetId="10">#REF!</definedName>
    <definedName name="qw" localSheetId="9">#REF!</definedName>
    <definedName name="qw">#REF!</definedName>
    <definedName name="rozvržení_rozp" localSheetId="10">#REF!</definedName>
    <definedName name="rozvržení_rozp" localSheetId="9">#REF!</definedName>
    <definedName name="rozvržení_rozp">#REF!</definedName>
    <definedName name="ssss" localSheetId="10">#REF!</definedName>
    <definedName name="ssss" localSheetId="9">#REF!</definedName>
    <definedName name="ssss">#REF!</definedName>
    <definedName name="Stavebná_časť">'Rekapitulácia nákladov'!#REF!</definedName>
    <definedName name="subslevy" localSheetId="10">#REF!</definedName>
    <definedName name="subslevy" localSheetId="9">#REF!</definedName>
    <definedName name="subslevy">#REF!</definedName>
    <definedName name="sumpok" localSheetId="10">#REF!</definedName>
    <definedName name="sumpok" localSheetId="9">#REF!</definedName>
    <definedName name="sumpok">#REF!</definedName>
    <definedName name="tr" localSheetId="10">#REF!</definedName>
    <definedName name="tr" localSheetId="9">#REF!</definedName>
    <definedName name="tr">#REF!</definedName>
    <definedName name="výpočty">#REF!</definedName>
    <definedName name="vystup">#REF!</definedName>
    <definedName name="x" hidden="1">#REF!</definedName>
    <definedName name="zahrnsazby">#REF!</definedName>
    <definedName name="zahrnslevy">#REF!</definedName>
  </definedNames>
  <calcPr calcId="152511"/>
</workbook>
</file>

<file path=xl/calcChain.xml><?xml version="1.0" encoding="utf-8"?>
<calcChain xmlns="http://schemas.openxmlformats.org/spreadsheetml/2006/main">
  <c r="C39" i="33" l="1"/>
  <c r="C37" i="33"/>
  <c r="C36" i="33"/>
  <c r="D36" i="33" s="1"/>
  <c r="D33" i="33"/>
  <c r="E33" i="33" s="1"/>
  <c r="D32" i="33"/>
  <c r="E32" i="33" s="1"/>
  <c r="D31" i="33"/>
  <c r="E31" i="33" s="1"/>
  <c r="D30" i="33"/>
  <c r="E30" i="33" s="1"/>
  <c r="D29" i="33"/>
  <c r="E29" i="33" s="1"/>
  <c r="D37" i="33" l="1"/>
  <c r="E37" i="33" s="1"/>
  <c r="E36" i="33"/>
  <c r="C35" i="33"/>
  <c r="G19" i="72"/>
  <c r="G16" i="72"/>
  <c r="G22" i="80"/>
  <c r="A11" i="79"/>
  <c r="A12" i="79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A45" i="79" s="1"/>
  <c r="A46" i="79" s="1"/>
  <c r="A47" i="79" s="1"/>
  <c r="A48" i="79" s="1"/>
  <c r="A49" i="79" s="1"/>
  <c r="A50" i="79" s="1"/>
  <c r="A51" i="79" s="1"/>
  <c r="A52" i="79" s="1"/>
  <c r="K12" i="79"/>
  <c r="I15" i="79"/>
  <c r="K15" i="79" s="1"/>
  <c r="J15" i="79"/>
  <c r="I18" i="79"/>
  <c r="K18" i="79" s="1"/>
  <c r="J18" i="79"/>
  <c r="I22" i="79"/>
  <c r="J22" i="79"/>
  <c r="K22" i="79"/>
  <c r="I23" i="79"/>
  <c r="K23" i="79" s="1"/>
  <c r="J23" i="79"/>
  <c r="I26" i="79"/>
  <c r="K26" i="79" s="1"/>
  <c r="J26" i="79"/>
  <c r="I29" i="79"/>
  <c r="J29" i="79"/>
  <c r="K29" i="79"/>
  <c r="I30" i="79"/>
  <c r="K30" i="79" s="1"/>
  <c r="J30" i="79"/>
  <c r="I33" i="79"/>
  <c r="K33" i="79" s="1"/>
  <c r="J33" i="79"/>
  <c r="I34" i="79"/>
  <c r="J34" i="79"/>
  <c r="K34" i="79" s="1"/>
  <c r="I37" i="79"/>
  <c r="K37" i="79" s="1"/>
  <c r="J37" i="79"/>
  <c r="I40" i="79"/>
  <c r="K40" i="79" s="1"/>
  <c r="J40" i="79"/>
  <c r="I41" i="79"/>
  <c r="J41" i="79"/>
  <c r="K41" i="79" s="1"/>
  <c r="I44" i="79"/>
  <c r="K44" i="79" s="1"/>
  <c r="J44" i="79"/>
  <c r="J46" i="79"/>
  <c r="J52" i="79"/>
  <c r="K52" i="79"/>
  <c r="D35" i="33" l="1"/>
  <c r="E35" i="33" s="1"/>
  <c r="I46" i="79"/>
  <c r="J47" i="79"/>
  <c r="J49" i="79" s="1"/>
  <c r="G14" i="80" s="1"/>
  <c r="A11" i="78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46" i="78" s="1"/>
  <c r="A47" i="78" s="1"/>
  <c r="A48" i="78" s="1"/>
  <c r="A49" i="78" s="1"/>
  <c r="A50" i="78" s="1"/>
  <c r="A51" i="78" s="1"/>
  <c r="A52" i="78" s="1"/>
  <c r="A53" i="78" s="1"/>
  <c r="A54" i="78" s="1"/>
  <c r="A55" i="78" s="1"/>
  <c r="A56" i="78" s="1"/>
  <c r="A57" i="78" s="1"/>
  <c r="A58" i="78" s="1"/>
  <c r="A59" i="78" s="1"/>
  <c r="A60" i="78" s="1"/>
  <c r="A61" i="78" s="1"/>
  <c r="A62" i="78" s="1"/>
  <c r="I12" i="78"/>
  <c r="J12" i="78"/>
  <c r="I15" i="78"/>
  <c r="J15" i="78"/>
  <c r="I18" i="78"/>
  <c r="K18" i="78" s="1"/>
  <c r="J18" i="78"/>
  <c r="I22" i="78"/>
  <c r="K22" i="78" s="1"/>
  <c r="J22" i="78"/>
  <c r="I23" i="78"/>
  <c r="J23" i="78"/>
  <c r="K23" i="78"/>
  <c r="I26" i="78"/>
  <c r="J26" i="78"/>
  <c r="I29" i="78"/>
  <c r="J29" i="78"/>
  <c r="I30" i="78"/>
  <c r="J30" i="78"/>
  <c r="K30" i="78" s="1"/>
  <c r="I31" i="78"/>
  <c r="K31" i="78" s="1"/>
  <c r="J31" i="78"/>
  <c r="I34" i="78"/>
  <c r="J34" i="78"/>
  <c r="I35" i="78"/>
  <c r="J35" i="78"/>
  <c r="I38" i="78"/>
  <c r="J38" i="78"/>
  <c r="K38" i="78"/>
  <c r="I41" i="78"/>
  <c r="J41" i="78"/>
  <c r="I44" i="78"/>
  <c r="K44" i="78" s="1"/>
  <c r="J44" i="78"/>
  <c r="I45" i="78"/>
  <c r="J45" i="78"/>
  <c r="K45" i="78"/>
  <c r="I48" i="78"/>
  <c r="J48" i="78"/>
  <c r="I51" i="78"/>
  <c r="K51" i="78" s="1"/>
  <c r="J51" i="78"/>
  <c r="I52" i="78"/>
  <c r="J52" i="78"/>
  <c r="K52" i="78"/>
  <c r="I53" i="78"/>
  <c r="J53" i="78"/>
  <c r="J62" i="78"/>
  <c r="K62" i="78"/>
  <c r="G22" i="77" s="1"/>
  <c r="K46" i="79" l="1"/>
  <c r="I47" i="79"/>
  <c r="I48" i="79"/>
  <c r="I49" i="79" s="1"/>
  <c r="K41" i="78"/>
  <c r="J56" i="78"/>
  <c r="J57" i="78" s="1"/>
  <c r="J59" i="78" s="1"/>
  <c r="G14" i="77" s="1"/>
  <c r="K53" i="78"/>
  <c r="K48" i="78"/>
  <c r="K29" i="78"/>
  <c r="I56" i="78"/>
  <c r="I57" i="78" s="1"/>
  <c r="K26" i="78"/>
  <c r="K35" i="78"/>
  <c r="K34" i="78"/>
  <c r="K12" i="78"/>
  <c r="K15" i="78"/>
  <c r="C16" i="33"/>
  <c r="G15" i="76"/>
  <c r="G20" i="76"/>
  <c r="G29" i="76"/>
  <c r="G30" i="76"/>
  <c r="G31" i="76"/>
  <c r="G40" i="76"/>
  <c r="G41" i="76"/>
  <c r="G52" i="76"/>
  <c r="G53" i="76"/>
  <c r="G54" i="76"/>
  <c r="G55" i="76"/>
  <c r="G56" i="76"/>
  <c r="G61" i="76"/>
  <c r="G63" i="76"/>
  <c r="G69" i="76"/>
  <c r="G70" i="76"/>
  <c r="G71" i="76"/>
  <c r="G73" i="76"/>
  <c r="G80" i="76"/>
  <c r="G85" i="76"/>
  <c r="G87" i="76"/>
  <c r="G93" i="76"/>
  <c r="G98" i="76"/>
  <c r="G104" i="76"/>
  <c r="G105" i="76"/>
  <c r="G107" i="76"/>
  <c r="G109" i="76"/>
  <c r="G110" i="76"/>
  <c r="G111" i="76"/>
  <c r="G112" i="76"/>
  <c r="G114" i="76"/>
  <c r="G115" i="76"/>
  <c r="G116" i="76"/>
  <c r="G117" i="76"/>
  <c r="G118" i="76"/>
  <c r="G119" i="76"/>
  <c r="G120" i="76"/>
  <c r="G121" i="76"/>
  <c r="G122" i="76"/>
  <c r="G123" i="76"/>
  <c r="G124" i="76"/>
  <c r="G125" i="76"/>
  <c r="G126" i="76"/>
  <c r="G127" i="76"/>
  <c r="G128" i="76"/>
  <c r="G129" i="76"/>
  <c r="G130" i="76"/>
  <c r="G131" i="76"/>
  <c r="G132" i="76"/>
  <c r="G133" i="76"/>
  <c r="G134" i="76"/>
  <c r="G135" i="76"/>
  <c r="G136" i="76"/>
  <c r="G137" i="76"/>
  <c r="G138" i="76"/>
  <c r="G139" i="76"/>
  <c r="G140" i="76"/>
  <c r="G141" i="76"/>
  <c r="G142" i="76"/>
  <c r="G143" i="76"/>
  <c r="G144" i="76"/>
  <c r="G145" i="76"/>
  <c r="G146" i="76"/>
  <c r="G147" i="76"/>
  <c r="G148" i="76"/>
  <c r="G149" i="76"/>
  <c r="G150" i="76"/>
  <c r="G152" i="76"/>
  <c r="G153" i="76"/>
  <c r="G154" i="76"/>
  <c r="G159" i="76"/>
  <c r="G160" i="76"/>
  <c r="G161" i="76"/>
  <c r="G162" i="76"/>
  <c r="G163" i="76"/>
  <c r="G164" i="76"/>
  <c r="G166" i="76"/>
  <c r="G168" i="76"/>
  <c r="G171" i="76"/>
  <c r="G172" i="76"/>
  <c r="G173" i="76"/>
  <c r="G174" i="76"/>
  <c r="G175" i="76"/>
  <c r="G176" i="76"/>
  <c r="G179" i="76"/>
  <c r="G181" i="76"/>
  <c r="G182" i="76"/>
  <c r="G183" i="76"/>
  <c r="G184" i="76"/>
  <c r="G185" i="76"/>
  <c r="G186" i="76"/>
  <c r="G187" i="76"/>
  <c r="G188" i="76"/>
  <c r="G189" i="76"/>
  <c r="G190" i="76"/>
  <c r="G191" i="76"/>
  <c r="G192" i="76"/>
  <c r="G193" i="76"/>
  <c r="G194" i="76"/>
  <c r="G195" i="76"/>
  <c r="G196" i="76"/>
  <c r="G197" i="76"/>
  <c r="K49" i="79" l="1"/>
  <c r="G15" i="80"/>
  <c r="G18" i="80" s="1"/>
  <c r="K56" i="78"/>
  <c r="I58" i="78"/>
  <c r="I59" i="78" s="1"/>
  <c r="D8" i="74"/>
  <c r="H14" i="74"/>
  <c r="J14" i="74"/>
  <c r="N14" i="74"/>
  <c r="H15" i="74"/>
  <c r="J15" i="74"/>
  <c r="N15" i="74"/>
  <c r="H16" i="74"/>
  <c r="J16" i="74"/>
  <c r="N16" i="74"/>
  <c r="H17" i="74"/>
  <c r="J17" i="74"/>
  <c r="N17" i="74"/>
  <c r="H18" i="74"/>
  <c r="J18" i="74"/>
  <c r="N18" i="74"/>
  <c r="H19" i="74"/>
  <c r="J19" i="74"/>
  <c r="L19" i="74"/>
  <c r="H20" i="74"/>
  <c r="J20" i="74"/>
  <c r="H21" i="74"/>
  <c r="J21" i="74"/>
  <c r="H22" i="74"/>
  <c r="J22" i="74"/>
  <c r="H23" i="74"/>
  <c r="J23" i="74"/>
  <c r="H24" i="74"/>
  <c r="J24" i="74"/>
  <c r="I25" i="74"/>
  <c r="I26" i="74" s="1"/>
  <c r="J25" i="74"/>
  <c r="L25" i="74"/>
  <c r="L26" i="74" s="1"/>
  <c r="W26" i="74"/>
  <c r="H29" i="74"/>
  <c r="H30" i="74" s="1"/>
  <c r="J29" i="74"/>
  <c r="I30" i="74"/>
  <c r="J30" i="74"/>
  <c r="E30" i="74" s="1"/>
  <c r="L30" i="74"/>
  <c r="N30" i="74"/>
  <c r="W30" i="74"/>
  <c r="H33" i="74"/>
  <c r="J33" i="74"/>
  <c r="L33" i="74"/>
  <c r="H34" i="74"/>
  <c r="J34" i="74"/>
  <c r="L34" i="74"/>
  <c r="H35" i="74"/>
  <c r="J35" i="74"/>
  <c r="L35" i="74"/>
  <c r="H36" i="74"/>
  <c r="J36" i="74"/>
  <c r="L36" i="74"/>
  <c r="H37" i="74"/>
  <c r="J37" i="74"/>
  <c r="L37" i="74"/>
  <c r="H38" i="74"/>
  <c r="J38" i="74"/>
  <c r="L38" i="74"/>
  <c r="H39" i="74"/>
  <c r="J39" i="74"/>
  <c r="L39" i="74"/>
  <c r="H40" i="74"/>
  <c r="J40" i="74"/>
  <c r="L40" i="74"/>
  <c r="H41" i="74"/>
  <c r="J41" i="74"/>
  <c r="L41" i="74"/>
  <c r="H42" i="74"/>
  <c r="J42" i="74"/>
  <c r="L42" i="74"/>
  <c r="H43" i="74"/>
  <c r="J43" i="74"/>
  <c r="L43" i="74"/>
  <c r="H44" i="74"/>
  <c r="J44" i="74"/>
  <c r="L44" i="74"/>
  <c r="I45" i="74"/>
  <c r="I47" i="74" s="1"/>
  <c r="J45" i="74"/>
  <c r="L45" i="74"/>
  <c r="H46" i="74"/>
  <c r="J46" i="74"/>
  <c r="L46" i="74"/>
  <c r="N47" i="74"/>
  <c r="W47" i="74"/>
  <c r="H50" i="74"/>
  <c r="J50" i="74"/>
  <c r="L50" i="74"/>
  <c r="I51" i="74"/>
  <c r="J51" i="74"/>
  <c r="L51" i="74"/>
  <c r="H52" i="74"/>
  <c r="J52" i="74"/>
  <c r="L52" i="74"/>
  <c r="I53" i="74"/>
  <c r="J53" i="74"/>
  <c r="L53" i="74"/>
  <c r="H54" i="74"/>
  <c r="J54" i="74"/>
  <c r="L54" i="74"/>
  <c r="H55" i="74"/>
  <c r="J55" i="74"/>
  <c r="L55" i="74"/>
  <c r="H56" i="74"/>
  <c r="J56" i="74"/>
  <c r="L56" i="74"/>
  <c r="H57" i="74"/>
  <c r="J57" i="74"/>
  <c r="L57" i="74"/>
  <c r="H58" i="74"/>
  <c r="J58" i="74"/>
  <c r="L58" i="74"/>
  <c r="N58" i="74"/>
  <c r="H59" i="74"/>
  <c r="J59" i="74"/>
  <c r="H60" i="74"/>
  <c r="J60" i="74"/>
  <c r="H61" i="74"/>
  <c r="J61" i="74"/>
  <c r="H62" i="74"/>
  <c r="J62" i="74"/>
  <c r="H63" i="74"/>
  <c r="J63" i="74"/>
  <c r="H64" i="74"/>
  <c r="J64" i="74"/>
  <c r="N65" i="74"/>
  <c r="W65" i="74"/>
  <c r="H71" i="74"/>
  <c r="J71" i="74"/>
  <c r="L71" i="74"/>
  <c r="I72" i="74"/>
  <c r="J72" i="74"/>
  <c r="L72" i="74"/>
  <c r="H73" i="74"/>
  <c r="J73" i="74"/>
  <c r="H74" i="74"/>
  <c r="J74" i="74"/>
  <c r="I75" i="74"/>
  <c r="I77" i="74" s="1"/>
  <c r="J75" i="74"/>
  <c r="L75" i="74"/>
  <c r="H76" i="74"/>
  <c r="J76" i="74"/>
  <c r="N77" i="74"/>
  <c r="W77" i="74"/>
  <c r="H80" i="74"/>
  <c r="J80" i="74"/>
  <c r="L80" i="74"/>
  <c r="H81" i="74"/>
  <c r="J81" i="74"/>
  <c r="L81" i="74"/>
  <c r="H82" i="74"/>
  <c r="J82" i="74"/>
  <c r="L82" i="74"/>
  <c r="L85" i="74" s="1"/>
  <c r="H83" i="74"/>
  <c r="J83" i="74"/>
  <c r="L83" i="74"/>
  <c r="H84" i="74"/>
  <c r="J84" i="74"/>
  <c r="I85" i="74"/>
  <c r="N85" i="74"/>
  <c r="N97" i="74" s="1"/>
  <c r="W85" i="74"/>
  <c r="H88" i="74"/>
  <c r="J88" i="74"/>
  <c r="L88" i="74"/>
  <c r="L90" i="74" s="1"/>
  <c r="H89" i="74"/>
  <c r="H90" i="74" s="1"/>
  <c r="J89" i="74"/>
  <c r="I90" i="74"/>
  <c r="N90" i="74"/>
  <c r="W90" i="74"/>
  <c r="H93" i="74"/>
  <c r="J93" i="74"/>
  <c r="L93" i="74"/>
  <c r="L95" i="74" s="1"/>
  <c r="H94" i="74"/>
  <c r="J94" i="74"/>
  <c r="I95" i="74"/>
  <c r="N95" i="74"/>
  <c r="W95" i="74"/>
  <c r="D8" i="73"/>
  <c r="H14" i="73"/>
  <c r="J14" i="73"/>
  <c r="L14" i="73"/>
  <c r="H15" i="73"/>
  <c r="J15" i="73"/>
  <c r="H16" i="73"/>
  <c r="J16" i="73"/>
  <c r="L16" i="73"/>
  <c r="L35" i="73" s="1"/>
  <c r="H17" i="73"/>
  <c r="J17" i="73"/>
  <c r="H18" i="73"/>
  <c r="J18" i="73"/>
  <c r="H19" i="73"/>
  <c r="J19" i="73"/>
  <c r="H20" i="73"/>
  <c r="J20" i="73"/>
  <c r="H21" i="73"/>
  <c r="J21" i="73"/>
  <c r="H22" i="73"/>
  <c r="J22" i="73"/>
  <c r="H23" i="73"/>
  <c r="J23" i="73"/>
  <c r="H24" i="73"/>
  <c r="J24" i="73"/>
  <c r="H25" i="73"/>
  <c r="J25" i="73"/>
  <c r="H26" i="73"/>
  <c r="J26" i="73"/>
  <c r="I27" i="73"/>
  <c r="J27" i="73"/>
  <c r="L27" i="73"/>
  <c r="H28" i="73"/>
  <c r="J28" i="73"/>
  <c r="I29" i="73"/>
  <c r="J29" i="73"/>
  <c r="L29" i="73"/>
  <c r="H30" i="73"/>
  <c r="J30" i="73"/>
  <c r="H31" i="73"/>
  <c r="J31" i="73"/>
  <c r="H32" i="73"/>
  <c r="J32" i="73"/>
  <c r="H33" i="73"/>
  <c r="J33" i="73"/>
  <c r="H34" i="73"/>
  <c r="J34" i="73"/>
  <c r="I35" i="73"/>
  <c r="N35" i="73"/>
  <c r="W35" i="73"/>
  <c r="H38" i="73"/>
  <c r="J38" i="73"/>
  <c r="H39" i="73"/>
  <c r="J39" i="73"/>
  <c r="L39" i="73"/>
  <c r="H40" i="73"/>
  <c r="J40" i="73"/>
  <c r="L40" i="73"/>
  <c r="H41" i="73"/>
  <c r="J41" i="73"/>
  <c r="L41" i="73"/>
  <c r="I42" i="73"/>
  <c r="N42" i="73"/>
  <c r="W42" i="73"/>
  <c r="H45" i="73"/>
  <c r="J45" i="73"/>
  <c r="L45" i="73"/>
  <c r="H46" i="73"/>
  <c r="J46" i="73"/>
  <c r="L46" i="73"/>
  <c r="H47" i="73"/>
  <c r="J47" i="73"/>
  <c r="H48" i="73"/>
  <c r="J48" i="73"/>
  <c r="L48" i="73"/>
  <c r="H49" i="73"/>
  <c r="J49" i="73"/>
  <c r="L49" i="73"/>
  <c r="I50" i="73"/>
  <c r="N50" i="73"/>
  <c r="W50" i="73"/>
  <c r="H53" i="73"/>
  <c r="H54" i="73" s="1"/>
  <c r="J53" i="73"/>
  <c r="J54" i="73" s="1"/>
  <c r="L53" i="73"/>
  <c r="L54" i="73" s="1"/>
  <c r="I54" i="73"/>
  <c r="N54" i="73"/>
  <c r="W54" i="73"/>
  <c r="H57" i="73"/>
  <c r="J57" i="73"/>
  <c r="L57" i="73"/>
  <c r="L68" i="73" s="1"/>
  <c r="H58" i="73"/>
  <c r="J58" i="73"/>
  <c r="H59" i="73"/>
  <c r="J59" i="73"/>
  <c r="H60" i="73"/>
  <c r="J60" i="73"/>
  <c r="L60" i="73"/>
  <c r="N60" i="73"/>
  <c r="N68" i="73" s="1"/>
  <c r="N70" i="73" s="1"/>
  <c r="H61" i="73"/>
  <c r="J61" i="73"/>
  <c r="L61" i="73"/>
  <c r="N61" i="73"/>
  <c r="H62" i="73"/>
  <c r="J62" i="73"/>
  <c r="N62" i="73"/>
  <c r="H63" i="73"/>
  <c r="J63" i="73"/>
  <c r="H64" i="73"/>
  <c r="J64" i="73"/>
  <c r="H65" i="73"/>
  <c r="J65" i="73"/>
  <c r="H66" i="73"/>
  <c r="J66" i="73"/>
  <c r="H67" i="73"/>
  <c r="J67" i="73"/>
  <c r="I68" i="73"/>
  <c r="W68" i="73"/>
  <c r="H74" i="73"/>
  <c r="J74" i="73"/>
  <c r="I75" i="73"/>
  <c r="I77" i="73" s="1"/>
  <c r="J75" i="73"/>
  <c r="L75" i="73"/>
  <c r="H76" i="73"/>
  <c r="J76" i="73"/>
  <c r="L77" i="73"/>
  <c r="N77" i="73"/>
  <c r="N79" i="73" s="1"/>
  <c r="W77" i="73"/>
  <c r="G14" i="72"/>
  <c r="G15" i="72"/>
  <c r="G18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G36" i="72"/>
  <c r="G37" i="72"/>
  <c r="G38" i="72"/>
  <c r="G39" i="72"/>
  <c r="G40" i="72"/>
  <c r="G41" i="72"/>
  <c r="G42" i="72"/>
  <c r="G43" i="72"/>
  <c r="G44" i="72"/>
  <c r="G45" i="72"/>
  <c r="G46" i="72"/>
  <c r="G47" i="72"/>
  <c r="G48" i="72"/>
  <c r="G49" i="72"/>
  <c r="G50" i="72"/>
  <c r="G51" i="72"/>
  <c r="G52" i="72"/>
  <c r="G53" i="72"/>
  <c r="G54" i="72"/>
  <c r="G55" i="72"/>
  <c r="G57" i="72"/>
  <c r="G58" i="72"/>
  <c r="G59" i="72"/>
  <c r="G60" i="72"/>
  <c r="G61" i="72"/>
  <c r="G62" i="72"/>
  <c r="G63" i="72"/>
  <c r="G65" i="72"/>
  <c r="G66" i="72"/>
  <c r="G67" i="72"/>
  <c r="G68" i="72"/>
  <c r="G69" i="72"/>
  <c r="G71" i="72"/>
  <c r="G72" i="72"/>
  <c r="G73" i="72"/>
  <c r="G74" i="72"/>
  <c r="G75" i="72"/>
  <c r="G76" i="72"/>
  <c r="G77" i="72"/>
  <c r="G78" i="72"/>
  <c r="G60" i="65"/>
  <c r="G30" i="65"/>
  <c r="J81" i="66"/>
  <c r="I81" i="66"/>
  <c r="J77" i="66"/>
  <c r="I77" i="66"/>
  <c r="C27" i="33" l="1"/>
  <c r="N81" i="73"/>
  <c r="H50" i="73"/>
  <c r="L77" i="74"/>
  <c r="W70" i="73"/>
  <c r="I70" i="73"/>
  <c r="L65" i="74"/>
  <c r="L50" i="73"/>
  <c r="L42" i="73"/>
  <c r="W97" i="74"/>
  <c r="W67" i="74"/>
  <c r="J90" i="74"/>
  <c r="H77" i="74"/>
  <c r="L47" i="74"/>
  <c r="L67" i="74" s="1"/>
  <c r="N26" i="74"/>
  <c r="G15" i="77"/>
  <c r="G18" i="77" s="1"/>
  <c r="K59" i="78"/>
  <c r="J35" i="73"/>
  <c r="E35" i="73" s="1"/>
  <c r="H35" i="73"/>
  <c r="G81" i="72"/>
  <c r="C21" i="33" s="1"/>
  <c r="H95" i="74"/>
  <c r="J95" i="74"/>
  <c r="E95" i="74" s="1"/>
  <c r="J85" i="74"/>
  <c r="E85" i="74" s="1"/>
  <c r="H85" i="74"/>
  <c r="J77" i="74"/>
  <c r="E77" i="74" s="1"/>
  <c r="H65" i="74"/>
  <c r="J65" i="74"/>
  <c r="I65" i="74"/>
  <c r="H47" i="74"/>
  <c r="J47" i="74"/>
  <c r="E47" i="74" s="1"/>
  <c r="J26" i="74"/>
  <c r="J67" i="74" s="1"/>
  <c r="H26" i="74"/>
  <c r="H77" i="73"/>
  <c r="J77" i="73"/>
  <c r="J68" i="73"/>
  <c r="E68" i="73" s="1"/>
  <c r="H68" i="73"/>
  <c r="J50" i="73"/>
  <c r="E50" i="73" s="1"/>
  <c r="J42" i="73"/>
  <c r="E42" i="73" s="1"/>
  <c r="H42" i="73"/>
  <c r="N67" i="74"/>
  <c r="L97" i="74"/>
  <c r="E90" i="74"/>
  <c r="I67" i="74"/>
  <c r="W99" i="74"/>
  <c r="E65" i="74"/>
  <c r="I97" i="74"/>
  <c r="I79" i="73"/>
  <c r="I81" i="73" s="1"/>
  <c r="E54" i="73"/>
  <c r="E77" i="73"/>
  <c r="J79" i="73"/>
  <c r="H79" i="73"/>
  <c r="L70" i="73"/>
  <c r="W79" i="73"/>
  <c r="W81" i="73" s="1"/>
  <c r="L79" i="73"/>
  <c r="K81" i="66"/>
  <c r="K77" i="66"/>
  <c r="D27" i="33" l="1"/>
  <c r="E27" i="33" s="1"/>
  <c r="E26" i="74"/>
  <c r="H97" i="74"/>
  <c r="H70" i="73"/>
  <c r="J97" i="74"/>
  <c r="J99" i="74" s="1"/>
  <c r="C14" i="33" s="1"/>
  <c r="H67" i="74"/>
  <c r="H99" i="74" s="1"/>
  <c r="J70" i="73"/>
  <c r="E70" i="73" s="1"/>
  <c r="N99" i="74"/>
  <c r="E67" i="74"/>
  <c r="L99" i="74"/>
  <c r="I99" i="74"/>
  <c r="L81" i="73"/>
  <c r="E79" i="73"/>
  <c r="H81" i="73"/>
  <c r="J62" i="66"/>
  <c r="I62" i="66"/>
  <c r="E97" i="74" l="1"/>
  <c r="J81" i="73"/>
  <c r="E99" i="74"/>
  <c r="K62" i="66"/>
  <c r="J84" i="68"/>
  <c r="I84" i="68"/>
  <c r="K84" i="68" s="1"/>
  <c r="J81" i="68"/>
  <c r="I81" i="68"/>
  <c r="J86" i="68"/>
  <c r="I86" i="68"/>
  <c r="J87" i="68"/>
  <c r="I87" i="68"/>
  <c r="J88" i="68"/>
  <c r="I88" i="68"/>
  <c r="K88" i="68" s="1"/>
  <c r="J83" i="68"/>
  <c r="I83" i="68"/>
  <c r="J85" i="68"/>
  <c r="I85" i="68"/>
  <c r="J89" i="68"/>
  <c r="I89" i="68"/>
  <c r="J82" i="68"/>
  <c r="I82" i="68"/>
  <c r="J80" i="68"/>
  <c r="I80" i="68"/>
  <c r="J76" i="68"/>
  <c r="I76" i="68"/>
  <c r="K76" i="68" s="1"/>
  <c r="J66" i="68"/>
  <c r="I66" i="68"/>
  <c r="J65" i="68"/>
  <c r="I65" i="68"/>
  <c r="K65" i="68" s="1"/>
  <c r="J64" i="68"/>
  <c r="I64" i="68"/>
  <c r="J58" i="68"/>
  <c r="I58" i="68"/>
  <c r="K58" i="68" s="1"/>
  <c r="J57" i="68"/>
  <c r="I57" i="68"/>
  <c r="J47" i="68"/>
  <c r="I47" i="68"/>
  <c r="J19" i="68"/>
  <c r="I19" i="68"/>
  <c r="A13" i="66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J111" i="66"/>
  <c r="I111" i="66"/>
  <c r="J13" i="66"/>
  <c r="I13" i="66"/>
  <c r="I34" i="66"/>
  <c r="J34" i="66"/>
  <c r="G58" i="65"/>
  <c r="G59" i="65"/>
  <c r="G68" i="65"/>
  <c r="G56" i="65"/>
  <c r="K64" i="68" l="1"/>
  <c r="K57" i="68"/>
  <c r="K87" i="68"/>
  <c r="K85" i="68"/>
  <c r="K86" i="68"/>
  <c r="E81" i="73"/>
  <c r="C12" i="33"/>
  <c r="C10" i="33" s="1"/>
  <c r="K81" i="68"/>
  <c r="K34" i="66"/>
  <c r="K111" i="66"/>
  <c r="A66" i="66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K13" i="66"/>
  <c r="K47" i="68"/>
  <c r="K89" i="68"/>
  <c r="K83" i="68"/>
  <c r="K80" i="68"/>
  <c r="K82" i="68"/>
  <c r="K66" i="68"/>
  <c r="K19" i="68"/>
  <c r="J12" i="66" l="1"/>
  <c r="I12" i="68"/>
  <c r="A13" i="68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I15" i="68"/>
  <c r="J15" i="68"/>
  <c r="I16" i="68"/>
  <c r="J16" i="68"/>
  <c r="I22" i="68"/>
  <c r="J22" i="68"/>
  <c r="I26" i="68"/>
  <c r="J26" i="68"/>
  <c r="I29" i="68"/>
  <c r="J29" i="68"/>
  <c r="I30" i="68"/>
  <c r="J30" i="68"/>
  <c r="I31" i="68"/>
  <c r="J31" i="68"/>
  <c r="I32" i="68"/>
  <c r="J32" i="68"/>
  <c r="I35" i="68"/>
  <c r="J35" i="68"/>
  <c r="I36" i="68"/>
  <c r="J36" i="68"/>
  <c r="I39" i="68"/>
  <c r="J39" i="68"/>
  <c r="K39" i="68" s="1"/>
  <c r="I40" i="68"/>
  <c r="J40" i="68"/>
  <c r="I41" i="68"/>
  <c r="J41" i="68"/>
  <c r="I44" i="68"/>
  <c r="J44" i="68"/>
  <c r="I48" i="68"/>
  <c r="J48" i="68"/>
  <c r="I59" i="68"/>
  <c r="J59" i="68"/>
  <c r="I60" i="68"/>
  <c r="J60" i="68"/>
  <c r="I61" i="68"/>
  <c r="J61" i="68"/>
  <c r="I69" i="68"/>
  <c r="J69" i="68"/>
  <c r="I70" i="68"/>
  <c r="J70" i="68"/>
  <c r="I71" i="68"/>
  <c r="J71" i="68"/>
  <c r="I72" i="68"/>
  <c r="J72" i="68"/>
  <c r="I75" i="68"/>
  <c r="J75" i="68"/>
  <c r="I77" i="68"/>
  <c r="J77" i="68"/>
  <c r="I99" i="68"/>
  <c r="J99" i="68"/>
  <c r="K31" i="68" l="1"/>
  <c r="I50" i="68"/>
  <c r="I52" i="68" s="1"/>
  <c r="A80" i="68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K35" i="68"/>
  <c r="K12" i="68"/>
  <c r="K75" i="68"/>
  <c r="K16" i="68"/>
  <c r="K60" i="68"/>
  <c r="J91" i="68"/>
  <c r="J92" i="68" s="1"/>
  <c r="K72" i="68"/>
  <c r="K41" i="68"/>
  <c r="K29" i="68"/>
  <c r="K26" i="68"/>
  <c r="K69" i="68"/>
  <c r="K30" i="68"/>
  <c r="K22" i="68"/>
  <c r="K77" i="68"/>
  <c r="K71" i="68"/>
  <c r="K99" i="68"/>
  <c r="K70" i="68"/>
  <c r="K61" i="68"/>
  <c r="K48" i="68"/>
  <c r="K44" i="68"/>
  <c r="K40" i="68"/>
  <c r="K36" i="68"/>
  <c r="K32" i="68"/>
  <c r="K15" i="68"/>
  <c r="J50" i="68"/>
  <c r="J51" i="68" s="1"/>
  <c r="J53" i="68" s="1"/>
  <c r="K12" i="66"/>
  <c r="K59" i="68"/>
  <c r="I91" i="68"/>
  <c r="I51" i="68" l="1"/>
  <c r="J93" i="68"/>
  <c r="J94" i="68" s="1"/>
  <c r="J97" i="68" s="1"/>
  <c r="I53" i="68"/>
  <c r="K53" i="68" s="1"/>
  <c r="K50" i="68"/>
  <c r="I92" i="68"/>
  <c r="I93" i="68"/>
  <c r="K91" i="68"/>
  <c r="I16" i="66"/>
  <c r="J16" i="66"/>
  <c r="I19" i="66"/>
  <c r="J19" i="66"/>
  <c r="I22" i="66"/>
  <c r="J22" i="66"/>
  <c r="I23" i="66"/>
  <c r="J23" i="66"/>
  <c r="I26" i="66"/>
  <c r="J26" i="66"/>
  <c r="I29" i="66"/>
  <c r="J29" i="66"/>
  <c r="I32" i="66"/>
  <c r="J32" i="66"/>
  <c r="I33" i="66"/>
  <c r="J33" i="66"/>
  <c r="I35" i="66"/>
  <c r="J35" i="66"/>
  <c r="I36" i="66"/>
  <c r="J36" i="66"/>
  <c r="I37" i="66"/>
  <c r="J37" i="66"/>
  <c r="I38" i="66"/>
  <c r="J38" i="66"/>
  <c r="I39" i="66"/>
  <c r="J39" i="66"/>
  <c r="I40" i="66"/>
  <c r="J40" i="66"/>
  <c r="I41" i="66"/>
  <c r="J41" i="66"/>
  <c r="I44" i="66"/>
  <c r="J44" i="66"/>
  <c r="I45" i="66"/>
  <c r="J45" i="66"/>
  <c r="I46" i="66"/>
  <c r="J46" i="66"/>
  <c r="I49" i="66"/>
  <c r="J49" i="66"/>
  <c r="I50" i="66"/>
  <c r="J50" i="66"/>
  <c r="I53" i="66"/>
  <c r="J53" i="66"/>
  <c r="I54" i="66"/>
  <c r="J54" i="66"/>
  <c r="I57" i="66"/>
  <c r="J57" i="66"/>
  <c r="I58" i="66"/>
  <c r="J58" i="66"/>
  <c r="I59" i="66"/>
  <c r="J59" i="66"/>
  <c r="I63" i="66"/>
  <c r="J63" i="66"/>
  <c r="I66" i="66"/>
  <c r="J66" i="66"/>
  <c r="I69" i="66"/>
  <c r="J69" i="66"/>
  <c r="E70" i="66"/>
  <c r="J70" i="66" s="1"/>
  <c r="I71" i="66"/>
  <c r="J71" i="66"/>
  <c r="E72" i="66"/>
  <c r="J72" i="66" s="1"/>
  <c r="I75" i="66"/>
  <c r="J75" i="66"/>
  <c r="E76" i="66"/>
  <c r="I76" i="66" s="1"/>
  <c r="I80" i="66"/>
  <c r="J80" i="66"/>
  <c r="I82" i="66"/>
  <c r="J82" i="66"/>
  <c r="I83" i="66"/>
  <c r="J83" i="66"/>
  <c r="I84" i="66"/>
  <c r="J84" i="66"/>
  <c r="I85" i="66"/>
  <c r="J85" i="66"/>
  <c r="I86" i="66"/>
  <c r="J86" i="66"/>
  <c r="I87" i="66"/>
  <c r="J87" i="66"/>
  <c r="I88" i="66"/>
  <c r="J88" i="66"/>
  <c r="I91" i="66"/>
  <c r="J91" i="66"/>
  <c r="I92" i="66"/>
  <c r="J92" i="66"/>
  <c r="I93" i="66"/>
  <c r="J93" i="66"/>
  <c r="I94" i="66"/>
  <c r="J94" i="66"/>
  <c r="I95" i="66"/>
  <c r="J95" i="66"/>
  <c r="I96" i="66"/>
  <c r="J96" i="66"/>
  <c r="I97" i="66"/>
  <c r="J97" i="66"/>
  <c r="I98" i="66"/>
  <c r="J98" i="66"/>
  <c r="I99" i="66"/>
  <c r="J99" i="66"/>
  <c r="I102" i="66"/>
  <c r="J102" i="66"/>
  <c r="I103" i="66"/>
  <c r="J103" i="66"/>
  <c r="I104" i="66"/>
  <c r="J104" i="66"/>
  <c r="I107" i="66"/>
  <c r="J107" i="66"/>
  <c r="I108" i="66"/>
  <c r="J108" i="66"/>
  <c r="I120" i="66"/>
  <c r="J120" i="66"/>
  <c r="I122" i="66"/>
  <c r="J122" i="66"/>
  <c r="I124" i="66"/>
  <c r="J124" i="66"/>
  <c r="I126" i="66"/>
  <c r="J126" i="66"/>
  <c r="I128" i="66"/>
  <c r="J128" i="66"/>
  <c r="I131" i="66"/>
  <c r="J131" i="66"/>
  <c r="G20" i="64" s="1"/>
  <c r="A12" i="65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1" i="65"/>
  <c r="G32" i="65"/>
  <c r="G33" i="65"/>
  <c r="G34" i="65"/>
  <c r="G35" i="65"/>
  <c r="G36" i="65"/>
  <c r="G37" i="65"/>
  <c r="G38" i="65"/>
  <c r="G39" i="65"/>
  <c r="G40" i="65"/>
  <c r="G41" i="65"/>
  <c r="G42" i="65"/>
  <c r="G43" i="65"/>
  <c r="G44" i="65"/>
  <c r="G45" i="65"/>
  <c r="G46" i="65"/>
  <c r="G47" i="65"/>
  <c r="G48" i="65"/>
  <c r="G49" i="65"/>
  <c r="G50" i="65"/>
  <c r="G51" i="65"/>
  <c r="G52" i="65"/>
  <c r="G53" i="65"/>
  <c r="G54" i="65"/>
  <c r="G55" i="65"/>
  <c r="G57" i="65"/>
  <c r="G61" i="65"/>
  <c r="G62" i="65"/>
  <c r="G67" i="65"/>
  <c r="G69" i="65"/>
  <c r="G70" i="65"/>
  <c r="G71" i="65"/>
  <c r="K128" i="66" l="1"/>
  <c r="K120" i="66"/>
  <c r="K23" i="66"/>
  <c r="A59" i="65"/>
  <c r="A61" i="65" s="1"/>
  <c r="A62" i="65" s="1"/>
  <c r="A63" i="65" s="1"/>
  <c r="A64" i="65" s="1"/>
  <c r="A65" i="65" s="1"/>
  <c r="A66" i="65" s="1"/>
  <c r="A67" i="65" s="1"/>
  <c r="A68" i="65" s="1"/>
  <c r="A69" i="65" s="1"/>
  <c r="A70" i="65" s="1"/>
  <c r="A71" i="65" s="1"/>
  <c r="A72" i="65" s="1"/>
  <c r="A73" i="65" s="1"/>
  <c r="A74" i="65" s="1"/>
  <c r="A75" i="65" s="1"/>
  <c r="A60" i="65"/>
  <c r="G63" i="65"/>
  <c r="G66" i="65" s="1"/>
  <c r="G72" i="65" s="1"/>
  <c r="K126" i="66"/>
  <c r="K108" i="66"/>
  <c r="K107" i="66"/>
  <c r="K104" i="66"/>
  <c r="K103" i="66"/>
  <c r="K102" i="66"/>
  <c r="K99" i="66"/>
  <c r="K98" i="66"/>
  <c r="K97" i="66"/>
  <c r="K96" i="66"/>
  <c r="K95" i="66"/>
  <c r="K94" i="66"/>
  <c r="K66" i="66"/>
  <c r="K63" i="66"/>
  <c r="K58" i="66"/>
  <c r="K26" i="66"/>
  <c r="K22" i="66"/>
  <c r="J129" i="66"/>
  <c r="G17" i="64" s="1"/>
  <c r="K93" i="66"/>
  <c r="K92" i="66"/>
  <c r="K91" i="66"/>
  <c r="K88" i="66"/>
  <c r="K87" i="66"/>
  <c r="K86" i="66"/>
  <c r="K85" i="66"/>
  <c r="K84" i="66"/>
  <c r="K83" i="66"/>
  <c r="K82" i="66"/>
  <c r="K80" i="66"/>
  <c r="K75" i="66"/>
  <c r="K59" i="66"/>
  <c r="K19" i="66"/>
  <c r="K131" i="66"/>
  <c r="K71" i="66"/>
  <c r="I70" i="66"/>
  <c r="K70" i="66" s="1"/>
  <c r="K57" i="66"/>
  <c r="K54" i="66"/>
  <c r="K49" i="66"/>
  <c r="K46" i="66"/>
  <c r="K45" i="66"/>
  <c r="K44" i="66"/>
  <c r="K41" i="66"/>
  <c r="K40" i="66"/>
  <c r="K39" i="66"/>
  <c r="K38" i="66"/>
  <c r="K16" i="66"/>
  <c r="K124" i="66"/>
  <c r="K122" i="66"/>
  <c r="J76" i="66"/>
  <c r="K76" i="66" s="1"/>
  <c r="I72" i="66"/>
  <c r="K72" i="66" s="1"/>
  <c r="K69" i="66"/>
  <c r="K29" i="66"/>
  <c r="K53" i="66"/>
  <c r="K50" i="66"/>
  <c r="K37" i="66"/>
  <c r="K36" i="66"/>
  <c r="K35" i="66"/>
  <c r="K33" i="66"/>
  <c r="K32" i="66"/>
  <c r="I94" i="68"/>
  <c r="I129" i="66"/>
  <c r="K94" i="68" l="1"/>
  <c r="I97" i="68"/>
  <c r="K97" i="68" s="1"/>
  <c r="C25" i="33" s="1"/>
  <c r="I113" i="66"/>
  <c r="I114" i="66" s="1"/>
  <c r="J113" i="66"/>
  <c r="J114" i="66" s="1"/>
  <c r="J116" i="66" s="1"/>
  <c r="G14" i="64" s="1"/>
  <c r="K129" i="66"/>
  <c r="I115" i="66" l="1"/>
  <c r="I116" i="66" s="1"/>
  <c r="G15" i="64" s="1"/>
  <c r="K113" i="66"/>
  <c r="K116" i="66" l="1"/>
  <c r="D21" i="33" l="1"/>
  <c r="E21" i="33" s="1"/>
  <c r="D16" i="33" l="1"/>
  <c r="E16" i="33" s="1"/>
  <c r="D12" i="33" l="1"/>
  <c r="E12" i="33" s="1"/>
  <c r="D25" i="33"/>
  <c r="E25" i="33" s="1"/>
  <c r="D14" i="33" l="1"/>
  <c r="E14" i="33" s="1"/>
  <c r="D10" i="33" l="1"/>
  <c r="E10" i="33" s="1"/>
  <c r="G74" i="65"/>
  <c r="G73" i="65"/>
  <c r="G75" i="65" l="1"/>
  <c r="G16" i="64" s="1"/>
  <c r="G18" i="64" s="1"/>
  <c r="C23" i="33" s="1"/>
  <c r="C19" i="33" s="1"/>
  <c r="D39" i="33" l="1"/>
  <c r="E39" i="33" s="1"/>
  <c r="D23" i="33"/>
  <c r="E23" i="33" s="1"/>
  <c r="D19" i="33" l="1"/>
  <c r="E19" i="33" s="1"/>
</calcChain>
</file>

<file path=xl/sharedStrings.xml><?xml version="1.0" encoding="utf-8"?>
<sst xmlns="http://schemas.openxmlformats.org/spreadsheetml/2006/main" count="2396" uniqueCount="1045">
  <si>
    <t>V module</t>
  </si>
  <si>
    <t>Hlavička1</t>
  </si>
  <si>
    <t>Mena</t>
  </si>
  <si>
    <t>Hlavička2</t>
  </si>
  <si>
    <t>Obdobie</t>
  </si>
  <si>
    <t xml:space="preserve">JKSO 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</si>
  <si>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</si>
  <si>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</si>
  <si>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</si>
  <si>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</si>
  <si>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</si>
  <si>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</si>
  <si>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</si>
  <si>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</si>
  <si>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</si>
  <si>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</si>
  <si>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</si>
  <si>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..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</si>
  <si>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</si>
  <si>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</si>
  <si>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</si>
  <si>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</si>
  <si>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</si>
  <si>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</si>
  <si>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</si>
  <si>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</si>
  <si>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</si>
  <si>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</si>
  <si>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</si>
  <si>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</si>
  <si>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</si>
  <si>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</si>
  <si>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</si>
  <si>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</si>
  <si>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</si>
  <si>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</si>
  <si>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</si>
  <si>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</si>
  <si>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</si>
  <si>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</si>
  <si>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</si>
  <si>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</si>
  <si>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</si>
  <si>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</si>
  <si>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</si>
  <si>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</si>
  <si>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</si>
  <si>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</si>
  <si>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</si>
  <si>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</si>
  <si>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</si>
  <si>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</si>
  <si>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</si>
  <si>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</si>
  <si>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</si>
  <si>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</si>
  <si>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</si>
  <si>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1 - ZEMNE PRÁCE</t>
  </si>
  <si>
    <t>272</t>
  </si>
  <si>
    <t xml:space="preserve">13120-1101   </t>
  </si>
  <si>
    <t>Hĺbenie jám nezapaž. v horn. tr. 3 do 100 m3</t>
  </si>
  <si>
    <t>m3</t>
  </si>
  <si>
    <t xml:space="preserve">                    </t>
  </si>
  <si>
    <t>E</t>
  </si>
  <si>
    <t>45.11.21</t>
  </si>
  <si>
    <t>45.11.24</t>
  </si>
  <si>
    <t xml:space="preserve">16250-1101   </t>
  </si>
  <si>
    <t>Vodorovné premiestnenie výkopu do 2500 m horn. tr. 1-4</t>
  </si>
  <si>
    <t xml:space="preserve">17120-1201   </t>
  </si>
  <si>
    <t>Uloženie sypaniny na skládku</t>
  </si>
  <si>
    <t>231</t>
  </si>
  <si>
    <t>001</t>
  </si>
  <si>
    <t xml:space="preserve">1 - ZEMNE PRÁCE  spolu: </t>
  </si>
  <si>
    <t>2 - ZÁKLADY</t>
  </si>
  <si>
    <t xml:space="preserve">21590-1101   </t>
  </si>
  <si>
    <t>Zhutnenie podložia z hor. súdr. do 92%PS a nesúdr. Id do 0,8</t>
  </si>
  <si>
    <t>m2</t>
  </si>
  <si>
    <t>002</t>
  </si>
  <si>
    <t xml:space="preserve">27157-1111   </t>
  </si>
  <si>
    <t>Vankúš pod základy zo štrkopiesku triedeného</t>
  </si>
  <si>
    <t>45.25.21</t>
  </si>
  <si>
    <t>011</t>
  </si>
  <si>
    <t>45.25.32</t>
  </si>
  <si>
    <t>t</t>
  </si>
  <si>
    <t xml:space="preserve">2 - ZÁKLADY  spolu: </t>
  </si>
  <si>
    <t>3 - ZVISLÉ A KOMPLETNÉ KONŠTRUKCIE</t>
  </si>
  <si>
    <t>kus</t>
  </si>
  <si>
    <t>45.25.50</t>
  </si>
  <si>
    <t xml:space="preserve">3 - ZVISLÉ A KOMPLETNÉ KONŠTRUKCIE  spolu: </t>
  </si>
  <si>
    <t>MAT</t>
  </si>
  <si>
    <t>D</t>
  </si>
  <si>
    <t>8 - RÚROVÉ VEDENIA</t>
  </si>
  <si>
    <t xml:space="preserve">8 - RÚROVÉ VEDENIA  spolu: </t>
  </si>
  <si>
    <t>9 - OSTATNÉ KONŠTRUKCIE A PRÁCE</t>
  </si>
  <si>
    <t>003</t>
  </si>
  <si>
    <t>45.25.10</t>
  </si>
  <si>
    <t xml:space="preserve">94195-5004   </t>
  </si>
  <si>
    <t>Lešenie ľahké prac. pomocné výš. podlahy do 3,5 m</t>
  </si>
  <si>
    <t>ks</t>
  </si>
  <si>
    <t>013</t>
  </si>
  <si>
    <t>45.11.11</t>
  </si>
  <si>
    <t xml:space="preserve">97908-1111   </t>
  </si>
  <si>
    <t>Odvoz sute a vybúraných hmôt na skládku do 1 km</t>
  </si>
  <si>
    <t xml:space="preserve">97908-1121   </t>
  </si>
  <si>
    <t>Odvoz sute a vybúraných hmôt na skládku každý ďalší 1 km</t>
  </si>
  <si>
    <t xml:space="preserve">99801-1001   </t>
  </si>
  <si>
    <t>Presun hmôt pre budovy murované výšky do 6 m</t>
  </si>
  <si>
    <t>45.21.6*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</si>
  <si>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</si>
  <si>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</si>
  <si>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</si>
  <si>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</si>
  <si>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</si>
  <si>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I</t>
  </si>
  <si>
    <t>45.22.20</t>
  </si>
  <si>
    <t>25.21.30</t>
  </si>
  <si>
    <t xml:space="preserve">71149-1171   </t>
  </si>
  <si>
    <t>Zhotovenie izolácie tlakovej položením podkladnej textílie vodor.</t>
  </si>
  <si>
    <t xml:space="preserve">71149-1172   </t>
  </si>
  <si>
    <t>Zhotovenie izolácie tlakovej položením ochrannej textílie vodor.</t>
  </si>
  <si>
    <t>17.20.10</t>
  </si>
  <si>
    <t xml:space="preserve">99871-1101   </t>
  </si>
  <si>
    <t>Presun hmôt pre izolácie proti vode v objektoch výšky do 6 m</t>
  </si>
  <si>
    <t xml:space="preserve">711 - Izolácie proti vode a vlhkosti  spolu: </t>
  </si>
  <si>
    <t>713</t>
  </si>
  <si>
    <t>764 - Konštrukcie klampiarske</t>
  </si>
  <si>
    <t>764</t>
  </si>
  <si>
    <t>m</t>
  </si>
  <si>
    <t>45.22.13</t>
  </si>
  <si>
    <t xml:space="preserve">99876-4101   </t>
  </si>
  <si>
    <t>Presun hmôt pre klampiarske konštr. v objektoch  výšky do 6 m</t>
  </si>
  <si>
    <t xml:space="preserve">764 - Konštrukcie klampiarske  spolu: </t>
  </si>
  <si>
    <t>kg</t>
  </si>
  <si>
    <t>45.43.12</t>
  </si>
  <si>
    <t>783 - Nátery</t>
  </si>
  <si>
    <t>783</t>
  </si>
  <si>
    <t xml:space="preserve">783 - Nátery  spolu: </t>
  </si>
  <si>
    <t xml:space="preserve">PRÁCE A DODÁVKY PSV  spolu: </t>
  </si>
  <si>
    <t>Za rozpočet celkom</t>
  </si>
  <si>
    <t>015</t>
  </si>
  <si>
    <t>45.21.64</t>
  </si>
  <si>
    <t>45.21.22</t>
  </si>
  <si>
    <t>253</t>
  </si>
  <si>
    <t xml:space="preserve">5 - KOMUNIKÁCIE  spolu: </t>
  </si>
  <si>
    <t>14.21.11</t>
  </si>
  <si>
    <t>45.23.11</t>
  </si>
  <si>
    <t>221</t>
  </si>
  <si>
    <t>5 - KOMUNIKÁCIE</t>
  </si>
  <si>
    <t>45.21.21</t>
  </si>
  <si>
    <t>211</t>
  </si>
  <si>
    <t>26.61.11</t>
  </si>
  <si>
    <t>Obrobenie pôdy valcovaním v rovine</t>
  </si>
  <si>
    <t xml:space="preserve">18340-3161   </t>
  </si>
  <si>
    <t>Obrobenie pôdy hrabaním v rovine</t>
  </si>
  <si>
    <t xml:space="preserve">18340-3153   </t>
  </si>
  <si>
    <t>Prevrstvenie ornice na skládke</t>
  </si>
  <si>
    <t xml:space="preserve">18130-5111   </t>
  </si>
  <si>
    <t>Rozprestretie ornice, sklon do 1:5 do 500 m2 hr. do 15 cm</t>
  </si>
  <si>
    <t xml:space="preserve">18130-1102   </t>
  </si>
  <si>
    <t>01.11.92</t>
  </si>
  <si>
    <t>Zmes trávna parková okrasná</t>
  </si>
  <si>
    <t xml:space="preserve">005 724200   </t>
  </si>
  <si>
    <t>Založenie parkového trávnika výsevom v rovine</t>
  </si>
  <si>
    <t xml:space="preserve">18040-2111   </t>
  </si>
  <si>
    <t>Vodorovné premiestnenie výkopku do 500 m horn. tr. 1-4</t>
  </si>
  <si>
    <t xml:space="preserve">16230-1101   </t>
  </si>
  <si>
    <t>Zvislé premiestnenie výkopu horn. tr. 1-4 do 4 m</t>
  </si>
  <si>
    <t xml:space="preserve">16110-1102   </t>
  </si>
  <si>
    <t>Hĺbenie jám nezapaž. v horn. tr. 3 nad 100 do 1 000 m3</t>
  </si>
  <si>
    <t xml:space="preserve">13120-1102   </t>
  </si>
  <si>
    <t>Odstránenie ornice s premiestnením do 250 m</t>
  </si>
  <si>
    <t xml:space="preserve">12110-1103   </t>
  </si>
  <si>
    <t>deň</t>
  </si>
  <si>
    <t>hod</t>
  </si>
  <si>
    <t>45.43.21</t>
  </si>
  <si>
    <t xml:space="preserve">Celkom   </t>
  </si>
  <si>
    <t>PSV</t>
  </si>
  <si>
    <t>T</t>
  </si>
  <si>
    <t xml:space="preserve">Ostatné konštrukcie a práce-búranie   </t>
  </si>
  <si>
    <t>9</t>
  </si>
  <si>
    <t>KUS</t>
  </si>
  <si>
    <t xml:space="preserve">Zberné dno DN 400, vtok/vývod 160 PVC pre revízne šachty na PVC hladkú kanalizáciu s predĺžením PIPELIFE   </t>
  </si>
  <si>
    <t>2860008070</t>
  </si>
  <si>
    <t xml:space="preserve">Montáž revíznej šachty z PVC, DN 400/160 (DN šachty/DN potr. ved.), tlak 12,5 t, hl. 850 do 1200 mm   </t>
  </si>
  <si>
    <t>894431131</t>
  </si>
  <si>
    <t xml:space="preserve">Súčet   </t>
  </si>
  <si>
    <t xml:space="preserve">Rúrové vedenie   </t>
  </si>
  <si>
    <t>8</t>
  </si>
  <si>
    <t>M3</t>
  </si>
  <si>
    <t xml:space="preserve">Komunikácie   </t>
  </si>
  <si>
    <t>5</t>
  </si>
  <si>
    <t xml:space="preserve">Lôžko pod potrubie, stoky a drobné objekty, v otvorenom výkope z kameniva drobného ťaženého 0-4 mm   </t>
  </si>
  <si>
    <t xml:space="preserve">Vodorovné konštrukcie   </t>
  </si>
  <si>
    <t>4</t>
  </si>
  <si>
    <t xml:space="preserve">Zásyp sypaninou so zhutnením jám, šachiet, rýh, zárezov alebo okolo objektov nad 100 do 1000 m3   </t>
  </si>
  <si>
    <t>174101002</t>
  </si>
  <si>
    <t xml:space="preserve">Poplatok za skládku zeminy   </t>
  </si>
  <si>
    <t>171201209</t>
  </si>
  <si>
    <t xml:space="preserve">Uloženie sypaniny na skládky nad 100 do 1000 m3   </t>
  </si>
  <si>
    <t>171201202</t>
  </si>
  <si>
    <t xml:space="preserve">Odstránenie paženia rýh pre podzemné vedenie, príložné hĺbky do 4 m   </t>
  </si>
  <si>
    <t>151101112</t>
  </si>
  <si>
    <t xml:space="preserve">Paženie a rozopretie stien rýh pre podzemné vedenie, príložné do 4 m   </t>
  </si>
  <si>
    <t>151101102</t>
  </si>
  <si>
    <t xml:space="preserve">Zemné práce   </t>
  </si>
  <si>
    <t>1</t>
  </si>
  <si>
    <t xml:space="preserve">HSV   </t>
  </si>
  <si>
    <t>HSV</t>
  </si>
  <si>
    <t>7</t>
  </si>
  <si>
    <t>6</t>
  </si>
  <si>
    <t>3</t>
  </si>
  <si>
    <t>2</t>
  </si>
  <si>
    <t>Množstvo celkom</t>
  </si>
  <si>
    <t>MJ</t>
  </si>
  <si>
    <t>Popis</t>
  </si>
  <si>
    <t>Č.</t>
  </si>
  <si>
    <t>Spracoval:   MF Projekt s.r.o.</t>
  </si>
  <si>
    <t xml:space="preserve">Zhotoviteľ:   </t>
  </si>
  <si>
    <t xml:space="preserve">Objednávateľ:   </t>
  </si>
  <si>
    <t xml:space="preserve">drezový odtok jednodielny d50 úsporný  obj.č. 152.819.11.1   GEBERIT   </t>
  </si>
  <si>
    <t>2863120185</t>
  </si>
  <si>
    <t xml:space="preserve">Montáž zápachovej uzávierky pre zariaďovacie predmety, drezová do D 50 (pre jeden drez)   </t>
  </si>
  <si>
    <t>725869311</t>
  </si>
  <si>
    <t>5514703200</t>
  </si>
  <si>
    <t xml:space="preserve">Montáž zápachovej uzávierky pre zariaďovacie predmety, umývadlová do D 40   </t>
  </si>
  <si>
    <t>725869301</t>
  </si>
  <si>
    <t>5514367400</t>
  </si>
  <si>
    <t xml:space="preserve">Batéria drezová stojankova páková   </t>
  </si>
  <si>
    <t>551442810</t>
  </si>
  <si>
    <t>súb.</t>
  </si>
  <si>
    <t xml:space="preserve">Montáž umývadla na konzoly, bez výtokovej armatúry   </t>
  </si>
  <si>
    <t>725219201</t>
  </si>
  <si>
    <t>725</t>
  </si>
  <si>
    <t xml:space="preserve">Zdravotech. vnútorná kanalizácia   </t>
  </si>
  <si>
    <t>721</t>
  </si>
  <si>
    <t xml:space="preserve">Izolácie tepelné   </t>
  </si>
  <si>
    <t>Unit</t>
  </si>
  <si>
    <t>Revízia</t>
  </si>
  <si>
    <t>Zemné práce C-46 M spolu</t>
  </si>
  <si>
    <t>Úprava terénu</t>
  </si>
  <si>
    <t>35/80 cm, zemina 3</t>
  </si>
  <si>
    <t>Ručný zához kábelovej ryhy</t>
  </si>
  <si>
    <t>Ručné hĺbenie kábelovej ryhy</t>
  </si>
  <si>
    <t>km</t>
  </si>
  <si>
    <t>pozdĺž cesty</t>
  </si>
  <si>
    <t>Vytýčenie trasy kábelového vedenia</t>
  </si>
  <si>
    <t>Zemné práce C-46 M</t>
  </si>
  <si>
    <t>Montáž celkom</t>
  </si>
  <si>
    <t>podružný mteriál 3%</t>
  </si>
  <si>
    <t>PPV6%</t>
  </si>
  <si>
    <t>Montáž a materiálC-21M spolu</t>
  </si>
  <si>
    <t>SR03 spoj.kruh.a pásk.vodičov</t>
  </si>
  <si>
    <t>SR02 pre pásik 30x4mm</t>
  </si>
  <si>
    <t>SVORKY BLESKOZVODNÉ A UZEMŇOVACIE</t>
  </si>
  <si>
    <t>ZVODOVÝ VODIČ VČ. PODPERY</t>
  </si>
  <si>
    <t>UZEMŇOVACIE VEDENIE V ZEMI VČ. SVORIEK</t>
  </si>
  <si>
    <t>TLAČÍKOVÝ OVLÁDAČ V SKRINKE Z PLASTU IP54</t>
  </si>
  <si>
    <t>Zásuvka 2xRJ45/s</t>
  </si>
  <si>
    <t>DOMOVÉ ZÁSUVKY ZAPUSTENÉ VČ. ZAPOJENIA</t>
  </si>
  <si>
    <t>do 5x4   mm2</t>
  </si>
  <si>
    <t>do 4x10  mm2</t>
  </si>
  <si>
    <t>UKONČENIE KÁBLOV ZMRŠŤOVACOU ZÁKLOPKOU</t>
  </si>
  <si>
    <t>Príplatok za zaťahovanie do 0,75 kg</t>
  </si>
  <si>
    <t>Označovací štítok na kábel</t>
  </si>
  <si>
    <t>PRÍPLATOK KU KÁBLOM</t>
  </si>
  <si>
    <t>CY6 Žltozelený</t>
  </si>
  <si>
    <t>CYKY  J3x2.5 mm2</t>
  </si>
  <si>
    <t>CYKY  J3x1.5 mm2</t>
  </si>
  <si>
    <t>CYKY  J5x1,5 mm2</t>
  </si>
  <si>
    <t>klasická</t>
  </si>
  <si>
    <t>OCELOVVÉ KONŠTRUKCIE PRE ROZVODNE, ZARIADENIA</t>
  </si>
  <si>
    <t>pena HILTI</t>
  </si>
  <si>
    <t>PROTIPOŽIARNE PREPÁžKY</t>
  </si>
  <si>
    <t xml:space="preserve">Kábelové žľaby </t>
  </si>
  <si>
    <t>Trubka ohybná pevne</t>
  </si>
  <si>
    <t>Notice</t>
  </si>
  <si>
    <t>Eur</t>
  </si>
  <si>
    <t>Montáž    Eur</t>
  </si>
  <si>
    <t>Dodávka    Eur</t>
  </si>
  <si>
    <t>Dodávka   Eur</t>
  </si>
  <si>
    <t>Dodavatel   Contractor</t>
  </si>
  <si>
    <t>Projektant   Designer</t>
  </si>
  <si>
    <t>Work Description</t>
  </si>
  <si>
    <t>Item no.</t>
  </si>
  <si>
    <t>Poznámka</t>
  </si>
  <si>
    <t>Medzisúčty  Subtotals</t>
  </si>
  <si>
    <t>Cena celkom      Total price</t>
  </si>
  <si>
    <t>Cena                      Price</t>
  </si>
  <si>
    <t>Jednotková cena      Unit price</t>
  </si>
  <si>
    <t>Množstvo podla       Quantity to</t>
  </si>
  <si>
    <t>Jednotka</t>
  </si>
  <si>
    <t>Popis výkonu</t>
  </si>
  <si>
    <t>Pol.č</t>
  </si>
  <si>
    <t>provizórna úprava terénu zeminou triedy 3</t>
  </si>
  <si>
    <t>zatiahnutie lana do kanálika alebo tvárnicovej trasy</t>
  </si>
  <si>
    <t>Ostatné práce pri stavbe kábelových vedení</t>
  </si>
  <si>
    <t>nevyb.upch. 5-10 zil</t>
  </si>
  <si>
    <t>XGT 20</t>
  </si>
  <si>
    <t>Nevýbušné ukončenia</t>
  </si>
  <si>
    <t>svorkovnica R15A</t>
  </si>
  <si>
    <t>označenie zvodu štítkom</t>
  </si>
  <si>
    <t>PRŚLUŠENSTVO UZEMŇOVACÍCH VEDENÍ</t>
  </si>
  <si>
    <t>typ ST09 4p</t>
  </si>
  <si>
    <t>typ ST08 3p</t>
  </si>
  <si>
    <t>typ ST06 2p</t>
  </si>
  <si>
    <t>typ SZ</t>
  </si>
  <si>
    <t>typ SK</t>
  </si>
  <si>
    <t>typ SP1</t>
  </si>
  <si>
    <t>typ SS</t>
  </si>
  <si>
    <t>DEHN napínacia svorka NIRO-2</t>
  </si>
  <si>
    <t>DEHN páska 570x25x0,03</t>
  </si>
  <si>
    <t>svorka SV tyčová Rd8-10/16 NIRO</t>
  </si>
  <si>
    <t>svorka SV UNI Rd8-10/8-10 NIRO</t>
  </si>
  <si>
    <t>držiak pre  L515 +svorka Rd7-10</t>
  </si>
  <si>
    <t>držiak pre L515 +svorka  Rd16</t>
  </si>
  <si>
    <t>puzdro  Rd16 NIRO-2</t>
  </si>
  <si>
    <t>tyč Rd16/10LAlMgSi 2500mm</t>
  </si>
  <si>
    <t>ZACHYTÁVACIA SúSTAVA</t>
  </si>
  <si>
    <t>FeZn fí 10mm</t>
  </si>
  <si>
    <t>FeZn doD 10 mm bez podper</t>
  </si>
  <si>
    <t>FeZn doD 10</t>
  </si>
  <si>
    <t>FeZn 30x4 mm</t>
  </si>
  <si>
    <t>FeZn do 120 v zemi</t>
  </si>
  <si>
    <t>do 300kg</t>
  </si>
  <si>
    <t>MONTÁŽ ROZVÁDZAČOV NEDELITELNÝCH</t>
  </si>
  <si>
    <t>LEGRAND 0 332 87 , 250V, 6x2P+Z s prepäťovou ochranou</t>
  </si>
  <si>
    <t>trojitá 10/16A, 250V, 2P+Z s prepäťovou ochranou</t>
  </si>
  <si>
    <t>do  25 mm2</t>
  </si>
  <si>
    <t>do  16 mm2</t>
  </si>
  <si>
    <t>do  6 mm2</t>
  </si>
  <si>
    <t xml:space="preserve">UKONČENIE CU VODIČOV </t>
  </si>
  <si>
    <t>CY25 Žltozelený</t>
  </si>
  <si>
    <t>CY16 Žltozelený</t>
  </si>
  <si>
    <t>samoregulačný kábel PIPE GUARD</t>
  </si>
  <si>
    <t>CMFM  J3x1,5 mm2</t>
  </si>
  <si>
    <t>CYKY  J4x1.5 mm2</t>
  </si>
  <si>
    <t>KÁBEL SILOVÝ, ULOŽENÝ PEVNE</t>
  </si>
  <si>
    <t>tabuľka z polystyrénu A4</t>
  </si>
  <si>
    <t>VÝSTRAŽNÉ A OZNAČOVACIE TABULKY</t>
  </si>
  <si>
    <t>kruhová</t>
  </si>
  <si>
    <t xml:space="preserve">svorka METRA </t>
  </si>
  <si>
    <t>Svorkovnice, montáže</t>
  </si>
  <si>
    <t>Dodávka celkom</t>
  </si>
  <si>
    <t>doprava 3,6%</t>
  </si>
  <si>
    <t>presun 1%</t>
  </si>
  <si>
    <t>Dodávky spolu</t>
  </si>
  <si>
    <t>Káblový termostat DEVI  NTC, IP65 , 3m</t>
  </si>
  <si>
    <t>Devireg 330</t>
  </si>
  <si>
    <t>plavákový ovládač KUEBLER pre nádrž 2500</t>
  </si>
  <si>
    <t>Rozvádzač RH1</t>
  </si>
  <si>
    <t>Rekapitulácia dodávky</t>
  </si>
  <si>
    <t>vývodka do P42</t>
  </si>
  <si>
    <t>bzučiak</t>
  </si>
  <si>
    <t>tlačítko</t>
  </si>
  <si>
    <t>signálka</t>
  </si>
  <si>
    <t>pomocný kontakt, pre stykač 2Z</t>
  </si>
  <si>
    <t xml:space="preserve">stykač EP1C09, 230V, </t>
  </si>
  <si>
    <t>stykač 25A, 230V, 2P</t>
  </si>
  <si>
    <t>PSX600</t>
  </si>
  <si>
    <t>relé 4P, 230V, 5A</t>
  </si>
  <si>
    <t>4-pólový prúdový chránič, 40A, 100mA</t>
  </si>
  <si>
    <t>2-pólový prúdový chránič, s ističom 16A, 30mA</t>
  </si>
  <si>
    <t>zvodič prepätia tr. D, DA275 BFG</t>
  </si>
  <si>
    <t>zvodič prepätia tr. C, FLP B+C 12,5/V1+1</t>
  </si>
  <si>
    <t>zvodič prepätia tr. C, SLP 275V</t>
  </si>
  <si>
    <t>svorka zapojená 2x2,5</t>
  </si>
  <si>
    <t>svorka zapojená 3x2,5</t>
  </si>
  <si>
    <t>poistka 14x51- 40A</t>
  </si>
  <si>
    <t>poistkový odpínač 14x51-3P</t>
  </si>
  <si>
    <t>zásuvka 230V/16A 2P+Z vstavaná</t>
  </si>
  <si>
    <t>zásuvka zabudovaná IE 1643</t>
  </si>
  <si>
    <t>BACO VS 16  3 patra</t>
  </si>
  <si>
    <t>prepojenie pomocných obvodov</t>
  </si>
  <si>
    <t>nulové prípojnice Cu  40/5</t>
  </si>
  <si>
    <t>nulové prípojnice Cu  25/3</t>
  </si>
  <si>
    <t>prípojnica Cu  40/10</t>
  </si>
  <si>
    <t>prípojnica Cu 32/5</t>
  </si>
  <si>
    <t>výstaržná tabuľa č.0101,6131</t>
  </si>
  <si>
    <t>nápis farbou (za jedno písmeno)</t>
  </si>
  <si>
    <t>obal na výkresy</t>
  </si>
  <si>
    <t>popisný štítok</t>
  </si>
  <si>
    <t>popis na zákryt</t>
  </si>
  <si>
    <t>pripojovacia lišta</t>
  </si>
  <si>
    <t>kábelový žľab</t>
  </si>
  <si>
    <t>DIN lišta</t>
  </si>
  <si>
    <t>zákryt modulárny</t>
  </si>
  <si>
    <t>zákryt z plechu IP 20</t>
  </si>
  <si>
    <t>Rozvádzač RH1-  skriňový, hmotnosť 420 kg</t>
  </si>
  <si>
    <t>Rozvádzače VC 7/32</t>
  </si>
  <si>
    <t>Revízny technik</t>
  </si>
  <si>
    <t>Celkom PS-3</t>
  </si>
  <si>
    <t>tlačiareň Laser Jet</t>
  </si>
  <si>
    <t>router  ext.</t>
  </si>
  <si>
    <t>14" LCD Color monitor</t>
  </si>
  <si>
    <t xml:space="preserve">server ČS </t>
  </si>
  <si>
    <t>Počítače a ich príslušenstvo</t>
  </si>
  <si>
    <t>montáž do 8 sond</t>
  </si>
  <si>
    <t>sonda kontinuálna</t>
  </si>
  <si>
    <t>Hladinomery</t>
  </si>
  <si>
    <t>do12x4   mm2</t>
  </si>
  <si>
    <t>CMFM  O4x1</t>
  </si>
  <si>
    <t>KÁBEL , ULOŽENÝ VOLNE</t>
  </si>
  <si>
    <t>ks/t</t>
  </si>
  <si>
    <t>do 50 kg</t>
  </si>
  <si>
    <t>VÝROBA, MONTÁŽ VČ. ZÁKL. NÁTERU</t>
  </si>
  <si>
    <t>OCEĽOVÁ KONŠTRUKCIA PRE EL. ZARIADENIA</t>
  </si>
  <si>
    <t>NEVÝBUŠNÉ KRABICE</t>
  </si>
  <si>
    <t>Montáža materiál C-21M</t>
  </si>
  <si>
    <t>6424310616</t>
  </si>
  <si>
    <t>Cena bez DPH</t>
  </si>
  <si>
    <t>Cena s DPH</t>
  </si>
  <si>
    <t>Stavebné obekty spolu</t>
  </si>
  <si>
    <t>Rekapitulácia nákladov</t>
  </si>
  <si>
    <t xml:space="preserve">                  </t>
  </si>
  <si>
    <t xml:space="preserve">Zhotoviteľ: </t>
  </si>
  <si>
    <t xml:space="preserve">Zemné práce </t>
  </si>
  <si>
    <t xml:space="preserve">Nosný materiál </t>
  </si>
  <si>
    <t xml:space="preserve">Montáž </t>
  </si>
  <si>
    <t>Celkom</t>
  </si>
  <si>
    <t xml:space="preserve">Dodávka </t>
  </si>
  <si>
    <t xml:space="preserve">Rekapitulácia PS2 </t>
  </si>
  <si>
    <t>Rozvádzač RH1-  cekom</t>
  </si>
  <si>
    <t>Cena celkom</t>
  </si>
  <si>
    <t>Cena jednotková</t>
  </si>
  <si>
    <t>Skrátený popis</t>
  </si>
  <si>
    <t>P.Č.</t>
  </si>
  <si>
    <t>LEGRAND 0 465 50, 250V, 9x2P+Z s prepäťovou ochranou</t>
  </si>
  <si>
    <t>CMFM  O4x1.5 mm2</t>
  </si>
  <si>
    <t>Koncovka RJ 45 cat6</t>
  </si>
  <si>
    <t>PS-01 Strojná časť</t>
  </si>
  <si>
    <t>PS-02 Silonoprúd</t>
  </si>
  <si>
    <t>PS-03 Systém riadenia</t>
  </si>
  <si>
    <t>Projektant: Ing. Miloš Benčič</t>
  </si>
  <si>
    <t>Dátum: 19.8.2019</t>
  </si>
  <si>
    <t>PS-02 Prevádzkový rozvod silnoprúdu - dodávky</t>
  </si>
  <si>
    <t>PS-02 Prevádzkový rozvod silnoprúdu - rekapitulácia</t>
  </si>
  <si>
    <t>PS-02 Prevádzkový rozvod silnoprúdu - výkaz výmer</t>
  </si>
  <si>
    <t>Stavba : ČSPL Jurajov Dvor sever</t>
  </si>
  <si>
    <t>Odberateľ: Dopravný podnik Bratislava</t>
  </si>
  <si>
    <t>PS-3 Systém riadenia - výkaz výmer</t>
  </si>
  <si>
    <t>riadiaca jednotka VEEDER ROOT TLS 450</t>
  </si>
  <si>
    <t>skriňa 800x2000x400 mm, s dverami proti sebe komplet</t>
  </si>
  <si>
    <t>tlmivka RTO 25A</t>
  </si>
  <si>
    <t xml:space="preserve"> istič 3P char.  10-25A</t>
  </si>
  <si>
    <t>istič 1P  2-16A</t>
  </si>
  <si>
    <t>istič 1P+N 10-25A</t>
  </si>
  <si>
    <t xml:space="preserve"> istič 3P+N char. C 1025A</t>
  </si>
  <si>
    <t>4-pólový prúdový chránič, 40A, 30mA</t>
  </si>
  <si>
    <t>2-pólový prúdový chránič, 25A, 30mA , selektívny</t>
  </si>
  <si>
    <t>stykač  40A, 230V, 4P</t>
  </si>
  <si>
    <t>snímač účinníku</t>
  </si>
  <si>
    <t>tlačítko zo sklom</t>
  </si>
  <si>
    <t>UPS 2500/1800W, 15 min</t>
  </si>
  <si>
    <t>prúdové transformátory 5/63A</t>
  </si>
  <si>
    <t>polopriamy elektromer 3f 400V, 5/63A</t>
  </si>
  <si>
    <t>jednotlačítkový T22S1AP30 1/1, v plastovej skrini so sklom</t>
  </si>
  <si>
    <t>FXKV 80</t>
  </si>
  <si>
    <t>drôtený  250x150</t>
  </si>
  <si>
    <t>FXKV 50</t>
  </si>
  <si>
    <t>prepojenie pospájania v dómových šachtách a pod stojanmi na nádrži</t>
  </si>
  <si>
    <t>Demontáže</t>
  </si>
  <si>
    <t>FXKV50</t>
  </si>
  <si>
    <t>cat 6</t>
  </si>
  <si>
    <t>RE-2Y(St)Yv 4x2x0,5</t>
  </si>
  <si>
    <t>RE-2Y(St)Yv 1x2x0,5</t>
  </si>
  <si>
    <t>klávesnica pre DIALOG</t>
  </si>
  <si>
    <t>sonda limitná</t>
  </si>
  <si>
    <t>sonda pre medziplášť</t>
  </si>
  <si>
    <t>riadiaca jednotka AFRISO</t>
  </si>
  <si>
    <t>čierna nádrž pre kontrolnú kvapalinu</t>
  </si>
  <si>
    <t>Indikácia nádrže diesel</t>
  </si>
  <si>
    <t>konverzia výstupných dát na systém SAP</t>
  </si>
  <si>
    <t xml:space="preserve"> controler, tlačiareň, software, montáž, programovanie, školenie,</t>
  </si>
  <si>
    <t>repas riadiaceho systému</t>
  </si>
  <si>
    <t>pamäťová doska RS</t>
  </si>
  <si>
    <t>Riadiaci systém DIALOG VS4,5a6</t>
  </si>
  <si>
    <t>Riadiaci systém FUELOMAT VS1a2</t>
  </si>
  <si>
    <t>repas čítačky kariet</t>
  </si>
  <si>
    <t xml:space="preserve">zálohová batéria </t>
  </si>
  <si>
    <t>kábel pre cievku</t>
  </si>
  <si>
    <t>cievka</t>
  </si>
  <si>
    <t>držiak cievky</t>
  </si>
  <si>
    <t>modem</t>
  </si>
  <si>
    <t>zapojenie a oživenie RS Fuelomat</t>
  </si>
  <si>
    <t>komunikačná doska v stojane dodáva TSG</t>
  </si>
  <si>
    <t>pripojovacia krabica pre VEEDER ROOT, AFRISO - 1 sonda</t>
  </si>
  <si>
    <t>pripojovacia krabica pre VEEDER ROOT, AFRISO - 2-3 sondy</t>
  </si>
  <si>
    <t>húkačka 230V</t>
  </si>
  <si>
    <t>AlMgSi 8</t>
  </si>
  <si>
    <t>držiak pre Rd16</t>
  </si>
  <si>
    <t>svorkovnica hl pospájania</t>
  </si>
  <si>
    <t>iskrovo bezpečné relé  230V, pre KUBLER + zdroj</t>
  </si>
  <si>
    <t>stará elektroinštalácia</t>
  </si>
  <si>
    <t>Stavba : ČSPL Jurajov dvor - sever</t>
  </si>
  <si>
    <t>SO-01 Havarijná nádrž</t>
  </si>
  <si>
    <t>SO-02 Spevnené plochy</t>
  </si>
  <si>
    <t>SO-03 Kanalizácia</t>
  </si>
  <si>
    <t>Strojná časť ČSPL - spolu</t>
  </si>
  <si>
    <t>PS 1</t>
  </si>
  <si>
    <t>Ostatné práce - spolu</t>
  </si>
  <si>
    <t>kpl</t>
  </si>
  <si>
    <t>projekt skutočného vyhotovenia stavby</t>
  </si>
  <si>
    <t>komplexná skúška zmontovaného zariadenia</t>
  </si>
  <si>
    <t>zaškolenie personálu</t>
  </si>
  <si>
    <t>riedidlo do syntetických náterových látok S-6006</t>
  </si>
  <si>
    <t>č.o.xxxx</t>
  </si>
  <si>
    <t>farba synt. na oceľové kon. odolná pre agres. látky S-2013</t>
  </si>
  <si>
    <t>farba syntetická základná S-2005</t>
  </si>
  <si>
    <t>náterové látky</t>
  </si>
  <si>
    <r>
      <t>m</t>
    </r>
    <r>
      <rPr>
        <vertAlign val="superscript"/>
        <sz val="8"/>
        <rFont val="Arial CE"/>
        <charset val="238"/>
      </rPr>
      <t>2</t>
    </r>
  </si>
  <si>
    <t>nátery potrubia a armatúr</t>
  </si>
  <si>
    <t>doizolácia potrubia a chráničiek</t>
  </si>
  <si>
    <t>oklepanie, kartáčovanie, oprášenie a odmastenie potrubí pre natieraním</t>
  </si>
  <si>
    <t>príprava úsekov na tlakovanie</t>
  </si>
  <si>
    <t>bm</t>
  </si>
  <si>
    <t>DN25-80</t>
  </si>
  <si>
    <t>skúška tesnosti potrubia do</t>
  </si>
  <si>
    <t xml:space="preserve"> 2x40m3</t>
  </si>
  <si>
    <t>opakované skúšky tesnosti medzipl. priestoru nádrží tlakom vzduchu 0,06MPa</t>
  </si>
  <si>
    <t xml:space="preserve"> 1x15m3</t>
  </si>
  <si>
    <t>litrovanie nádrže 40m3</t>
  </si>
  <si>
    <t>čistenie nádrže 40m3</t>
  </si>
  <si>
    <t>"HAVARIJNÁ NÁDRŽ-15m3"</t>
  </si>
  <si>
    <t>"DIESEL-40m3" (nastriekať nápis priamo na nádrž)</t>
  </si>
  <si>
    <t>“STÁČACI BOX”</t>
  </si>
  <si>
    <t>Štítok pre text STN 13 0074</t>
  </si>
  <si>
    <t>Afriso</t>
  </si>
  <si>
    <t>indikátor uniku pre nádrže PH</t>
  </si>
  <si>
    <t>valcovaný profil - závesný systém</t>
  </si>
  <si>
    <t>DN150</t>
  </si>
  <si>
    <t xml:space="preserve">jednoplášťové potrubie ocel-bezošvá rúra STN425715 </t>
  </si>
  <si>
    <t>DN80</t>
  </si>
  <si>
    <t xml:space="preserve">jednoplášťové potrubie ocel-bezošvá rúra  STN425715 </t>
  </si>
  <si>
    <t>DN65</t>
  </si>
  <si>
    <t>DN40</t>
  </si>
  <si>
    <t>3/8"</t>
  </si>
  <si>
    <t>o8mm</t>
  </si>
  <si>
    <t>medená rurka (odvod vzduchu z odlučovača VS)</t>
  </si>
  <si>
    <t>0-60kPa</t>
  </si>
  <si>
    <t>trojcestný ventil s manometrom-stáčacie potrubie</t>
  </si>
  <si>
    <t>dod.elekt</t>
  </si>
  <si>
    <t xml:space="preserve">indikčná sonda, tesnosti dvojplášťových nádrží a rozvodov </t>
  </si>
  <si>
    <t>limitný hladinomer pre havarijnú nádrž</t>
  </si>
  <si>
    <t>kontinuálny merač výšky hladiny pre zásobnú nádrž</t>
  </si>
  <si>
    <t>DN50</t>
  </si>
  <si>
    <t>armatúra merná s mernou  tyčou  o 2000(pre havarijnú nádrž)</t>
  </si>
  <si>
    <t xml:space="preserve">DN80 </t>
  </si>
  <si>
    <t>armatúra sacia (pre havarijnú n.)</t>
  </si>
  <si>
    <t>armatúra plniaca  s kvapalinovým uzáverom</t>
  </si>
  <si>
    <t>DN 80</t>
  </si>
  <si>
    <t>armatúra merná s mernou eloxovanou tyčou a uzáverom Gossler SPRV o 2500</t>
  </si>
  <si>
    <t>sacia armatúra pre nádrž o 2500</t>
  </si>
  <si>
    <t>J374.80</t>
  </si>
  <si>
    <t>koncová poistka</t>
  </si>
  <si>
    <t>3"</t>
  </si>
  <si>
    <t xml:space="preserve">koncové šróbenie s viečkom Elaflex TW1518, MB80 </t>
  </si>
  <si>
    <t>ventil spätný (stáčací rozvod)</t>
  </si>
  <si>
    <t>gulový kohut (stáčací rozvod)</t>
  </si>
  <si>
    <t>V316.50</t>
  </si>
  <si>
    <t>ventil spätný (sacie rozvody)</t>
  </si>
  <si>
    <t>DN25</t>
  </si>
  <si>
    <t>gulový kohut (odkalenie odvzdušňovacieho rozvodu od VS)</t>
  </si>
  <si>
    <t>gulový kohut (sacie rozvody)</t>
  </si>
  <si>
    <t>obslužná lávka k nadzemným nádržiam+vonkajší náter proti poveternostným vplyvom</t>
  </si>
  <si>
    <t>600l/min</t>
  </si>
  <si>
    <t>horizontálne odstredivé čerpadlo EBARA 125 3 SF</t>
  </si>
  <si>
    <t>1x90l/min</t>
  </si>
  <si>
    <t>výdajný stojan jednostranný na PL</t>
  </si>
  <si>
    <t>1x40l/min</t>
  </si>
  <si>
    <t>výdajný stojan jednostranný naAdBlue</t>
  </si>
  <si>
    <t>podzemná</t>
  </si>
  <si>
    <t>vanička pod výdajný stojanAdBlue</t>
  </si>
  <si>
    <t>nadzemná</t>
  </si>
  <si>
    <t>vanička pod výdajný stojan PH</t>
  </si>
  <si>
    <t>pre 2čerp</t>
  </si>
  <si>
    <t xml:space="preserve">stáčacia šachta nadzemná ocelová (stáčací box) </t>
  </si>
  <si>
    <t>7,5m3</t>
  </si>
  <si>
    <t>kontajner Ad Blue</t>
  </si>
  <si>
    <t>15m3</t>
  </si>
  <si>
    <t xml:space="preserve">oceľová nádrž dvojplášťová podzemná, 1ks domová šachta 1000x1200 s uzamykatelným šikmým poklopm, 1ks vrtanie veka, opásanie 3ks, doprava nádrže od výrobcu na stavbu, žeriav na uloženie, </t>
  </si>
  <si>
    <t xml:space="preserve">40m3  </t>
  </si>
  <si>
    <t>demontáž oceľovej nádrže dvojplášťovej nadzemnej typ Bencalor, , žeriav na odstranenie, demontáž armatúr 8ks,odčerpanie zvýškov nafty a indikačnej kvapaliny, vyčistenie nádrže</t>
  </si>
  <si>
    <t xml:space="preserve">PS1 - Strojná časť </t>
  </si>
  <si>
    <t>Cena spolu</t>
  </si>
  <si>
    <t>Jed. cena</t>
  </si>
  <si>
    <t>Jed.</t>
  </si>
  <si>
    <t>Výmera</t>
  </si>
  <si>
    <t>popis</t>
  </si>
  <si>
    <t>Názov</t>
  </si>
  <si>
    <t>Položka</t>
  </si>
  <si>
    <t>ČSPL Jurajov Dvor</t>
  </si>
  <si>
    <t>21.12.56</t>
  </si>
  <si>
    <t>Pás asfaltovaný R 500 SH 20/R...SH/</t>
  </si>
  <si>
    <t xml:space="preserve">628 212280   </t>
  </si>
  <si>
    <t>Zhotovenie izolácie proti vlhkosti pásmi AIP na sucho vodor.</t>
  </si>
  <si>
    <t xml:space="preserve">71113-1101   </t>
  </si>
  <si>
    <t>Poplatok za ulož. a znešk. staveb.odpadu na urč.sklád. "N"-nebezpečný odpad</t>
  </si>
  <si>
    <t xml:space="preserve">97910-1757   </t>
  </si>
  <si>
    <t>Zvislá doprava sute a vybúr. hmôt za prvé podlažie</t>
  </si>
  <si>
    <t xml:space="preserve">97901-1111   </t>
  </si>
  <si>
    <t>Vybúranie kanaliz. rámov s poklopmi alebo mrežami do 0,60 m2</t>
  </si>
  <si>
    <t xml:space="preserve">97608-5311   </t>
  </si>
  <si>
    <t>Búranie muriva železobetónového alebo otvorov nad 4 m2</t>
  </si>
  <si>
    <t xml:space="preserve">96205-2211   </t>
  </si>
  <si>
    <t>Búranie primurovky z tehál MV, MVC hr. do 15 cm, plocha nad 4 m2</t>
  </si>
  <si>
    <t xml:space="preserve">96203-1133r  </t>
  </si>
  <si>
    <t>Vyčerpanie obsahu nádrže</t>
  </si>
  <si>
    <t xml:space="preserve">93890-1131r  </t>
  </si>
  <si>
    <t>Naplnenie nádrže vodou, vyčerpanie a následné vyčistenie</t>
  </si>
  <si>
    <t xml:space="preserve">93890-1131a  </t>
  </si>
  <si>
    <t>Vložky do dilatačných škár z polystyrénových dosiek hr. 20 mm</t>
  </si>
  <si>
    <t xml:space="preserve">93196-1312   </t>
  </si>
  <si>
    <t>Šachta pre rozvody elektro steny z deb.tvárnic, obost. priestor do 1,3 m3 zasypaná pieskom</t>
  </si>
  <si>
    <t xml:space="preserve">89421-5111r  </t>
  </si>
  <si>
    <t>Chránička káblov z rúr oceľových DN 80mm</t>
  </si>
  <si>
    <t xml:space="preserve">38899-5215p  </t>
  </si>
  <si>
    <t>Výstuž kompletných konštrukcií zo zváraných sietí</t>
  </si>
  <si>
    <t xml:space="preserve">38036-10061  </t>
  </si>
  <si>
    <t>Debnenie komplet. konštrukcií neomietaných plôch rovinných, odstránenie</t>
  </si>
  <si>
    <t xml:space="preserve">38035-6232   </t>
  </si>
  <si>
    <t>Debnenie komplet. konštrukcií neomietaných plôch rovinných, zhotovenie</t>
  </si>
  <si>
    <t xml:space="preserve">38035-6231   </t>
  </si>
  <si>
    <t>Kompletné konštr. bet. žel. obyčajného tr. C 25/30 hr. 150-300 mm</t>
  </si>
  <si>
    <t xml:space="preserve">38032-1442   </t>
  </si>
  <si>
    <t>Základ pod stroje plocha do 0,09m2 z betónu C25/30</t>
  </si>
  <si>
    <t xml:space="preserve">27838-1125   </t>
  </si>
  <si>
    <t>Základové dosky z betónu prostého tr. C12/15</t>
  </si>
  <si>
    <t xml:space="preserve">27331-3511   </t>
  </si>
  <si>
    <t>Plošná úprava terénu, nerovnosti do +-100 mm v rovine</t>
  </si>
  <si>
    <t xml:space="preserve">18200-1111   </t>
  </si>
  <si>
    <t>Piesok  kopaný</t>
  </si>
  <si>
    <t xml:space="preserve">581 525450r  </t>
  </si>
  <si>
    <t>Obsyp objektu-nádrže pieskom</t>
  </si>
  <si>
    <t xml:space="preserve">17510-3111   </t>
  </si>
  <si>
    <t>Zásyp zhutnený jám, rýh, šachiet alebo okolo objektu</t>
  </si>
  <si>
    <t xml:space="preserve">17410-1101   </t>
  </si>
  <si>
    <t>Nakladanie výkopku nad 100 m3 v horn. tr. 1-4</t>
  </si>
  <si>
    <t xml:space="preserve">16710-1102   </t>
  </si>
  <si>
    <t>Nakladanie výkopku tr.1-4 ručne</t>
  </si>
  <si>
    <t xml:space="preserve">16710-1100   </t>
  </si>
  <si>
    <t>Vodorovné premiestnenie výkopu do 50 m horn. tr. 1-4</t>
  </si>
  <si>
    <t xml:space="preserve">16220-1102   </t>
  </si>
  <si>
    <t>Odkopávky a prekopávky nezapaž. v horn. tr. 3 do 100 m3</t>
  </si>
  <si>
    <t xml:space="preserve">12220-1101   </t>
  </si>
  <si>
    <t>Dočasné zaistenie káblov do 3 káblov</t>
  </si>
  <si>
    <t xml:space="preserve">11900-1421   </t>
  </si>
  <si>
    <t>Pohotovosť čerpacej súpravy do 10 m do 100 l/min</t>
  </si>
  <si>
    <t xml:space="preserve">11510-1300   </t>
  </si>
  <si>
    <t>Čerpanie vody do 10m do  100 l/min</t>
  </si>
  <si>
    <t xml:space="preserve">11510-1200   </t>
  </si>
  <si>
    <t>Objekt :SO-01 Havarijná nádrž</t>
  </si>
  <si>
    <t>Stavba :ČSPL Jurajov Dvor-sever</t>
  </si>
  <si>
    <t>Dátum: 10.12.2019</t>
  </si>
  <si>
    <t>Odberateľ: Dopravný podnik Bratislava, a.s.</t>
  </si>
  <si>
    <t>Odstránenie náterov z kov. stav. doplnk. konštr. oškrabaním</t>
  </si>
  <si>
    <t xml:space="preserve">78320-1811   </t>
  </si>
  <si>
    <t>45.44.22</t>
  </si>
  <si>
    <t xml:space="preserve">78320-1020   </t>
  </si>
  <si>
    <t xml:space="preserve">777 - Podlahy zo syntetických hmôt  spolu: </t>
  </si>
  <si>
    <t>Presun hmôt pre podlahy syntetické v objektoch výšky do 6 m</t>
  </si>
  <si>
    <t xml:space="preserve">99877-7101   </t>
  </si>
  <si>
    <t>773</t>
  </si>
  <si>
    <t>Panbexil,Panbex F3</t>
  </si>
  <si>
    <t xml:space="preserve">77761-5114   </t>
  </si>
  <si>
    <t>777 - Podlahy zo syntetických hmôt</t>
  </si>
  <si>
    <t>Klamp. poplast. pl. rúry odpadové kruhové d-100-ozn.d</t>
  </si>
  <si>
    <t xml:space="preserve">76445-4202   </t>
  </si>
  <si>
    <t>Klamp. poplast. pl. žľaby kotlík konický pre rúry o d-100-ozn.c</t>
  </si>
  <si>
    <t xml:space="preserve">76435-9211   </t>
  </si>
  <si>
    <t>Klamp. poplast. pl. žľaby pododkvap. polkruh. rš 250 dl 5m- ozn.b</t>
  </si>
  <si>
    <t xml:space="preserve">76435-2201   </t>
  </si>
  <si>
    <t>Pásová oceľ 30/10mm pre žľabový hák, privarená,dl.450mm</t>
  </si>
  <si>
    <t xml:space="preserve">76434-9915r  </t>
  </si>
  <si>
    <t>Geotextília polypropylénová TATRATEX PP 500g/m2</t>
  </si>
  <si>
    <t xml:space="preserve">693 665160   </t>
  </si>
  <si>
    <t>Fólia POLYETYLEN PENEFOL 750 hr. 1,0</t>
  </si>
  <si>
    <t xml:space="preserve">283 250200   </t>
  </si>
  <si>
    <t>Izolácia proti ropným látkam, mech. odolná povrch. čerpacích plôch s penetráciou</t>
  </si>
  <si>
    <t xml:space="preserve">71125-1134   </t>
  </si>
  <si>
    <t>45.23.12</t>
  </si>
  <si>
    <t>Presun hmôt pre pozemné komunikácie, kryt betónový</t>
  </si>
  <si>
    <t xml:space="preserve">99822-4111   </t>
  </si>
  <si>
    <t>Príplatok za každých ďalších 5 km vybúr. hmôt nad 5 km</t>
  </si>
  <si>
    <t xml:space="preserve">97908-4219   </t>
  </si>
  <si>
    <t>Vodorovná doprava vybúraných hmôt po suchu do 5 km</t>
  </si>
  <si>
    <t xml:space="preserve">97908-4216   </t>
  </si>
  <si>
    <t>Rezanie stávajúceho betónového krytu alebo podkladu hr. nad 19 do 20 cm</t>
  </si>
  <si>
    <t xml:space="preserve">91973-4220   </t>
  </si>
  <si>
    <t>Výstuž cementobetónového krytu zo zvar. sietí KARI hm. do 7,5 kg/m</t>
  </si>
  <si>
    <t xml:space="preserve">91971-6111   </t>
  </si>
  <si>
    <t>Lôžko pod obrubníky, krajníky, obruby z betónu tr. C 12/15</t>
  </si>
  <si>
    <t xml:space="preserve">91810-1111   </t>
  </si>
  <si>
    <t>Obrubník chodníkový ABO 1-15 100x15x30</t>
  </si>
  <si>
    <t xml:space="preserve">592 174500   </t>
  </si>
  <si>
    <t>Osad. chodník. obrubníka betón. ležatého s oporou do lôžka z betónu tr. C 12/15</t>
  </si>
  <si>
    <t xml:space="preserve">91776-2111   </t>
  </si>
  <si>
    <t>Obrubník záhradný KOB 6 100x5x25</t>
  </si>
  <si>
    <t xml:space="preserve">592 172100   </t>
  </si>
  <si>
    <t>Osadenie záhon. obrubníka betón. do lôžka z betónu tr. C 12/15 s bočnou oporou</t>
  </si>
  <si>
    <t xml:space="preserve">91656-1111   </t>
  </si>
  <si>
    <t>Kladenie zámkovej dlažby pre chodcov hr. 80 mm sk. B do 50 m2</t>
  </si>
  <si>
    <t xml:space="preserve">59621-1220   </t>
  </si>
  <si>
    <t>Dlažba zámková TBX 32-24 24x12x6 prírodná</t>
  </si>
  <si>
    <t xml:space="preserve">592 450010   </t>
  </si>
  <si>
    <t>Kladenie zámkovej dlažby pre chodcov hr. 60 mm sk. A do 50 m2</t>
  </si>
  <si>
    <t xml:space="preserve">59621-1110   </t>
  </si>
  <si>
    <t>45.23.14</t>
  </si>
  <si>
    <t>Príplatok za každých ďalších 10 mm hrúbky</t>
  </si>
  <si>
    <t xml:space="preserve">58115-6119   </t>
  </si>
  <si>
    <t>Kryt cementobetónový C30/37-XF4-D max32 hr. 300 mm</t>
  </si>
  <si>
    <t xml:space="preserve">58115-6115   </t>
  </si>
  <si>
    <t>Kryt cementobetónový C30/37-XF4-D max32 hr. 250 mm</t>
  </si>
  <si>
    <t xml:space="preserve">58114-6115   </t>
  </si>
  <si>
    <t>Kryt cementobetónový C30/37-XF4-D max32 hr. 215-155 mm v spáde</t>
  </si>
  <si>
    <t xml:space="preserve">58114-6114   </t>
  </si>
  <si>
    <t>Kryt cementobet. C30/37 komunikácií pre chodcov hr. 100 mm</t>
  </si>
  <si>
    <t xml:space="preserve">58111-4113   </t>
  </si>
  <si>
    <t>Podklad z kameniva spevn. cementom KZC 1, hr. 100 mm</t>
  </si>
  <si>
    <t xml:space="preserve">56713-2111   </t>
  </si>
  <si>
    <t>Podklad z prostého betónu tr. C 16/20 hr. 180 mm</t>
  </si>
  <si>
    <t xml:space="preserve">56713-1223   </t>
  </si>
  <si>
    <t xml:space="preserve">56712-2111   </t>
  </si>
  <si>
    <t>Podklad zo štrkodrte hr. 230 mm</t>
  </si>
  <si>
    <t xml:space="preserve">56486-1114   </t>
  </si>
  <si>
    <t>Podklad zo štrkodrte hr. 150 mm</t>
  </si>
  <si>
    <t xml:space="preserve">56485-1111   </t>
  </si>
  <si>
    <t>Podklad z kameniva drveného so zhutnením frakcia 0-63 mm</t>
  </si>
  <si>
    <t xml:space="preserve">56479-1111   </t>
  </si>
  <si>
    <t>Štrkopiesok 0-8 B1</t>
  </si>
  <si>
    <t xml:space="preserve">583 371010   </t>
  </si>
  <si>
    <t>Zásyp zhutnený  šachiet</t>
  </si>
  <si>
    <t>Poplatok za uloženie zeminy</t>
  </si>
  <si>
    <t xml:space="preserve">17120-3111r  </t>
  </si>
  <si>
    <t>Dočasné zaistenie potrubia oceľ. alebo liat. DN do 200 mm</t>
  </si>
  <si>
    <t xml:space="preserve">11900-1401   </t>
  </si>
  <si>
    <t>Vytrhanie krajníkov alebo obrubníkov stojatých</t>
  </si>
  <si>
    <t xml:space="preserve">11320-2111   </t>
  </si>
  <si>
    <t>Odstránenie podkladov alebo krytov z betónu vyst. sieť. hr. 150-300 mm, do 200 m2</t>
  </si>
  <si>
    <t xml:space="preserve">11310-7137   </t>
  </si>
  <si>
    <t>Odstránenie podkladov alebo krytov z betónu prost. hr. do 100 mm, do 200 m2</t>
  </si>
  <si>
    <t xml:space="preserve">11310-7130   </t>
  </si>
  <si>
    <t>Odstránenie podkladov alebo krytov z kameniva drv. hr. 300-400 mm, do 200 m2</t>
  </si>
  <si>
    <t xml:space="preserve">11310-7124   </t>
  </si>
  <si>
    <t>Odstránenie podkladov alebo krytov z kameniva drv. hr. 200-300 mm, do 200 m2</t>
  </si>
  <si>
    <t xml:space="preserve">11310-7123   </t>
  </si>
  <si>
    <t>Objekt :SO-02 Spevnené plochy</t>
  </si>
  <si>
    <t xml:space="preserve">Uzávierka zápachová-sifón umývadlový HL137/40, biely DN40, kód HL137/40   </t>
  </si>
  <si>
    <t xml:space="preserve">Tatramat akumulačný elektrický tlakový ohrievač stojatý s objemom  80L.   </t>
  </si>
  <si>
    <t>5413000190</t>
  </si>
  <si>
    <t xml:space="preserve">Montáž elektrického zásobníka akumulačného stojatého do 80 L   </t>
  </si>
  <si>
    <t>725539102</t>
  </si>
  <si>
    <t xml:space="preserve">Kuchynský drez Alveus  do dosky BASIC 10 nerez 380x440-145,1x kompl.sifon v cene   </t>
  </si>
  <si>
    <t>5523148100</t>
  </si>
  <si>
    <t xml:space="preserve">Montáž kuchynských drezov jednoduchých, hranatých, s rozmerom  do 400 x 400 mm, bez výtokových armatúr   </t>
  </si>
  <si>
    <t>725319111</t>
  </si>
  <si>
    <t xml:space="preserve">Nástenná bateria nad umyvadlo dodávka   </t>
  </si>
  <si>
    <t xml:space="preserve">Demontáž drezu jednodielneho bez výtokovej armatúry vstavanej v kuchynskej zostave,  -0,00920t   </t>
  </si>
  <si>
    <t>725310823</t>
  </si>
  <si>
    <t xml:space="preserve">Umývatko rohové Ideal standart 335 x 335 mm   </t>
  </si>
  <si>
    <t xml:space="preserve">Demontáž umývadiel alebo umývadielok bez výtokovej armatúry,  -0,01946t   </t>
  </si>
  <si>
    <t>725210821</t>
  </si>
  <si>
    <t xml:space="preserve">Klozet kombinovaný stojací OLYMP NEW biela, obj.č.8226140002411   </t>
  </si>
  <si>
    <t>6420141860</t>
  </si>
  <si>
    <t xml:space="preserve">Montáž záchodovej misy kombinovanej s zvislým odpadom   </t>
  </si>
  <si>
    <t>725119308</t>
  </si>
  <si>
    <t xml:space="preserve">Demontáž záchoda  kombinačného,  -0,03420t   </t>
  </si>
  <si>
    <t>725110814</t>
  </si>
  <si>
    <t xml:space="preserve">Demontáž potrubia z kameninových rúr normálnych a  nad 200 do DN 300,  -0,05121t   </t>
  </si>
  <si>
    <t>721110809</t>
  </si>
  <si>
    <t xml:space="preserve">3,14*0,15*0,60*1,5   </t>
  </si>
  <si>
    <t xml:space="preserve">Izolačná páska Polyken 989-20   </t>
  </si>
  <si>
    <t>28322410101</t>
  </si>
  <si>
    <t xml:space="preserve">3,14*0,15*0,6*1,5   </t>
  </si>
  <si>
    <t xml:space="preserve">Izolačná páska Polyken 942-30   </t>
  </si>
  <si>
    <t>2832241010</t>
  </si>
  <si>
    <t>rolka</t>
  </si>
  <si>
    <t xml:space="preserve">Dodávka zmraštovacej izolácie  DENSOLEN šika pásky 150 mm   </t>
  </si>
  <si>
    <t>711 pc1221</t>
  </si>
  <si>
    <t xml:space="preserve">Zhotovenie detailov pásmi pritav. na pevnú a voľnú prírubu dotesnenie tmelom priemer nad 200-500 mm   </t>
  </si>
  <si>
    <t>711747388</t>
  </si>
  <si>
    <t xml:space="preserve">Izolácie proti vode a vlhkosti   </t>
  </si>
  <si>
    <t xml:space="preserve">Práce a dodávky PSV   </t>
  </si>
  <si>
    <t xml:space="preserve">Presun hmôt pre rúrové vedenie hĺbené z rúr z plast., hmôt alebo sklolamin. v otvorenom výkope   </t>
  </si>
  <si>
    <t>998276101</t>
  </si>
  <si>
    <t xml:space="preserve">Presun hmôt HSV   </t>
  </si>
  <si>
    <t>99</t>
  </si>
  <si>
    <t xml:space="preserve">Nakladanie na dopravné prostriedky pre vodorovnú dopravu sutiny   </t>
  </si>
  <si>
    <t>979087212</t>
  </si>
  <si>
    <t xml:space="preserve">14,988*5   </t>
  </si>
  <si>
    <t xml:space="preserve">Príplatok k cene za každý ďalší aj začatý 1 km nad 1 km pre vodorovnú dopravu sutiny   </t>
  </si>
  <si>
    <t>979082219</t>
  </si>
  <si>
    <t xml:space="preserve">Vodorovná doprava sutiny so zložením a hrubým urovnaním na vzdialenosť do 1 km   </t>
  </si>
  <si>
    <t>979082213</t>
  </si>
  <si>
    <t xml:space="preserve">Odvoz sutiny a vybúraných hmôt na skládku za každý ďalší 1 km   </t>
  </si>
  <si>
    <t>979081121</t>
  </si>
  <si>
    <t xml:space="preserve">0,8*124,90*0,30*0,50   </t>
  </si>
  <si>
    <t xml:space="preserve">Odvoz sutiny a vybúraných hmôt na skládku do 1 km   </t>
  </si>
  <si>
    <t>979081111</t>
  </si>
  <si>
    <t xml:space="preserve">2*33,40 " rozobratie vozovky kanalizácia B"   </t>
  </si>
  <si>
    <t xml:space="preserve">2*55,70 " rozobratie vozovky kanalizácia A1"   </t>
  </si>
  <si>
    <t xml:space="preserve">2*35,80 " rozobratie vozovky kanalizácia A"   </t>
  </si>
  <si>
    <t xml:space="preserve">Rezanie betónového krytu alebo podkladu hr. nad 150 do 200 mm   </t>
  </si>
  <si>
    <t>919736113</t>
  </si>
  <si>
    <t xml:space="preserve">Osadenie liatinovej mreže vrátane rámu a koša na bahno hmotnosti jednotlivo nad 150 kg   </t>
  </si>
  <si>
    <t>899204111</t>
  </si>
  <si>
    <t xml:space="preserve">3 * 1,093   </t>
  </si>
  <si>
    <t xml:space="preserve">BG - Bodový vpust  200, dvojdielna s presuvkou DN 200   </t>
  </si>
  <si>
    <t>5923001321</t>
  </si>
  <si>
    <t xml:space="preserve">Mreža kanálová vtoková pre vozovku  s rámom nosnosť 40 t   </t>
  </si>
  <si>
    <t>552426200</t>
  </si>
  <si>
    <t xml:space="preserve">Zriadenie kanalizačného vpustu uličného z betónových dielcov   </t>
  </si>
  <si>
    <t>895941111</t>
  </si>
  <si>
    <t xml:space="preserve">Dodávka a montáž TESNIACI KRUžOK GUMOVý  FORSHEDA F910 DN200   </t>
  </si>
  <si>
    <t>2862300100</t>
  </si>
  <si>
    <t xml:space="preserve">Vyvrtanie otvoru do jestv KŠ  pre gumové tesnenie DN200   </t>
  </si>
  <si>
    <t>286286001PC</t>
  </si>
  <si>
    <t xml:space="preserve">Vyrovnávací prstenec 63/60   </t>
  </si>
  <si>
    <t>5922442120</t>
  </si>
  <si>
    <t xml:space="preserve">Vyrovnávací prstenec 63/120   </t>
  </si>
  <si>
    <t>5922442150</t>
  </si>
  <si>
    <t xml:space="preserve">Skruž výšky 250 mm TBS-Q.1 100/25/10 pre kanalizačnú šachtu DN 1000 TYP Q.1, hr. steny 100 mm, rozmer 1000x250x100 mm   </t>
  </si>
  <si>
    <t>592240002200</t>
  </si>
  <si>
    <t xml:space="preserve">Zákrytová doska   </t>
  </si>
  <si>
    <t>5922442160</t>
  </si>
  <si>
    <t xml:space="preserve">Kónus TBR-Q.1 100-63/58/10 KPS pre kanalizačnú šachtu DN 1000 TYP Q.1, hr. steny 100 mm, rozmer 1000x625x580 mm   </t>
  </si>
  <si>
    <t>592240002100</t>
  </si>
  <si>
    <t xml:space="preserve">Dno jednoliate šachtové KOMPAKT TBZ-Q.1 100/53 KOM V15 pre kanalizačnú šachtu DN 1000, rozmer 1000/525x150 mm   </t>
  </si>
  <si>
    <t>592240003800</t>
  </si>
  <si>
    <t xml:space="preserve">Poklop vstupná šachta D 600 D400 40 t   </t>
  </si>
  <si>
    <t>552434420</t>
  </si>
  <si>
    <t xml:space="preserve">Osadenie poklopu liatinového a oceľového vrátane rámu hmotn. nad 50 do 100 kg   </t>
  </si>
  <si>
    <t>899102111</t>
  </si>
  <si>
    <t xml:space="preserve">šachtový prechod pieskovaný 200-hladký kanalizačný systém  PIPELIFE   </t>
  </si>
  <si>
    <t>2860004590</t>
  </si>
  <si>
    <t xml:space="preserve">Osadenie železobetónového dielca pre šachty,skruž rovná alebo prechodová TZS   </t>
  </si>
  <si>
    <t>894411311</t>
  </si>
  <si>
    <t xml:space="preserve">Zhotovenie šachty kanaliz. s obložením dna betónom tr. C 25/30 DN do 200   </t>
  </si>
  <si>
    <t>894411111</t>
  </si>
  <si>
    <t xml:space="preserve">Liatinový poklop s rámom 1,5t  pre revízne šachty DN400  na PVC hladkú kanalizáciu s predĺžením  PIPELIFE   </t>
  </si>
  <si>
    <t>2860007850</t>
  </si>
  <si>
    <t xml:space="preserve">Osadenie poklopu liatinového a oceľového vrátane rámu hmotn. do 50 kg   </t>
  </si>
  <si>
    <t>899101111</t>
  </si>
  <si>
    <t xml:space="preserve">Skúška tesnosti kanalizácie D 200   </t>
  </si>
  <si>
    <t>892351000</t>
  </si>
  <si>
    <t xml:space="preserve">Skúška tesnosti kanalizácie D 150   </t>
  </si>
  <si>
    <t>892311000</t>
  </si>
  <si>
    <t xml:space="preserve">MASTER odbočka 200/200/45° - PP hladký kanalizačný systém SN10  PIPELIFE   </t>
  </si>
  <si>
    <t>2860015130</t>
  </si>
  <si>
    <t xml:space="preserve">Montáž odbočky na potrubie z kanalizačných polypropylénových rúr DN 200 mm   </t>
  </si>
  <si>
    <t>877350320</t>
  </si>
  <si>
    <t xml:space="preserve">MASTER koleno 200/45° - PP hladký kanalizačný systém SN10  PIPELIFE   </t>
  </si>
  <si>
    <t>2860014870</t>
  </si>
  <si>
    <t xml:space="preserve">Montáž kolena na potrubie z kanalizačných polypropylénových rúr DN 200 mm   </t>
  </si>
  <si>
    <t>877350310</t>
  </si>
  <si>
    <t xml:space="preserve">MASTER odbočka 150/150/45° - PP hladký kanalizačný systém SN10  PIPELIFE   </t>
  </si>
  <si>
    <t>2860015090</t>
  </si>
  <si>
    <t xml:space="preserve">Montáž odbočky na potrubie z kanalizačných polypropylénových rúr DN 150 mm   </t>
  </si>
  <si>
    <t>877310320</t>
  </si>
  <si>
    <t xml:space="preserve">MASTER koleno 150/45° - PP hladký kanalizačný systém SN10  PIPELIFE   </t>
  </si>
  <si>
    <t>2860014830</t>
  </si>
  <si>
    <t xml:space="preserve">Montáž kolena na potrubie z kanalizačných polypropylénových rúr DN 150 mm   </t>
  </si>
  <si>
    <t>877310310</t>
  </si>
  <si>
    <t xml:space="preserve">MASTER rúra 200/6m  - PP hladký kanalizačný systém SN10  PIPELIFE   </t>
  </si>
  <si>
    <t>2860014590</t>
  </si>
  <si>
    <t xml:space="preserve">MASTER rúra 200/1m  - PP hladký kanalizačný systém SN10  PIPELIFE   </t>
  </si>
  <si>
    <t>2860014570</t>
  </si>
  <si>
    <t xml:space="preserve">Montáž kanalizačného potrubia z polypropylénových hladkých rúr SN 10 DN 200 mm   </t>
  </si>
  <si>
    <t>871350310</t>
  </si>
  <si>
    <t xml:space="preserve">MASTER rúra 150/6m  - PP hladký kanalizačný systém SN10  PIPELIFE   </t>
  </si>
  <si>
    <t>2860014560</t>
  </si>
  <si>
    <t xml:space="preserve">MASTER rúra 150/3m  - PP hladký kanalizačný systém SN10  PIPELIFE   </t>
  </si>
  <si>
    <t>2860014550</t>
  </si>
  <si>
    <t xml:space="preserve">MASTER rúra 150/1m  - PP hladký kanalizačný systém SN10  PIPELIFE   </t>
  </si>
  <si>
    <t>2860014540</t>
  </si>
  <si>
    <t xml:space="preserve">Montáž kanalizačného potrubia z polypropylénových hladkých rúr SN 10 DN 150 mm   </t>
  </si>
  <si>
    <t>871310310</t>
  </si>
  <si>
    <t xml:space="preserve">7 * 1,015   </t>
  </si>
  <si>
    <t xml:space="preserve">Objímka priama PE100 SDR17/PN10 ELOFIT DME DN 160, obj.č. 12DME160   GAWAPLAST   </t>
  </si>
  <si>
    <t>2862461950</t>
  </si>
  <si>
    <t xml:space="preserve">Montáž elektrotvarovky, objímky priamej PE100 SDR17/PN10 ELOFIT EME, D 160 mm   </t>
  </si>
  <si>
    <t>877320011</t>
  </si>
  <si>
    <t xml:space="preserve">koleno 45° PE100 SDR11/PN16 Elofit ECEM 160/45°, obj.č. 14. 12 113 211   GAWAPLAST   </t>
  </si>
  <si>
    <t>2862462860</t>
  </si>
  <si>
    <t xml:space="preserve">Montáž elektrotvarovky, kolena 45° PE100 SDR11/PN16 Elofit ECEM, D 160 mm   </t>
  </si>
  <si>
    <t>877320081</t>
  </si>
  <si>
    <t xml:space="preserve">1 * 1,01   </t>
  </si>
  <si>
    <t xml:space="preserve">Prechodka PE -ocel D 160/150 USTR   </t>
  </si>
  <si>
    <t>422913520PC1</t>
  </si>
  <si>
    <t xml:space="preserve">40,7 * 1,093   </t>
  </si>
  <si>
    <t xml:space="preserve">Kanalizačné potrubie  HD-PE PE100RC  SDR11/PN16 D160x14,6, Dodávka   </t>
  </si>
  <si>
    <t>2862460910</t>
  </si>
  <si>
    <t xml:space="preserve">Montáž kanalizačného potrubia z HDPE rúr zváraných na tupo, GEROfit HD-PE PE100RC+ (PAS1075 typ 3) SDR11/PN16, D 160 x 14,6 mm   </t>
  </si>
  <si>
    <t>871320011</t>
  </si>
  <si>
    <t xml:space="preserve">0,8*33,40 " kanalizácia B"   </t>
  </si>
  <si>
    <t xml:space="preserve">0,8*55,70 "  kanalizácia A1"   </t>
  </si>
  <si>
    <t xml:space="preserve">0,8*35,80 "  kanalizácia A"   </t>
  </si>
  <si>
    <t xml:space="preserve">Vyspravenie podkladu po prekopoch inžinierskych sietí  podkladovým betónom PB I tr. C 20/25 hr. 200 mm   </t>
  </si>
  <si>
    <t>566902163</t>
  </si>
  <si>
    <t xml:space="preserve">0,8*0,6*33,40 " kanalizácia B"   </t>
  </si>
  <si>
    <t xml:space="preserve">0,8*0,6*55,70 "  kanalizácia A1"   </t>
  </si>
  <si>
    <t xml:space="preserve">0,8*0,6*35,80 "  kanalizácia A"   </t>
  </si>
  <si>
    <t xml:space="preserve">Upravenie podkladu po prekopoch pre inž. siete so zhutnením kamenivom ťaženým alebo štrkopieskom   </t>
  </si>
  <si>
    <t>566901111</t>
  </si>
  <si>
    <t xml:space="preserve">4*0,50*0,15*3 " podkladná doska pod vpust"   </t>
  </si>
  <si>
    <t xml:space="preserve">(1,84+1,84)*2*0,15 " podkladná doska pod ORL"   </t>
  </si>
  <si>
    <t xml:space="preserve">4*1,50*0,15*5 " podkladná doska pod KŠ"   </t>
  </si>
  <si>
    <t xml:space="preserve">Debnenie v otvorenom výkope dosiek, sedlových lôžok a blokov pod potrubie,stoky a drobné objekty   </t>
  </si>
  <si>
    <t>452351101</t>
  </si>
  <si>
    <t xml:space="preserve">1,84*1,84*2*1,2 " podkladná doska pod ORL"   </t>
  </si>
  <si>
    <t xml:space="preserve">Siete KARI akosť BSt 500M KY 14 DIN 488 rozmer siete 6x2.4m, veľkosť oka 150x150mm, D drôtu 8/8mm   </t>
  </si>
  <si>
    <t>3139553037</t>
  </si>
  <si>
    <t xml:space="preserve">0,50*0,50*0,15*3 " podkladná doska pod vpust"   </t>
  </si>
  <si>
    <t xml:space="preserve">1,84*1,84*0,15 " podkladná doska pod ORL"   </t>
  </si>
  <si>
    <t xml:space="preserve">1,50*1,50*0,15*5 " podkladná doska pod KŠ"   </t>
  </si>
  <si>
    <t xml:space="preserve">Dosky, bloky, sedlá z betónu v otvorenom výkope tr. C 20/25   </t>
  </si>
  <si>
    <t>452311146</t>
  </si>
  <si>
    <t xml:space="preserve">0,50*0,50*0,15*3 " vpust"   </t>
  </si>
  <si>
    <t xml:space="preserve">1,84*1,84*0,15 " ORL"   </t>
  </si>
  <si>
    <t xml:space="preserve">2,0*2,0*0,15 *5 "KŠ"   </t>
  </si>
  <si>
    <t xml:space="preserve">0,8*0,45*(52,60+28,0+40,70+37,40)" obsyp potrubia"   </t>
  </si>
  <si>
    <t xml:space="preserve">0,8*0,15*(52,60+28,0+40,70+37,40)" lôžko pod potrubie"   </t>
  </si>
  <si>
    <t>4515721111</t>
  </si>
  <si>
    <t xml:space="preserve">doprava  ORL   </t>
  </si>
  <si>
    <t>594320007600</t>
  </si>
  <si>
    <t xml:space="preserve">Odlučovač ropných látok Q=3 l/s NEL 0,1 mg/l   </t>
  </si>
  <si>
    <t>594320006400</t>
  </si>
  <si>
    <t xml:space="preserve">Montáž odlučovača ropných látok, železobetónového, s prietokom 3 l/s   </t>
  </si>
  <si>
    <t>386921111</t>
  </si>
  <si>
    <t xml:space="preserve">Zvislé a kompletné konštrukcie   </t>
  </si>
  <si>
    <t xml:space="preserve">0,8*0,6*33,40*1,8 " kanalizácia B"   </t>
  </si>
  <si>
    <t xml:space="preserve">0,8*0,6*55,70*1,8 "  kanalizácia A1"   </t>
  </si>
  <si>
    <t xml:space="preserve">0,8*0,6*35,80*1,8 "  kanalizácia A"   </t>
  </si>
  <si>
    <t xml:space="preserve">Kamenivo drvené hrubé frakcia 22-63 mm, STN EN 12620 + A1   </t>
  </si>
  <si>
    <t>583410003300</t>
  </si>
  <si>
    <t xml:space="preserve">Obsyp potrubia sypaninou z vhodných hornín 1 až 4 bez prehodenia sypaniny   </t>
  </si>
  <si>
    <t>175101101</t>
  </si>
  <si>
    <t xml:space="preserve">-151,656   </t>
  </si>
  <si>
    <t xml:space="preserve">"výkop pod  jestvujúcou komunikaciou bude nahradený štrkopieskom"   </t>
  </si>
  <si>
    <t xml:space="preserve">"výkop" 221,674   </t>
  </si>
  <si>
    <t xml:space="preserve">151,656*5   </t>
  </si>
  <si>
    <t xml:space="preserve">Vodorovné premiestnenie kamenouhoľných hlušín. Príplatok k cene za každých ďalších aj začatých 1000 m   </t>
  </si>
  <si>
    <t>1627062191</t>
  </si>
  <si>
    <t xml:space="preserve">0,5*0,50*1,80*3 " vpust"   </t>
  </si>
  <si>
    <t xml:space="preserve">3,14*0,72*0,72*2,77 " ORL"   </t>
  </si>
  <si>
    <t xml:space="preserve">2,0*2,0*0,15 *5+(3,14*0,60*0,60*1,18*5)"KŠ"   </t>
  </si>
  <si>
    <t xml:space="preserve">Vodorovné premiestnenie výkopku bez naloženia kamenouholných hlušín na vzdialenosť nad 5000 do 6000 m   </t>
  </si>
  <si>
    <t>1627062111</t>
  </si>
  <si>
    <t xml:space="preserve">4*1,0*1,80*3 "vpust"   </t>
  </si>
  <si>
    <t xml:space="preserve">4*3,04*2,77 "ORL"   </t>
  </si>
  <si>
    <t xml:space="preserve">4*2*1,18*5 "KŠ"   </t>
  </si>
  <si>
    <t xml:space="preserve">2*1,40*37,40 "prípojky"   </t>
  </si>
  <si>
    <t xml:space="preserve">2*1,33*40,70 "STOKA B"   </t>
  </si>
  <si>
    <t xml:space="preserve">2*0,80*28,0 "STOKA A1"   </t>
  </si>
  <si>
    <t xml:space="preserve">2*1,52*52,60 "STOKA A"   </t>
  </si>
  <si>
    <t xml:space="preserve">221,674*0,03   </t>
  </si>
  <si>
    <t xml:space="preserve">Príplatok k cenám za lepivosť pri hĺbení rýh š. nad 600 do 2 000 mm zapaž. i nezapažených, s urovnaním dna v hornine 3   </t>
  </si>
  <si>
    <t>132201209</t>
  </si>
  <si>
    <t xml:space="preserve">1,0*1,0*1,80*3 "vpust"   </t>
  </si>
  <si>
    <t xml:space="preserve">3,04*3,04*2,77 "ORL"   </t>
  </si>
  <si>
    <t xml:space="preserve">2*2*1,18*5 "KŠ"   </t>
  </si>
  <si>
    <t xml:space="preserve">0,8*1,40*37,40 "prípojky"   </t>
  </si>
  <si>
    <t xml:space="preserve">0,8*1,33*40,70 "STOKA B"   </t>
  </si>
  <si>
    <t xml:space="preserve">0,8*0,80*28,0 "STOKA A1"   </t>
  </si>
  <si>
    <t xml:space="preserve">0,8*1,52*52,60 "STOKA A"   </t>
  </si>
  <si>
    <t xml:space="preserve">Výkop ryhy šírky 600-2000mm horn.3 od 100 do 1000 m3   </t>
  </si>
  <si>
    <t>132201202</t>
  </si>
  <si>
    <t xml:space="preserve">0,8*33,40 " rozobratie vozovky kanalizácia B"   </t>
  </si>
  <si>
    <t xml:space="preserve">0,8*55,70 " rozobratie vozovky kanalizácia A1"   </t>
  </si>
  <si>
    <t xml:space="preserve">0,8*35,80 " rozobratie vozovky kanalizácia A"   </t>
  </si>
  <si>
    <t xml:space="preserve">Odstránenie krytu v ploche do 200 m2 z betónu prostého, hr. vrstvy 150 do 300 mm,  -0,50000t   </t>
  </si>
  <si>
    <t>113107132</t>
  </si>
  <si>
    <t>Dátum:   10. 12. 2019</t>
  </si>
  <si>
    <t>Stavba:   ČSPL Jurajov dvor - sever</t>
  </si>
  <si>
    <t xml:space="preserve">Projektant: PETROLEX, spol. s.r.o, </t>
  </si>
  <si>
    <t xml:space="preserve">Spracoval:  Ing. Dagmar Zorkócyová                                       </t>
  </si>
  <si>
    <t xml:space="preserve">Spracoval:  Ing. Dagmar Zorkócyová                                             </t>
  </si>
  <si>
    <t>Projektant: PETROLEX, spol. s.r.o,</t>
  </si>
  <si>
    <t>Projektant: PETROLEX, spol. s.r.o.</t>
  </si>
  <si>
    <t>Projektant: Milan Štefánik</t>
  </si>
  <si>
    <t>Objekt :PS-01 Stojná časť</t>
  </si>
  <si>
    <t>Celková cena zadania</t>
  </si>
  <si>
    <t>Jednotková cena zadania</t>
  </si>
  <si>
    <t>Miesto.   Vozovňa Jurajov dvor - sever</t>
  </si>
  <si>
    <t>Objekt:    Kanalizácia</t>
  </si>
  <si>
    <t>ZADANIE S VÝKAZOM VÝMER</t>
  </si>
  <si>
    <t>Zdravotechnika - zariaď. predmety - objekt obsluhy</t>
  </si>
  <si>
    <t>Revízia Eur</t>
  </si>
  <si>
    <t>Celkom Eur</t>
  </si>
  <si>
    <t>Nátery</t>
  </si>
  <si>
    <t>Objekt obsluhy Elektroinštalácia</t>
  </si>
  <si>
    <t xml:space="preserve">Rekapitulácia </t>
  </si>
  <si>
    <t>Objekt obsluhy - Rekapitulácia</t>
  </si>
  <si>
    <t>LED SVIETIDLO  25W, , IP44, plast</t>
  </si>
  <si>
    <t>LED SVIETIDLO  37W, , IP54</t>
  </si>
  <si>
    <t>LED SVIETIDLO  47W, , IP54</t>
  </si>
  <si>
    <t>SVIETIDLO ZAPUSTENÉ VÝBOJKOVÉ</t>
  </si>
  <si>
    <t>konvektor 1000w/230V</t>
  </si>
  <si>
    <t>Konvektory</t>
  </si>
  <si>
    <t>striedavý prepínač č. 5  230V/10A</t>
  </si>
  <si>
    <t>1 pólový vypínač č. 1230V/10A</t>
  </si>
  <si>
    <t>Ovládače</t>
  </si>
  <si>
    <t xml:space="preserve">dvojitá zásuvka  na povrch 10/16A, 250V, 2P+Z </t>
  </si>
  <si>
    <t>Zaťahovanie do váhy 0,75 kg/m</t>
  </si>
  <si>
    <t>CYKY  J3x2,5 mm2</t>
  </si>
  <si>
    <t>CYKY 03x1,5 mm2</t>
  </si>
  <si>
    <t>CYKY  J3x1,5 mm2</t>
  </si>
  <si>
    <t>do 10 kg</t>
  </si>
  <si>
    <t>do 5 kg</t>
  </si>
  <si>
    <t>200x150</t>
  </si>
  <si>
    <t>KÁBELOVÝ ŽLAB PLASTOVÝ</t>
  </si>
  <si>
    <t>6455-11 do 4 mm2</t>
  </si>
  <si>
    <t>KRABICOVÁ ROZVODKA Z IZOLANTU SO SVORK. VČ. ZAP.</t>
  </si>
  <si>
    <t>HFXS 20</t>
  </si>
  <si>
    <t>Trubky, krabice, lišty, žľaby</t>
  </si>
  <si>
    <t>Objekt obsluhy Elektroinštalácia - Rozpočet</t>
  </si>
  <si>
    <t>Objekt obsluhy spolu</t>
  </si>
  <si>
    <t>Elektroinštalácia</t>
  </si>
  <si>
    <t>Zdravotechnika - výmena zar. predmetov</t>
  </si>
  <si>
    <t>Za stavbu spolu bez objektu obsluhy</t>
  </si>
  <si>
    <t>Nátery kovových konštr. (oceľová konštrukcia prístrešku)</t>
  </si>
  <si>
    <t>prenosné lešenie vrátane dopravy</t>
  </si>
  <si>
    <t>Lešenie</t>
  </si>
  <si>
    <t>LED reflektor  44W, 6300lm, IP65</t>
  </si>
  <si>
    <t>LED SVIETIDLO  88W, 13800lm, IP65</t>
  </si>
  <si>
    <t>OBO GR 55200+príslušenstvo</t>
  </si>
  <si>
    <t>KÁBELOVÝ ROŠT PRE PEVNÉ UL. KÁBLOV V.Č. NÁTERU</t>
  </si>
  <si>
    <t>SO-07 Elektroinštalácia - Výkaz výmer</t>
  </si>
  <si>
    <t>SO02 Prestrešenie Elektroinštalácia</t>
  </si>
  <si>
    <t>SO-07 Elektroinštalácia - Rekapitulácia</t>
  </si>
  <si>
    <t>Osvetlenie prístrešku - elektro</t>
  </si>
  <si>
    <t>Dátum: 19.1.2021</t>
  </si>
  <si>
    <t>Demontáže existujúcich zariadení</t>
  </si>
  <si>
    <t xml:space="preserve">Existujúce nadzemné nádrže č.1 a 2 -odčerpanie zvyškov nafty, demontáž exis. armatur 16ks ich vyčistenie, vyčistenie nádrží, výmena indikačnej kvapaliny,tlaková skúška, litrovanie úprava domvých prírub 4ks, na existujúcich dvoch nadzemných nádržiach </t>
  </si>
  <si>
    <t>demontáž a likvidácia existujúcich výdajných stojanov 3ks, armatur a rúrových rozvodov</t>
  </si>
  <si>
    <t>jednomodulové</t>
  </si>
  <si>
    <t>Nové zariadenia</t>
  </si>
  <si>
    <t>2m3</t>
  </si>
  <si>
    <t>oceľová nádrž dvojpláštová na uskladnenie chladiacej kvapaliny Alycol s vybavením: elektrické miešadlo Ex verzia, výdajná zostava CUBE 56, snímač hladiny kontinuálny LBX, plniaca, merná a odvetracia armatura DN50</t>
  </si>
  <si>
    <t>Dátum: 01.2021</t>
  </si>
  <si>
    <t>Dokumentácia pre realizáciu stavby</t>
  </si>
  <si>
    <t>Dokumentácia skutočného vyhotovenia  stavby</t>
  </si>
  <si>
    <t>Prevádzkový poriadok + havarijný plán</t>
  </si>
  <si>
    <t>Geodetick zameranie dokončenej stavby</t>
  </si>
  <si>
    <t>Vklad do digitálnej mapy mesta</t>
  </si>
  <si>
    <t xml:space="preserve">Prevádzkové súbory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</si>
</sst>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Sk&quot;;[Red]&quot;-&quot;#,##0&quot; Sk&quot;"/>
    <numFmt numFmtId="168" formatCode="#,##0.000;\-#,##0.000"/>
    <numFmt numFmtId="169" formatCode="#,##0.00_ ;[Red]\-#,##0.00\ "/>
    <numFmt numFmtId="170" formatCode="#,##0.\-"/>
    <numFmt numFmtId="171" formatCode="0.00_ ;[Red]\-0.00\ "/>
    <numFmt numFmtId="172" formatCode="0.000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  <numFmt numFmtId="175" formatCode="0.00_)"/>
    <numFmt numFmtId="176" formatCode="#,##0.00_ ;\-#,##0.00\ "/>
  </numFmts>
  <fonts count="8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name val="MS Sans Serif"/>
      <family val="2"/>
      <charset val="238"/>
    </font>
    <font>
      <b/>
      <sz val="11"/>
      <name val="Arial CE"/>
      <charset val="238"/>
    </font>
    <font>
      <sz val="8"/>
      <color indexed="63"/>
      <name val="Arial CE"/>
      <charset val="238"/>
    </font>
    <font>
      <i/>
      <sz val="8"/>
      <color indexed="12"/>
      <name val="Arial CE"/>
      <charset val="238"/>
    </font>
    <font>
      <sz val="8"/>
      <name val="Arial CE"/>
      <charset val="238"/>
    </font>
    <font>
      <b/>
      <sz val="10"/>
      <color indexed="18"/>
      <name val="Arial CE"/>
      <charset val="238"/>
    </font>
    <font>
      <b/>
      <sz val="11"/>
      <color indexed="18"/>
      <name val="Arial CE"/>
      <charset val="238"/>
    </font>
    <font>
      <sz val="8"/>
      <color indexed="61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8"/>
      <name val="Arial CE"/>
      <charset val="238"/>
    </font>
    <font>
      <sz val="10"/>
      <name val="MS Sans Serif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rgb="FFFF0000"/>
      <name val="Arial CE"/>
      <family val="2"/>
      <charset val="238"/>
    </font>
    <font>
      <sz val="10"/>
      <color theme="1"/>
      <name val="Arial"/>
      <family val="2"/>
    </font>
    <font>
      <sz val="10"/>
      <name val="Arial CE"/>
      <charset val="238"/>
    </font>
    <font>
      <b/>
      <sz val="8"/>
      <name val="Arial CE"/>
      <family val="2"/>
      <charset val="238"/>
    </font>
    <font>
      <u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u/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8"/>
      <name val="MS Sans Serif"/>
      <family val="2"/>
      <charset val="238"/>
    </font>
    <font>
      <b/>
      <sz val="9"/>
      <color indexed="8"/>
      <name val="Arial CE"/>
      <family val="2"/>
      <charset val="238"/>
    </font>
    <font>
      <u/>
      <sz val="9"/>
      <name val="Arial CE"/>
      <family val="2"/>
      <charset val="238"/>
    </font>
    <font>
      <b/>
      <sz val="7"/>
      <name val="Arial CE"/>
      <family val="2"/>
      <charset val="238"/>
    </font>
    <font>
      <b/>
      <u/>
      <sz val="9"/>
      <name val="Arial CE"/>
      <family val="2"/>
      <charset val="238"/>
    </font>
    <font>
      <b/>
      <u/>
      <sz val="10"/>
      <name val="Arial CE"/>
      <family val="2"/>
      <charset val="238"/>
    </font>
    <font>
      <u/>
      <sz val="7"/>
      <name val="Arial CE"/>
      <family val="2"/>
      <charset val="238"/>
    </font>
    <font>
      <b/>
      <sz val="8"/>
      <color indexed="10"/>
      <name val="Arial CE"/>
      <charset val="238"/>
    </font>
    <font>
      <b/>
      <i/>
      <sz val="8"/>
      <color indexed="10"/>
      <name val="Arial CE"/>
      <charset val="238"/>
    </font>
    <font>
      <sz val="8"/>
      <color indexed="10"/>
      <name val="Arial CE"/>
      <charset val="238"/>
    </font>
    <font>
      <i/>
      <sz val="8"/>
      <color indexed="10"/>
      <name val="Arial CE"/>
      <charset val="238"/>
    </font>
    <font>
      <vertAlign val="superscript"/>
      <sz val="8"/>
      <name val="Arial CE"/>
      <charset val="238"/>
    </font>
    <font>
      <i/>
      <sz val="8"/>
      <name val="Arial CE"/>
      <charset val="238"/>
    </font>
    <font>
      <sz val="11"/>
      <name val="Tms Rmn"/>
    </font>
    <font>
      <sz val="10"/>
      <name val="Arial"/>
      <family val="2"/>
      <charset val="238"/>
    </font>
    <font>
      <sz val="8"/>
      <name val="Helv"/>
    </font>
    <font>
      <u/>
      <sz val="8.4"/>
      <color indexed="12"/>
      <name val="Arial"/>
      <family val="2"/>
      <charset val="238"/>
    </font>
    <font>
      <b/>
      <i/>
      <sz val="16"/>
      <name val="Helv"/>
    </font>
    <font>
      <b/>
      <sz val="10"/>
      <color indexed="12"/>
      <name val="Arial CE"/>
      <charset val="238"/>
    </font>
    <font>
      <sz val="8"/>
      <color indexed="20"/>
      <name val="Arial CE"/>
      <charset val="238"/>
    </font>
    <font>
      <sz val="7"/>
      <name val="Arial CYR"/>
      <charset val="238"/>
    </font>
    <font>
      <sz val="7"/>
      <name val="MS Sans Serif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b/>
      <sz val="14"/>
      <color indexed="10"/>
      <name val="Arial CE"/>
      <charset val="238"/>
    </font>
    <font>
      <b/>
      <u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5" fillId="0" borderId="1">
      <alignment vertical="center"/>
    </xf>
    <xf numFmtId="0" fontId="15" fillId="0" borderId="1" applyFont="0" applyFill="0" applyBorder="0">
      <alignment vertical="center"/>
    </xf>
    <xf numFmtId="167" fontId="15" fillId="0" borderId="1"/>
    <xf numFmtId="0" fontId="15" fillId="0" borderId="1" applyFont="0" applyFill="0"/>
    <xf numFmtId="164" fontId="14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2" applyNumberFormat="0" applyFill="0" applyAlignment="0" applyProtection="0"/>
    <xf numFmtId="0" fontId="14" fillId="0" borderId="0"/>
    <xf numFmtId="0" fontId="20" fillId="0" borderId="0" applyNumberFormat="0" applyFill="0" applyBorder="0" applyAlignment="0" applyProtection="0"/>
    <xf numFmtId="0" fontId="13" fillId="0" borderId="0"/>
    <xf numFmtId="0" fontId="15" fillId="0" borderId="3" applyBorder="0">
      <alignment vertical="center"/>
    </xf>
    <xf numFmtId="0" fontId="21" fillId="0" borderId="0" applyNumberFormat="0" applyFill="0" applyBorder="0" applyAlignment="0" applyProtection="0"/>
    <xf numFmtId="0" fontId="15" fillId="0" borderId="3">
      <alignment vertical="center"/>
    </xf>
    <xf numFmtId="0" fontId="24" fillId="0" borderId="0" applyAlignment="0">
      <alignment vertical="top"/>
      <protection locked="0"/>
    </xf>
    <xf numFmtId="0" fontId="35" fillId="0" borderId="0"/>
    <xf numFmtId="0" fontId="39" fillId="0" borderId="0"/>
    <xf numFmtId="0" fontId="40" fillId="0" borderId="0"/>
    <xf numFmtId="0" fontId="13" fillId="0" borderId="0"/>
    <xf numFmtId="0" fontId="13" fillId="0" borderId="0"/>
    <xf numFmtId="0" fontId="37" fillId="0" borderId="0"/>
    <xf numFmtId="0" fontId="9" fillId="0" borderId="0"/>
    <xf numFmtId="0" fontId="13" fillId="0" borderId="0"/>
    <xf numFmtId="0" fontId="8" fillId="0" borderId="0"/>
    <xf numFmtId="0" fontId="49" fillId="0" borderId="0"/>
    <xf numFmtId="0" fontId="53" fillId="0" borderId="0" applyAlignment="0">
      <alignment vertical="top"/>
      <protection locked="0"/>
    </xf>
    <xf numFmtId="0" fontId="7" fillId="0" borderId="0"/>
    <xf numFmtId="0" fontId="6" fillId="0" borderId="0"/>
    <xf numFmtId="0" fontId="5" fillId="0" borderId="0"/>
    <xf numFmtId="0" fontId="4" fillId="0" borderId="0"/>
    <xf numFmtId="172" fontId="66" fillId="0" borderId="0"/>
    <xf numFmtId="172" fontId="66" fillId="0" borderId="0"/>
    <xf numFmtId="172" fontId="66" fillId="0" borderId="0"/>
    <xf numFmtId="172" fontId="66" fillId="0" borderId="0"/>
    <xf numFmtId="172" fontId="66" fillId="0" borderId="0"/>
    <xf numFmtId="172" fontId="66" fillId="0" borderId="0"/>
    <xf numFmtId="172" fontId="66" fillId="0" borderId="0"/>
    <xf numFmtId="172" fontId="66" fillId="0" borderId="0"/>
    <xf numFmtId="0" fontId="68" fillId="0" borderId="0"/>
    <xf numFmtId="0" fontId="69" fillId="0" borderId="0" applyNumberFormat="0" applyFill="0" applyBorder="0" applyAlignment="0" applyProtection="0">
      <alignment vertical="top"/>
      <protection locked="0"/>
    </xf>
    <xf numFmtId="173" fontId="67" fillId="0" borderId="0" applyFont="0" applyFill="0" applyBorder="0" applyAlignment="0" applyProtection="0"/>
    <xf numFmtId="174" fontId="67" fillId="0" borderId="0" applyFont="0" applyFill="0" applyBorder="0" applyAlignment="0" applyProtection="0"/>
    <xf numFmtId="175" fontId="70" fillId="0" borderId="0"/>
    <xf numFmtId="0" fontId="68" fillId="0" borderId="38"/>
    <xf numFmtId="0" fontId="2" fillId="0" borderId="0"/>
    <xf numFmtId="0" fontId="2" fillId="0" borderId="0"/>
    <xf numFmtId="0" fontId="1" fillId="0" borderId="0"/>
  </cellStyleXfs>
  <cellXfs count="609">
    <xf numFmtId="0" fontId="0" fillId="0" borderId="0" xfId="0"/>
    <xf numFmtId="0" fontId="10" fillId="0" borderId="0" xfId="0" applyFont="1" applyProtection="1"/>
    <xf numFmtId="49" fontId="10" fillId="0" borderId="0" xfId="0" applyNumberFormat="1" applyFont="1" applyAlignment="1" applyProtection="1">
      <alignment horizontal="center"/>
    </xf>
    <xf numFmtId="49" fontId="10" fillId="0" borderId="0" xfId="0" applyNumberFormat="1" applyFont="1" applyAlignment="1" applyProtection="1"/>
    <xf numFmtId="0" fontId="11" fillId="0" borderId="0" xfId="0" applyFont="1" applyProtection="1"/>
    <xf numFmtId="165" fontId="10" fillId="0" borderId="0" xfId="0" applyNumberFormat="1" applyFont="1" applyProtection="1"/>
    <xf numFmtId="4" fontId="10" fillId="0" borderId="0" xfId="0" applyNumberFormat="1" applyFont="1" applyProtection="1"/>
    <xf numFmtId="166" fontId="10" fillId="0" borderId="0" xfId="0" applyNumberFormat="1" applyFont="1" applyProtection="1"/>
    <xf numFmtId="49" fontId="10" fillId="0" borderId="0" xfId="0" applyNumberFormat="1" applyFont="1" applyProtection="1"/>
    <xf numFmtId="0" fontId="12" fillId="0" borderId="0" xfId="0" applyFont="1" applyProtection="1"/>
    <xf numFmtId="0" fontId="1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49" fontId="10" fillId="0" borderId="0" xfId="0" applyNumberFormat="1" applyFont="1" applyAlignment="1" applyProtection="1">
      <alignment horizontal="left"/>
    </xf>
    <xf numFmtId="0" fontId="10" fillId="0" borderId="0" xfId="0" applyFont="1" applyAlignment="1" applyProtection="1">
      <alignment horizontal="right" vertical="top"/>
    </xf>
    <xf numFmtId="49" fontId="10" fillId="0" borderId="0" xfId="0" applyNumberFormat="1" applyFont="1" applyAlignment="1" applyProtection="1">
      <alignment horizontal="center" vertical="top"/>
    </xf>
    <xf numFmtId="49" fontId="10" fillId="0" borderId="0" xfId="0" applyNumberFormat="1" applyFont="1" applyAlignment="1" applyProtection="1">
      <alignment vertical="top"/>
    </xf>
    <xf numFmtId="0" fontId="10" fillId="0" borderId="0" xfId="0" applyFont="1" applyAlignment="1" applyProtection="1">
      <alignment vertical="top"/>
    </xf>
    <xf numFmtId="165" fontId="10" fillId="0" borderId="0" xfId="0" applyNumberFormat="1" applyFont="1" applyAlignment="1" applyProtection="1">
      <alignment vertical="top"/>
    </xf>
    <xf numFmtId="4" fontId="10" fillId="0" borderId="0" xfId="0" applyNumberFormat="1" applyFont="1" applyAlignment="1" applyProtection="1">
      <alignment vertical="top"/>
    </xf>
    <xf numFmtId="166" fontId="10" fillId="0" borderId="0" xfId="0" applyNumberFormat="1" applyFont="1" applyAlignment="1" applyProtection="1">
      <alignment vertical="top"/>
    </xf>
    <xf numFmtId="0" fontId="10" fillId="0" borderId="0" xfId="0" applyFont="1" applyAlignment="1" applyProtection="1">
      <alignment horizontal="center" vertical="top"/>
    </xf>
    <xf numFmtId="49" fontId="22" fillId="0" borderId="0" xfId="27" applyNumberFormat="1" applyFont="1"/>
    <xf numFmtId="0" fontId="22" fillId="0" borderId="0" xfId="27" applyFont="1"/>
    <xf numFmtId="49" fontId="23" fillId="0" borderId="0" xfId="27" applyNumberFormat="1" applyFont="1"/>
    <xf numFmtId="0" fontId="23" fillId="0" borderId="0" xfId="27" applyFont="1"/>
    <xf numFmtId="0" fontId="10" fillId="0" borderId="4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Continuous"/>
    </xf>
    <xf numFmtId="0" fontId="10" fillId="0" borderId="6" xfId="0" applyFont="1" applyBorder="1" applyAlignment="1" applyProtection="1">
      <alignment horizontal="centerContinuous"/>
    </xf>
    <xf numFmtId="0" fontId="10" fillId="0" borderId="7" xfId="0" applyFont="1" applyBorder="1" applyAlignment="1" applyProtection="1">
      <alignment horizontal="centerContinuous"/>
    </xf>
    <xf numFmtId="0" fontId="10" fillId="0" borderId="4" xfId="0" applyNumberFormat="1" applyFont="1" applyBorder="1" applyAlignment="1" applyProtection="1">
      <alignment horizontal="center"/>
    </xf>
    <xf numFmtId="0" fontId="10" fillId="0" borderId="8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/>
    </xf>
    <xf numFmtId="0" fontId="10" fillId="0" borderId="9" xfId="0" applyNumberFormat="1" applyFont="1" applyBorder="1" applyAlignment="1" applyProtection="1">
      <alignment horizontal="center"/>
    </xf>
    <xf numFmtId="0" fontId="10" fillId="0" borderId="10" xfId="0" applyNumberFormat="1" applyFont="1" applyBorder="1" applyAlignment="1" applyProtection="1">
      <alignment horizontal="center"/>
    </xf>
    <xf numFmtId="49" fontId="10" fillId="0" borderId="0" xfId="0" applyNumberFormat="1" applyFont="1" applyAlignment="1" applyProtection="1">
      <alignment horizontal="left" vertical="top" wrapText="1"/>
    </xf>
    <xf numFmtId="49" fontId="12" fillId="0" borderId="0" xfId="0" applyNumberFormat="1" applyFont="1" applyAlignment="1" applyProtection="1">
      <alignment vertical="top"/>
    </xf>
    <xf numFmtId="49" fontId="10" fillId="0" borderId="0" xfId="0" applyNumberFormat="1" applyFont="1" applyAlignment="1" applyProtection="1">
      <alignment horizontal="right" vertical="top" wrapText="1"/>
    </xf>
    <xf numFmtId="4" fontId="12" fillId="0" borderId="0" xfId="0" applyNumberFormat="1" applyFont="1" applyAlignment="1" applyProtection="1">
      <alignment vertical="top"/>
    </xf>
    <xf numFmtId="166" fontId="12" fillId="0" borderId="0" xfId="0" applyNumberFormat="1" applyFont="1" applyAlignment="1" applyProtection="1">
      <alignment vertical="top"/>
    </xf>
    <xf numFmtId="165" fontId="12" fillId="0" borderId="0" xfId="0" applyNumberFormat="1" applyFont="1" applyAlignment="1" applyProtection="1">
      <alignment vertical="top"/>
    </xf>
    <xf numFmtId="0" fontId="0" fillId="0" borderId="0" xfId="0" applyAlignment="1">
      <alignment horizontal="center"/>
    </xf>
    <xf numFmtId="0" fontId="10" fillId="12" borderId="4" xfId="0" applyFont="1" applyFill="1" applyBorder="1" applyAlignment="1" applyProtection="1">
      <alignment horizontal="center"/>
    </xf>
    <xf numFmtId="0" fontId="10" fillId="12" borderId="9" xfId="0" applyFont="1" applyFill="1" applyBorder="1" applyAlignment="1" applyProtection="1">
      <alignment horizontal="center"/>
    </xf>
    <xf numFmtId="4" fontId="10" fillId="12" borderId="0" xfId="0" applyNumberFormat="1" applyFont="1" applyFill="1" applyAlignment="1" applyProtection="1">
      <alignment vertical="top"/>
    </xf>
    <xf numFmtId="4" fontId="12" fillId="12" borderId="0" xfId="0" applyNumberFormat="1" applyFont="1" applyFill="1" applyAlignment="1" applyProtection="1">
      <alignment vertical="top"/>
    </xf>
    <xf numFmtId="4" fontId="10" fillId="0" borderId="0" xfId="0" applyNumberFormat="1" applyFont="1" applyFill="1" applyProtection="1"/>
    <xf numFmtId="0" fontId="10" fillId="0" borderId="0" xfId="0" applyFont="1" applyFill="1" applyProtection="1"/>
    <xf numFmtId="2" fontId="0" fillId="0" borderId="0" xfId="0" applyNumberFormat="1"/>
    <xf numFmtId="2" fontId="49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51" fillId="15" borderId="17" xfId="0" applyFont="1" applyFill="1" applyBorder="1" applyAlignment="1">
      <alignment vertical="center"/>
    </xf>
    <xf numFmtId="2" fontId="51" fillId="15" borderId="18" xfId="0" applyNumberFormat="1" applyFont="1" applyFill="1" applyBorder="1" applyAlignment="1">
      <alignment vertical="center"/>
    </xf>
    <xf numFmtId="2" fontId="51" fillId="15" borderId="19" xfId="0" applyNumberFormat="1" applyFont="1" applyFill="1" applyBorder="1" applyAlignment="1">
      <alignment vertical="center"/>
    </xf>
    <xf numFmtId="0" fontId="51" fillId="16" borderId="12" xfId="0" applyFont="1" applyFill="1" applyBorder="1"/>
    <xf numFmtId="2" fontId="51" fillId="16" borderId="12" xfId="0" applyNumberFormat="1" applyFont="1" applyFill="1" applyBorder="1"/>
    <xf numFmtId="0" fontId="52" fillId="0" borderId="0" xfId="0" applyFont="1" applyAlignment="1">
      <alignment horizontal="center"/>
    </xf>
    <xf numFmtId="0" fontId="5" fillId="0" borderId="0" xfId="45"/>
    <xf numFmtId="0" fontId="44" fillId="0" borderId="0" xfId="45" applyFont="1" applyFill="1" applyBorder="1"/>
    <xf numFmtId="171" fontId="44" fillId="0" borderId="0" xfId="45" applyNumberFormat="1" applyFont="1" applyFill="1" applyBorder="1"/>
    <xf numFmtId="4" fontId="44" fillId="0" borderId="0" xfId="45" applyNumberFormat="1" applyFont="1" applyFill="1" applyBorder="1"/>
    <xf numFmtId="0" fontId="44" fillId="0" borderId="0" xfId="45" applyFont="1" applyFill="1" applyBorder="1" applyAlignment="1">
      <alignment horizontal="center"/>
    </xf>
    <xf numFmtId="0" fontId="44" fillId="0" borderId="0" xfId="45" applyFont="1" applyFill="1" applyBorder="1" applyAlignment="1">
      <alignment horizontal="left"/>
    </xf>
    <xf numFmtId="169" fontId="47" fillId="0" borderId="0" xfId="45" applyNumberFormat="1" applyFont="1" applyFill="1" applyBorder="1" applyAlignment="1">
      <alignment vertical="center" wrapText="1"/>
    </xf>
    <xf numFmtId="171" fontId="37" fillId="0" borderId="0" xfId="45" applyNumberFormat="1" applyFont="1" applyFill="1" applyBorder="1" applyAlignment="1">
      <alignment vertical="center" wrapText="1"/>
    </xf>
    <xf numFmtId="4" fontId="37" fillId="0" borderId="0" xfId="45" applyNumberFormat="1" applyFont="1" applyFill="1" applyBorder="1" applyAlignment="1">
      <alignment horizontal="right"/>
    </xf>
    <xf numFmtId="3" fontId="37" fillId="0" borderId="0" xfId="45" applyNumberFormat="1" applyFont="1" applyFill="1" applyBorder="1" applyAlignment="1">
      <alignment horizontal="center" vertical="center" wrapText="1"/>
    </xf>
    <xf numFmtId="0" fontId="47" fillId="0" borderId="0" xfId="45" applyFont="1" applyFill="1" applyBorder="1" applyAlignment="1">
      <alignment vertical="center" wrapText="1"/>
    </xf>
    <xf numFmtId="0" fontId="44" fillId="0" borderId="0" xfId="45" applyFont="1" applyFill="1" applyBorder="1" applyAlignment="1">
      <alignment horizontal="center" vertical="center" wrapText="1"/>
    </xf>
    <xf numFmtId="0" fontId="44" fillId="0" borderId="0" xfId="45" applyFont="1" applyFill="1" applyBorder="1" applyAlignment="1">
      <alignment horizontal="left" vertical="center" wrapText="1"/>
    </xf>
    <xf numFmtId="0" fontId="37" fillId="0" borderId="0" xfId="45" applyFont="1" applyFill="1" applyBorder="1"/>
    <xf numFmtId="171" fontId="37" fillId="0" borderId="0" xfId="45" applyNumberFormat="1" applyFont="1" applyFill="1" applyBorder="1"/>
    <xf numFmtId="4" fontId="37" fillId="0" borderId="0" xfId="45" applyNumberFormat="1" applyFont="1" applyFill="1" applyBorder="1"/>
    <xf numFmtId="0" fontId="37" fillId="0" borderId="0" xfId="45" applyFont="1" applyFill="1" applyBorder="1" applyAlignment="1">
      <alignment horizontal="center"/>
    </xf>
    <xf numFmtId="169" fontId="57" fillId="0" borderId="0" xfId="45" applyNumberFormat="1" applyFont="1" applyFill="1" applyBorder="1"/>
    <xf numFmtId="0" fontId="47" fillId="0" borderId="0" xfId="45" applyFont="1" applyFill="1" applyBorder="1"/>
    <xf numFmtId="169" fontId="47" fillId="0" borderId="21" xfId="45" applyNumberFormat="1" applyFont="1" applyFill="1" applyBorder="1" applyAlignment="1">
      <alignment vertical="center" wrapText="1"/>
    </xf>
    <xf numFmtId="171" fontId="37" fillId="0" borderId="21" xfId="45" applyNumberFormat="1" applyFont="1" applyFill="1" applyBorder="1" applyAlignment="1">
      <alignment vertical="center" wrapText="1"/>
    </xf>
    <xf numFmtId="4" fontId="37" fillId="0" borderId="21" xfId="45" applyNumberFormat="1" applyFont="1" applyFill="1" applyBorder="1" applyAlignment="1">
      <alignment vertical="center" wrapText="1"/>
    </xf>
    <xf numFmtId="0" fontId="55" fillId="0" borderId="21" xfId="45" applyFont="1" applyFill="1" applyBorder="1"/>
    <xf numFmtId="0" fontId="54" fillId="0" borderId="21" xfId="45" applyFont="1" applyFill="1" applyBorder="1"/>
    <xf numFmtId="0" fontId="44" fillId="0" borderId="21" xfId="45" applyFont="1" applyFill="1" applyBorder="1" applyAlignment="1">
      <alignment horizontal="center" vertical="center" wrapText="1"/>
    </xf>
    <xf numFmtId="0" fontId="44" fillId="0" borderId="21" xfId="45" applyFont="1" applyFill="1" applyBorder="1" applyAlignment="1">
      <alignment horizontal="left" vertical="center" wrapText="1"/>
    </xf>
    <xf numFmtId="4" fontId="37" fillId="0" borderId="0" xfId="45" applyNumberFormat="1" applyFont="1" applyFill="1" applyBorder="1" applyAlignment="1">
      <alignment vertical="center" wrapText="1"/>
    </xf>
    <xf numFmtId="1" fontId="47" fillId="0" borderId="0" xfId="45" applyNumberFormat="1" applyFont="1" applyFill="1" applyBorder="1"/>
    <xf numFmtId="169" fontId="44" fillId="0" borderId="0" xfId="45" applyNumberFormat="1" applyFont="1" applyFill="1" applyBorder="1" applyAlignment="1">
      <alignment horizontal="left" vertical="center" wrapText="1"/>
    </xf>
    <xf numFmtId="169" fontId="44" fillId="0" borderId="0" xfId="45" applyNumberFormat="1" applyFont="1" applyFill="1" applyBorder="1" applyAlignment="1">
      <alignment vertical="center" wrapText="1"/>
    </xf>
    <xf numFmtId="171" fontId="44" fillId="0" borderId="0" xfId="45" applyNumberFormat="1" applyFont="1" applyFill="1" applyBorder="1" applyAlignment="1">
      <alignment vertical="center" wrapText="1"/>
    </xf>
    <xf numFmtId="4" fontId="44" fillId="0" borderId="0" xfId="45" applyNumberFormat="1" applyFont="1" applyFill="1" applyBorder="1" applyAlignment="1">
      <alignment vertical="center" wrapText="1"/>
    </xf>
    <xf numFmtId="3" fontId="44" fillId="0" borderId="0" xfId="45" applyNumberFormat="1" applyFont="1" applyFill="1" applyBorder="1" applyAlignment="1">
      <alignment horizontal="center" vertical="center" wrapText="1"/>
    </xf>
    <xf numFmtId="0" fontId="58" fillId="0" borderId="0" xfId="45" applyFont="1" applyFill="1" applyBorder="1" applyAlignment="1">
      <alignment vertical="center" wrapText="1"/>
    </xf>
    <xf numFmtId="0" fontId="56" fillId="0" borderId="0" xfId="45" applyFont="1" applyFill="1" applyBorder="1" applyAlignment="1">
      <alignment vertical="center" wrapText="1"/>
    </xf>
    <xf numFmtId="0" fontId="50" fillId="0" borderId="0" xfId="45" applyFont="1" applyFill="1" applyBorder="1" applyAlignment="1">
      <alignment vertical="center" wrapText="1"/>
    </xf>
    <xf numFmtId="2" fontId="56" fillId="0" borderId="0" xfId="45" applyNumberFormat="1" applyFont="1" applyFill="1" applyBorder="1" applyAlignment="1">
      <alignment horizontal="right"/>
    </xf>
    <xf numFmtId="1" fontId="56" fillId="0" borderId="0" xfId="45" applyNumberFormat="1" applyFont="1" applyFill="1" applyBorder="1"/>
    <xf numFmtId="2" fontId="41" fillId="0" borderId="0" xfId="45" applyNumberFormat="1" applyFont="1" applyAlignment="1">
      <alignment horizontal="right"/>
    </xf>
    <xf numFmtId="171" fontId="44" fillId="0" borderId="0" xfId="45" applyNumberFormat="1" applyFont="1" applyAlignment="1">
      <alignment horizontal="right"/>
    </xf>
    <xf numFmtId="4" fontId="44" fillId="0" borderId="0" xfId="45" applyNumberFormat="1" applyFont="1" applyAlignment="1">
      <alignment horizontal="right"/>
    </xf>
    <xf numFmtId="1" fontId="44" fillId="0" borderId="0" xfId="45" applyNumberFormat="1" applyFont="1" applyAlignment="1">
      <alignment horizontal="center"/>
    </xf>
    <xf numFmtId="1" fontId="41" fillId="0" borderId="0" xfId="45" applyNumberFormat="1" applyFont="1"/>
    <xf numFmtId="0" fontId="44" fillId="0" borderId="0" xfId="45" applyFont="1" applyAlignment="1">
      <alignment horizontal="left"/>
    </xf>
    <xf numFmtId="0" fontId="56" fillId="0" borderId="0" xfId="45" applyFont="1" applyFill="1" applyBorder="1" applyAlignment="1">
      <alignment horizontal="left" vertical="center" wrapText="1"/>
    </xf>
    <xf numFmtId="0" fontId="5" fillId="0" borderId="0" xfId="45" applyFill="1"/>
    <xf numFmtId="2" fontId="41" fillId="0" borderId="0" xfId="45" applyNumberFormat="1" applyFont="1" applyFill="1" applyBorder="1" applyAlignment="1">
      <alignment horizontal="right"/>
    </xf>
    <xf numFmtId="1" fontId="41" fillId="0" borderId="12" xfId="45" applyNumberFormat="1" applyFont="1" applyFill="1" applyBorder="1"/>
    <xf numFmtId="0" fontId="44" fillId="0" borderId="0" xfId="45" applyFont="1" applyFill="1" applyAlignment="1">
      <alignment horizontal="left"/>
    </xf>
    <xf numFmtId="2" fontId="44" fillId="0" borderId="0" xfId="45" applyNumberFormat="1" applyFont="1" applyFill="1" applyBorder="1" applyAlignment="1">
      <alignment horizontal="right"/>
    </xf>
    <xf numFmtId="3" fontId="44" fillId="0" borderId="0" xfId="45" applyNumberFormat="1" applyFont="1" applyFill="1" applyBorder="1" applyAlignment="1">
      <alignment horizontal="left" vertical="center" wrapText="1"/>
    </xf>
    <xf numFmtId="2" fontId="44" fillId="0" borderId="0" xfId="45" applyNumberFormat="1" applyFont="1" applyFill="1" applyAlignment="1">
      <alignment horizontal="right"/>
    </xf>
    <xf numFmtId="171" fontId="44" fillId="0" borderId="0" xfId="45" applyNumberFormat="1" applyFont="1" applyFill="1" applyAlignment="1">
      <alignment horizontal="right"/>
    </xf>
    <xf numFmtId="4" fontId="44" fillId="0" borderId="0" xfId="45" applyNumberFormat="1" applyFont="1" applyFill="1" applyAlignment="1">
      <alignment horizontal="right"/>
    </xf>
    <xf numFmtId="0" fontId="44" fillId="0" borderId="0" xfId="45" applyFont="1" applyFill="1"/>
    <xf numFmtId="171" fontId="44" fillId="0" borderId="0" xfId="45" applyNumberFormat="1" applyFont="1" applyFill="1" applyBorder="1" applyAlignment="1">
      <alignment horizontal="right"/>
    </xf>
    <xf numFmtId="1" fontId="44" fillId="0" borderId="0" xfId="45" applyNumberFormat="1" applyFont="1" applyFill="1" applyBorder="1"/>
    <xf numFmtId="0" fontId="44" fillId="0" borderId="0" xfId="45" applyFont="1" applyFill="1" applyAlignment="1">
      <alignment horizontal="center"/>
    </xf>
    <xf numFmtId="1" fontId="44" fillId="0" borderId="0" xfId="45" applyNumberFormat="1" applyFont="1" applyFill="1" applyBorder="1" applyAlignment="1">
      <alignment horizontal="left"/>
    </xf>
    <xf numFmtId="0" fontId="41" fillId="0" borderId="0" xfId="45" applyFont="1" applyFill="1" applyBorder="1"/>
    <xf numFmtId="2" fontId="41" fillId="0" borderId="0" xfId="45" applyNumberFormat="1" applyFont="1" applyFill="1" applyAlignment="1">
      <alignment horizontal="right"/>
    </xf>
    <xf numFmtId="0" fontId="41" fillId="0" borderId="0" xfId="45" applyFont="1" applyFill="1"/>
    <xf numFmtId="0" fontId="44" fillId="0" borderId="0" xfId="45" applyFont="1" applyFill="1" applyAlignment="1">
      <alignment horizontal="right"/>
    </xf>
    <xf numFmtId="0" fontId="59" fillId="0" borderId="0" xfId="45" applyFont="1" applyFill="1"/>
    <xf numFmtId="0" fontId="56" fillId="0" borderId="0" xfId="45" applyFont="1" applyFill="1"/>
    <xf numFmtId="171" fontId="44" fillId="0" borderId="0" xfId="45" applyNumberFormat="1" applyFont="1" applyFill="1"/>
    <xf numFmtId="1" fontId="44" fillId="0" borderId="0" xfId="45" applyNumberFormat="1" applyFont="1" applyFill="1"/>
    <xf numFmtId="49" fontId="44" fillId="0" borderId="0" xfId="45" applyNumberFormat="1" applyFont="1" applyFill="1" applyAlignment="1">
      <alignment horizontal="center"/>
    </xf>
    <xf numFmtId="1" fontId="44" fillId="0" borderId="0" xfId="45" applyNumberFormat="1" applyFont="1" applyFill="1" applyAlignment="1">
      <alignment horizontal="center"/>
    </xf>
    <xf numFmtId="1" fontId="41" fillId="0" borderId="0" xfId="45" applyNumberFormat="1" applyFont="1" applyFill="1"/>
    <xf numFmtId="0" fontId="56" fillId="0" borderId="22" xfId="45" applyNumberFormat="1" applyFont="1" applyFill="1" applyBorder="1" applyAlignment="1" applyProtection="1">
      <alignment horizontal="center" vertical="center" wrapText="1"/>
    </xf>
    <xf numFmtId="171" fontId="56" fillId="0" borderId="23" xfId="45" applyNumberFormat="1" applyFont="1" applyFill="1" applyBorder="1" applyAlignment="1" applyProtection="1">
      <alignment horizontal="center" vertical="center" wrapText="1"/>
    </xf>
    <xf numFmtId="0" fontId="56" fillId="0" borderId="23" xfId="45" applyNumberFormat="1" applyFont="1" applyFill="1" applyBorder="1" applyAlignment="1" applyProtection="1">
      <alignment horizontal="center" vertical="center" wrapText="1"/>
    </xf>
    <xf numFmtId="49" fontId="56" fillId="0" borderId="23" xfId="45" applyNumberFormat="1" applyFont="1" applyFill="1" applyBorder="1" applyAlignment="1" applyProtection="1">
      <alignment horizontal="center" vertical="center" wrapText="1"/>
    </xf>
    <xf numFmtId="0" fontId="56" fillId="0" borderId="24" xfId="45" applyNumberFormat="1" applyFont="1" applyFill="1" applyBorder="1" applyAlignment="1" applyProtection="1">
      <alignment horizontal="left" vertical="center" wrapText="1"/>
    </xf>
    <xf numFmtId="2" fontId="5" fillId="0" borderId="0" xfId="45" applyNumberFormat="1"/>
    <xf numFmtId="0" fontId="5" fillId="0" borderId="0" xfId="45" applyAlignment="1">
      <alignment horizontal="center"/>
    </xf>
    <xf numFmtId="169" fontId="36" fillId="0" borderId="12" xfId="45" applyNumberFormat="1" applyFont="1" applyFill="1" applyBorder="1" applyAlignment="1">
      <alignment vertical="center" wrapText="1"/>
    </xf>
    <xf numFmtId="0" fontId="36" fillId="0" borderId="12" xfId="45" applyFont="1" applyFill="1" applyBorder="1"/>
    <xf numFmtId="3" fontId="36" fillId="0" borderId="12" xfId="45" applyNumberFormat="1" applyFont="1" applyFill="1" applyBorder="1" applyAlignment="1">
      <alignment vertical="center" wrapText="1"/>
    </xf>
    <xf numFmtId="0" fontId="36" fillId="0" borderId="12" xfId="45" applyFont="1" applyFill="1" applyBorder="1" applyAlignment="1">
      <alignment horizontal="right"/>
    </xf>
    <xf numFmtId="3" fontId="13" fillId="0" borderId="12" xfId="45" applyNumberFormat="1" applyFont="1" applyFill="1" applyBorder="1" applyAlignment="1">
      <alignment horizontal="center" vertical="center" wrapText="1"/>
    </xf>
    <xf numFmtId="0" fontId="41" fillId="0" borderId="12" xfId="45" applyFont="1" applyFill="1" applyBorder="1" applyAlignment="1">
      <alignment vertical="center" wrapText="1"/>
    </xf>
    <xf numFmtId="0" fontId="13" fillId="0" borderId="12" xfId="45" applyFont="1" applyFill="1" applyBorder="1" applyAlignment="1">
      <alignment horizontal="center" vertical="center" wrapText="1"/>
    </xf>
    <xf numFmtId="0" fontId="36" fillId="0" borderId="12" xfId="45" applyFont="1" applyBorder="1" applyAlignment="1">
      <alignment horizontal="left"/>
    </xf>
    <xf numFmtId="3" fontId="36" fillId="0" borderId="12" xfId="45" applyNumberFormat="1" applyFont="1" applyFill="1" applyBorder="1" applyAlignment="1">
      <alignment horizontal="center" vertical="center" wrapText="1"/>
    </xf>
    <xf numFmtId="0" fontId="36" fillId="0" borderId="12" xfId="45" applyFont="1" applyFill="1" applyBorder="1" applyAlignment="1">
      <alignment horizontal="center" vertical="center" wrapText="1"/>
    </xf>
    <xf numFmtId="4" fontId="41" fillId="13" borderId="12" xfId="45" applyNumberFormat="1" applyFont="1" applyFill="1" applyBorder="1"/>
    <xf numFmtId="169" fontId="36" fillId="13" borderId="12" xfId="45" applyNumberFormat="1" applyFont="1" applyFill="1" applyBorder="1" applyAlignment="1">
      <alignment vertical="center" wrapText="1"/>
    </xf>
    <xf numFmtId="3" fontId="36" fillId="13" borderId="12" xfId="45" applyNumberFormat="1" applyFont="1" applyFill="1" applyBorder="1" applyAlignment="1">
      <alignment vertical="center" wrapText="1"/>
    </xf>
    <xf numFmtId="0" fontId="42" fillId="13" borderId="12" xfId="45" applyFont="1" applyFill="1" applyBorder="1"/>
    <xf numFmtId="0" fontId="43" fillId="13" borderId="12" xfId="45" applyFont="1" applyFill="1" applyBorder="1"/>
    <xf numFmtId="0" fontId="36" fillId="13" borderId="12" xfId="45" applyFont="1" applyFill="1" applyBorder="1" applyAlignment="1">
      <alignment horizontal="center" vertical="center" wrapText="1"/>
    </xf>
    <xf numFmtId="0" fontId="5" fillId="0" borderId="12" xfId="45" applyBorder="1"/>
    <xf numFmtId="171" fontId="36" fillId="0" borderId="12" xfId="45" applyNumberFormat="1" applyFont="1" applyFill="1" applyBorder="1"/>
    <xf numFmtId="2" fontId="36" fillId="0" borderId="12" xfId="45" applyNumberFormat="1" applyFont="1" applyFill="1" applyBorder="1" applyAlignment="1">
      <alignment horizontal="right"/>
    </xf>
    <xf numFmtId="0" fontId="36" fillId="0" borderId="12" xfId="45" applyFont="1" applyFill="1" applyBorder="1" applyAlignment="1">
      <alignment horizontal="center"/>
    </xf>
    <xf numFmtId="0" fontId="36" fillId="0" borderId="12" xfId="45" applyFont="1" applyFill="1" applyBorder="1" applyAlignment="1">
      <alignment horizontal="left"/>
    </xf>
    <xf numFmtId="0" fontId="42" fillId="0" borderId="12" xfId="45" applyFont="1" applyFill="1" applyBorder="1" applyAlignment="1">
      <alignment horizontal="right"/>
    </xf>
    <xf numFmtId="0" fontId="42" fillId="0" borderId="12" xfId="45" applyFont="1" applyFill="1" applyBorder="1" applyAlignment="1">
      <alignment horizontal="center"/>
    </xf>
    <xf numFmtId="0" fontId="41" fillId="0" borderId="12" xfId="45" applyFont="1" applyFill="1" applyBorder="1"/>
    <xf numFmtId="0" fontId="43" fillId="0" borderId="12" xfId="45" applyFont="1" applyFill="1" applyBorder="1"/>
    <xf numFmtId="169" fontId="13" fillId="0" borderId="12" xfId="45" applyNumberFormat="1" applyFont="1" applyFill="1" applyBorder="1" applyAlignment="1">
      <alignment vertical="center" wrapText="1"/>
    </xf>
    <xf numFmtId="3" fontId="13" fillId="0" borderId="12" xfId="45" applyNumberFormat="1" applyFont="1" applyFill="1" applyBorder="1" applyAlignment="1">
      <alignment vertical="center" wrapText="1"/>
    </xf>
    <xf numFmtId="3" fontId="13" fillId="13" borderId="12" xfId="45" applyNumberFormat="1" applyFont="1" applyFill="1" applyBorder="1" applyAlignment="1">
      <alignment vertical="center" wrapText="1"/>
    </xf>
    <xf numFmtId="169" fontId="13" fillId="13" borderId="12" xfId="45" applyNumberFormat="1" applyFont="1" applyFill="1" applyBorder="1" applyAlignment="1">
      <alignment vertical="center" wrapText="1"/>
    </xf>
    <xf numFmtId="3" fontId="13" fillId="13" borderId="12" xfId="45" applyNumberFormat="1" applyFont="1" applyFill="1" applyBorder="1" applyAlignment="1">
      <alignment horizontal="center" vertical="center" wrapText="1"/>
    </xf>
    <xf numFmtId="0" fontId="41" fillId="13" borderId="12" xfId="45" applyFont="1" applyFill="1" applyBorder="1" applyAlignment="1">
      <alignment vertical="center" wrapText="1"/>
    </xf>
    <xf numFmtId="0" fontId="13" fillId="13" borderId="12" xfId="45" applyFont="1" applyFill="1" applyBorder="1" applyAlignment="1">
      <alignment horizontal="center" vertical="center" wrapText="1"/>
    </xf>
    <xf numFmtId="2" fontId="36" fillId="0" borderId="12" xfId="45" applyNumberFormat="1" applyFont="1" applyBorder="1" applyAlignment="1">
      <alignment horizontal="right"/>
    </xf>
    <xf numFmtId="1" fontId="36" fillId="0" borderId="12" xfId="45" applyNumberFormat="1" applyFont="1" applyBorder="1" applyAlignment="1">
      <alignment horizontal="center"/>
    </xf>
    <xf numFmtId="1" fontId="36" fillId="0" borderId="12" xfId="45" applyNumberFormat="1" applyFont="1" applyBorder="1"/>
    <xf numFmtId="0" fontId="36" fillId="0" borderId="0" xfId="45" applyFont="1" applyFill="1"/>
    <xf numFmtId="0" fontId="36" fillId="0" borderId="0" xfId="45" applyFont="1"/>
    <xf numFmtId="170" fontId="36" fillId="0" borderId="12" xfId="45" applyNumberFormat="1" applyFont="1" applyFill="1" applyBorder="1" applyAlignment="1">
      <alignment vertical="center" wrapText="1"/>
    </xf>
    <xf numFmtId="1" fontId="36" fillId="0" borderId="12" xfId="45" applyNumberFormat="1" applyFont="1" applyBorder="1" applyAlignment="1">
      <alignment horizontal="right"/>
    </xf>
    <xf numFmtId="0" fontId="5" fillId="0" borderId="12" xfId="45" applyFill="1" applyBorder="1"/>
    <xf numFmtId="2" fontId="44" fillId="0" borderId="12" xfId="45" applyNumberFormat="1" applyFont="1" applyBorder="1" applyAlignment="1">
      <alignment horizontal="right"/>
    </xf>
    <xf numFmtId="0" fontId="36" fillId="0" borderId="12" xfId="45" applyFont="1" applyBorder="1"/>
    <xf numFmtId="3" fontId="13" fillId="0" borderId="14" xfId="45" applyNumberFormat="1" applyFont="1" applyFill="1" applyBorder="1" applyAlignment="1">
      <alignment vertical="center" wrapText="1"/>
    </xf>
    <xf numFmtId="3" fontId="13" fillId="0" borderId="15" xfId="45" applyNumberFormat="1" applyFont="1" applyFill="1" applyBorder="1" applyAlignment="1">
      <alignment vertical="center" wrapText="1"/>
    </xf>
    <xf numFmtId="3" fontId="36" fillId="0" borderId="15" xfId="45" applyNumberFormat="1" applyFont="1" applyFill="1" applyBorder="1" applyAlignment="1">
      <alignment vertical="center" wrapText="1"/>
    </xf>
    <xf numFmtId="3" fontId="45" fillId="0" borderId="15" xfId="45" applyNumberFormat="1" applyFont="1" applyFill="1" applyBorder="1" applyAlignment="1">
      <alignment horizontal="center" vertical="center" wrapText="1"/>
    </xf>
    <xf numFmtId="0" fontId="46" fillId="0" borderId="15" xfId="45" applyFont="1" applyFill="1" applyBorder="1" applyAlignment="1">
      <alignment horizontal="left" vertical="center" wrapText="1"/>
    </xf>
    <xf numFmtId="0" fontId="45" fillId="0" borderId="15" xfId="45" applyFont="1" applyFill="1" applyBorder="1" applyAlignment="1">
      <alignment horizontal="center" vertical="center" wrapText="1"/>
    </xf>
    <xf numFmtId="0" fontId="5" fillId="0" borderId="0" xfId="45" applyAlignment="1">
      <alignment horizontal="left"/>
    </xf>
    <xf numFmtId="0" fontId="37" fillId="0" borderId="4" xfId="45" applyFont="1" applyFill="1" applyBorder="1" applyAlignment="1">
      <alignment horizontal="left" vertical="center" wrapText="1"/>
    </xf>
    <xf numFmtId="0" fontId="37" fillId="0" borderId="4" xfId="45" applyFont="1" applyFill="1" applyBorder="1" applyAlignment="1">
      <alignment horizontal="left" vertical="center"/>
    </xf>
    <xf numFmtId="1" fontId="37" fillId="0" borderId="4" xfId="45" applyNumberFormat="1" applyFont="1" applyFill="1" applyBorder="1" applyAlignment="1">
      <alignment horizontal="left" vertical="center" wrapText="1"/>
    </xf>
    <xf numFmtId="0" fontId="5" fillId="0" borderId="0" xfId="45" applyAlignment="1">
      <alignment horizontal="justify"/>
    </xf>
    <xf numFmtId="170" fontId="37" fillId="0" borderId="12" xfId="45" applyNumberFormat="1" applyFont="1" applyFill="1" applyBorder="1" applyAlignment="1">
      <alignment horizontal="center" vertical="center" wrapText="1"/>
    </xf>
    <xf numFmtId="171" fontId="37" fillId="0" borderId="5" xfId="45" applyNumberFormat="1" applyFont="1" applyFill="1" applyBorder="1" applyAlignment="1">
      <alignment horizontal="center" vertical="center" wrapText="1"/>
    </xf>
    <xf numFmtId="171" fontId="37" fillId="0" borderId="12" xfId="45" applyNumberFormat="1" applyFont="1" applyFill="1" applyBorder="1" applyAlignment="1">
      <alignment horizontal="center" vertical="center" wrapText="1"/>
    </xf>
    <xf numFmtId="2" fontId="37" fillId="0" borderId="12" xfId="45" applyNumberFormat="1" applyFont="1" applyFill="1" applyBorder="1" applyAlignment="1">
      <alignment horizontal="center" vertical="center" wrapText="1"/>
    </xf>
    <xf numFmtId="0" fontId="37" fillId="0" borderId="9" xfId="45" applyFont="1" applyFill="1" applyBorder="1" applyAlignment="1">
      <alignment horizontal="center" vertical="center" wrapText="1"/>
    </xf>
    <xf numFmtId="2" fontId="37" fillId="0" borderId="9" xfId="45" applyNumberFormat="1" applyFont="1" applyFill="1" applyBorder="1" applyAlignment="1">
      <alignment horizontal="justify" vertical="center" wrapText="1"/>
    </xf>
    <xf numFmtId="0" fontId="5" fillId="0" borderId="0" xfId="45" applyAlignment="1"/>
    <xf numFmtId="0" fontId="37" fillId="0" borderId="4" xfId="45" applyFont="1" applyFill="1" applyBorder="1" applyAlignment="1">
      <alignment horizontal="center" vertical="center" wrapText="1"/>
    </xf>
    <xf numFmtId="2" fontId="37" fillId="0" borderId="4" xfId="45" applyNumberFormat="1" applyFont="1" applyFill="1" applyBorder="1" applyAlignment="1">
      <alignment vertical="center" wrapText="1"/>
    </xf>
    <xf numFmtId="169" fontId="50" fillId="0" borderId="12" xfId="45" applyNumberFormat="1" applyFont="1" applyFill="1" applyBorder="1" applyAlignment="1">
      <alignment vertical="center" wrapText="1"/>
    </xf>
    <xf numFmtId="0" fontId="46" fillId="0" borderId="12" xfId="45" applyFont="1" applyFill="1" applyBorder="1" applyAlignment="1">
      <alignment vertical="center" wrapText="1"/>
    </xf>
    <xf numFmtId="0" fontId="36" fillId="0" borderId="12" xfId="45" applyFont="1" applyFill="1" applyBorder="1" applyAlignment="1"/>
    <xf numFmtId="0" fontId="42" fillId="0" borderId="12" xfId="45" applyFont="1" applyFill="1" applyBorder="1" applyAlignment="1"/>
    <xf numFmtId="0" fontId="36" fillId="0" borderId="12" xfId="45" applyNumberFormat="1" applyFont="1" applyFill="1" applyBorder="1" applyAlignment="1"/>
    <xf numFmtId="1" fontId="58" fillId="0" borderId="12" xfId="45" applyNumberFormat="1" applyFont="1" applyFill="1" applyBorder="1"/>
    <xf numFmtId="170" fontId="13" fillId="0" borderId="12" xfId="45" applyNumberFormat="1" applyFont="1" applyFill="1" applyBorder="1" applyAlignment="1">
      <alignment vertical="center" wrapText="1"/>
    </xf>
    <xf numFmtId="3" fontId="36" fillId="13" borderId="12" xfId="45" applyNumberFormat="1" applyFont="1" applyFill="1" applyBorder="1" applyAlignment="1">
      <alignment horizontal="center" vertical="center" wrapText="1"/>
    </xf>
    <xf numFmtId="1" fontId="41" fillId="13" borderId="12" xfId="45" applyNumberFormat="1" applyFont="1" applyFill="1" applyBorder="1"/>
    <xf numFmtId="170" fontId="45" fillId="0" borderId="15" xfId="45" applyNumberFormat="1" applyFont="1" applyFill="1" applyBorder="1" applyAlignment="1">
      <alignment horizontal="center" vertical="center" wrapText="1"/>
    </xf>
    <xf numFmtId="3" fontId="36" fillId="0" borderId="14" xfId="45" applyNumberFormat="1" applyFont="1" applyFill="1" applyBorder="1" applyAlignment="1">
      <alignment vertical="center" wrapText="1"/>
    </xf>
    <xf numFmtId="3" fontId="36" fillId="0" borderId="15" xfId="45" applyNumberFormat="1" applyFont="1" applyFill="1" applyBorder="1" applyAlignment="1">
      <alignment horizontal="center" vertical="center" wrapText="1"/>
    </xf>
    <xf numFmtId="1" fontId="48" fillId="0" borderId="0" xfId="45" applyNumberFormat="1" applyFont="1"/>
    <xf numFmtId="0" fontId="36" fillId="0" borderId="15" xfId="45" applyFont="1" applyFill="1" applyBorder="1" applyAlignment="1">
      <alignment horizontal="center" vertical="center" wrapText="1"/>
    </xf>
    <xf numFmtId="0" fontId="37" fillId="0" borderId="16" xfId="45" applyFont="1" applyFill="1" applyBorder="1" applyAlignment="1">
      <alignment horizontal="left" vertical="center"/>
    </xf>
    <xf numFmtId="0" fontId="37" fillId="0" borderId="8" xfId="45" applyFont="1" applyFill="1" applyBorder="1" applyAlignment="1">
      <alignment horizontal="left" vertical="center" wrapText="1"/>
    </xf>
    <xf numFmtId="0" fontId="37" fillId="0" borderId="13" xfId="45" applyFont="1" applyFill="1" applyBorder="1" applyAlignment="1">
      <alignment horizontal="left" vertical="center" wrapText="1"/>
    </xf>
    <xf numFmtId="0" fontId="37" fillId="0" borderId="9" xfId="45" applyFont="1" applyFill="1" applyBorder="1" applyAlignment="1">
      <alignment horizontal="justify" vertical="center" wrapText="1"/>
    </xf>
    <xf numFmtId="171" fontId="37" fillId="0" borderId="12" xfId="45" applyNumberFormat="1" applyFont="1" applyFill="1" applyBorder="1" applyAlignment="1">
      <alignment vertical="center" wrapText="1"/>
    </xf>
    <xf numFmtId="0" fontId="37" fillId="0" borderId="4" xfId="45" applyFont="1" applyFill="1" applyBorder="1" applyAlignment="1">
      <alignment vertical="center" wrapText="1"/>
    </xf>
    <xf numFmtId="169" fontId="50" fillId="14" borderId="12" xfId="45" applyNumberFormat="1" applyFont="1" applyFill="1" applyBorder="1" applyAlignment="1">
      <alignment vertical="center" wrapText="1"/>
    </xf>
    <xf numFmtId="2" fontId="38" fillId="0" borderId="12" xfId="45" applyNumberFormat="1" applyFont="1" applyBorder="1" applyAlignment="1">
      <alignment horizontal="right"/>
    </xf>
    <xf numFmtId="0" fontId="3" fillId="0" borderId="0" xfId="45" applyFont="1" applyFill="1" applyAlignment="1">
      <alignment wrapText="1"/>
    </xf>
    <xf numFmtId="1" fontId="36" fillId="0" borderId="12" xfId="35" applyNumberFormat="1" applyFont="1" applyFill="1" applyBorder="1"/>
    <xf numFmtId="2" fontId="36" fillId="0" borderId="12" xfId="35" applyNumberFormat="1" applyFont="1" applyFill="1" applyBorder="1" applyAlignment="1">
      <alignment horizontal="right"/>
    </xf>
    <xf numFmtId="171" fontId="36" fillId="0" borderId="12" xfId="35" applyNumberFormat="1" applyFont="1" applyFill="1" applyBorder="1"/>
    <xf numFmtId="2" fontId="36" fillId="0" borderId="12" xfId="35" applyNumberFormat="1" applyFont="1" applyFill="1" applyBorder="1" applyAlignment="1">
      <alignment horizontal="right"/>
    </xf>
    <xf numFmtId="2" fontId="36" fillId="0" borderId="12" xfId="35" applyNumberFormat="1" applyFont="1" applyFill="1" applyBorder="1" applyAlignment="1">
      <alignment horizontal="right"/>
    </xf>
    <xf numFmtId="2" fontId="36" fillId="0" borderId="12" xfId="35" applyNumberFormat="1" applyFont="1" applyFill="1" applyBorder="1" applyAlignment="1">
      <alignment horizontal="right"/>
    </xf>
    <xf numFmtId="171" fontId="36" fillId="0" borderId="12" xfId="35" applyNumberFormat="1" applyFont="1" applyFill="1" applyBorder="1"/>
    <xf numFmtId="0" fontId="36" fillId="0" borderId="12" xfId="35" applyFont="1" applyFill="1" applyBorder="1"/>
    <xf numFmtId="2" fontId="36" fillId="0" borderId="12" xfId="35" applyNumberFormat="1" applyFont="1" applyFill="1" applyBorder="1"/>
    <xf numFmtId="171" fontId="44" fillId="0" borderId="0" xfId="35" applyNumberFormat="1" applyFont="1" applyFill="1" applyAlignment="1"/>
    <xf numFmtId="171" fontId="44" fillId="0" borderId="0" xfId="35" applyNumberFormat="1" applyFont="1" applyFill="1" applyAlignment="1"/>
    <xf numFmtId="0" fontId="40" fillId="0" borderId="0" xfId="34"/>
    <xf numFmtId="0" fontId="40" fillId="0" borderId="0" xfId="34" applyProtection="1"/>
    <xf numFmtId="0" fontId="40" fillId="0" borderId="0" xfId="34" applyProtection="1">
      <protection locked="0"/>
    </xf>
    <xf numFmtId="0" fontId="40" fillId="0" borderId="26" xfId="34" applyFont="1" applyBorder="1" applyAlignment="1"/>
    <xf numFmtId="4" fontId="60" fillId="0" borderId="12" xfId="34" applyNumberFormat="1" applyFont="1" applyFill="1" applyBorder="1" applyAlignment="1" applyProtection="1">
      <protection locked="0"/>
    </xf>
    <xf numFmtId="4" fontId="61" fillId="0" borderId="12" xfId="34" applyNumberFormat="1" applyFont="1" applyFill="1" applyBorder="1" applyAlignment="1" applyProtection="1">
      <alignment horizontal="center"/>
    </xf>
    <xf numFmtId="4" fontId="60" fillId="0" borderId="12" xfId="34" applyNumberFormat="1" applyFont="1" applyFill="1" applyBorder="1" applyAlignment="1" applyProtection="1"/>
    <xf numFmtId="0" fontId="60" fillId="0" borderId="12" xfId="34" applyNumberFormat="1" applyFont="1" applyFill="1" applyBorder="1" applyAlignment="1" applyProtection="1">
      <alignment horizontal="left"/>
    </xf>
    <xf numFmtId="4" fontId="62" fillId="0" borderId="27" xfId="34" applyNumberFormat="1" applyFont="1" applyFill="1" applyBorder="1" applyAlignment="1" applyProtection="1"/>
    <xf numFmtId="4" fontId="62" fillId="0" borderId="28" xfId="34" applyNumberFormat="1" applyFont="1" applyFill="1" applyBorder="1" applyAlignment="1" applyProtection="1"/>
    <xf numFmtId="4" fontId="63" fillId="0" borderId="12" xfId="34" applyNumberFormat="1" applyFont="1" applyFill="1" applyBorder="1" applyAlignment="1" applyProtection="1">
      <protection locked="0"/>
    </xf>
    <xf numFmtId="4" fontId="63" fillId="0" borderId="12" xfId="34" applyNumberFormat="1" applyFont="1" applyFill="1" applyBorder="1" applyAlignment="1" applyProtection="1">
      <alignment horizontal="center"/>
    </xf>
    <xf numFmtId="4" fontId="62" fillId="0" borderId="12" xfId="34" applyNumberFormat="1" applyFont="1" applyFill="1" applyBorder="1" applyAlignment="1" applyProtection="1">
      <alignment vertical="top"/>
    </xf>
    <xf numFmtId="0" fontId="62" fillId="0" borderId="12" xfId="34" applyFont="1" applyBorder="1" applyProtection="1"/>
    <xf numFmtId="0" fontId="62" fillId="0" borderId="12" xfId="34" applyNumberFormat="1" applyFont="1" applyFill="1" applyBorder="1" applyAlignment="1" applyProtection="1">
      <alignment horizontal="left" vertical="top"/>
    </xf>
    <xf numFmtId="4" fontId="63" fillId="0" borderId="28" xfId="34" applyNumberFormat="1" applyFont="1" applyFill="1" applyBorder="1" applyAlignment="1" applyProtection="1">
      <protection locked="0"/>
    </xf>
    <xf numFmtId="4" fontId="62" fillId="0" borderId="12" xfId="34" applyNumberFormat="1" applyFont="1" applyFill="1" applyBorder="1" applyAlignment="1" applyProtection="1"/>
    <xf numFmtId="0" fontId="62" fillId="0" borderId="12" xfId="34" applyFont="1" applyBorder="1" applyAlignment="1" applyProtection="1">
      <alignment horizontal="justify"/>
    </xf>
    <xf numFmtId="0" fontId="60" fillId="0" borderId="12" xfId="34" applyFont="1" applyBorder="1" applyAlignment="1">
      <alignment wrapText="1"/>
    </xf>
    <xf numFmtId="0" fontId="28" fillId="0" borderId="12" xfId="34" applyFont="1" applyBorder="1" applyAlignment="1">
      <alignment horizontal="center"/>
    </xf>
    <xf numFmtId="0" fontId="28" fillId="0" borderId="12" xfId="34" applyFont="1" applyBorder="1" applyAlignment="1">
      <alignment horizontal="center" wrapText="1"/>
    </xf>
    <xf numFmtId="0" fontId="28" fillId="0" borderId="12" xfId="34" applyFont="1" applyBorder="1" applyAlignment="1">
      <alignment wrapText="1"/>
    </xf>
    <xf numFmtId="0" fontId="28" fillId="0" borderId="12" xfId="34" applyFont="1" applyBorder="1" applyAlignment="1">
      <alignment horizontal="center" vertical="center" wrapText="1"/>
    </xf>
    <xf numFmtId="4" fontId="60" fillId="0" borderId="20" xfId="34" applyNumberFormat="1" applyFont="1" applyFill="1" applyBorder="1" applyAlignment="1" applyProtection="1"/>
    <xf numFmtId="0" fontId="40" fillId="0" borderId="0" xfId="34" applyFont="1"/>
    <xf numFmtId="4" fontId="28" fillId="0" borderId="29" xfId="34" applyNumberFormat="1" applyFont="1" applyFill="1" applyBorder="1" applyAlignment="1" applyProtection="1"/>
    <xf numFmtId="4" fontId="28" fillId="0" borderId="0" xfId="34" applyNumberFormat="1" applyFont="1" applyFill="1" applyBorder="1" applyAlignment="1" applyProtection="1">
      <protection locked="0"/>
    </xf>
    <xf numFmtId="4" fontId="65" fillId="0" borderId="29" xfId="34" applyNumberFormat="1" applyFont="1" applyFill="1" applyBorder="1" applyAlignment="1" applyProtection="1">
      <alignment horizontal="center"/>
    </xf>
    <xf numFmtId="0" fontId="28" fillId="0" borderId="29" xfId="34" applyNumberFormat="1" applyFont="1" applyFill="1" applyBorder="1" applyAlignment="1" applyProtection="1">
      <alignment horizontal="left"/>
    </xf>
    <xf numFmtId="4" fontId="34" fillId="17" borderId="30" xfId="34" applyNumberFormat="1" applyFont="1" applyFill="1" applyBorder="1" applyAlignment="1" applyProtection="1">
      <alignment horizontal="center"/>
    </xf>
    <xf numFmtId="4" fontId="34" fillId="17" borderId="31" xfId="34" applyNumberFormat="1" applyFont="1" applyFill="1" applyBorder="1" applyAlignment="1" applyProtection="1">
      <alignment horizontal="center"/>
      <protection locked="0"/>
    </xf>
    <xf numFmtId="4" fontId="34" fillId="17" borderId="4" xfId="34" applyNumberFormat="1" applyFont="1" applyFill="1" applyBorder="1" applyAlignment="1" applyProtection="1">
      <alignment horizontal="center"/>
    </xf>
    <xf numFmtId="4" fontId="34" fillId="17" borderId="32" xfId="34" applyNumberFormat="1" applyFont="1" applyFill="1" applyBorder="1" applyAlignment="1" applyProtection="1">
      <alignment horizontal="center"/>
    </xf>
    <xf numFmtId="4" fontId="34" fillId="17" borderId="33" xfId="34" applyNumberFormat="1" applyFont="1" applyFill="1" applyBorder="1" applyAlignment="1" applyProtection="1">
      <alignment horizontal="left"/>
    </xf>
    <xf numFmtId="0" fontId="34" fillId="17" borderId="34" xfId="34" applyNumberFormat="1" applyFont="1" applyFill="1" applyBorder="1" applyAlignment="1" applyProtection="1">
      <alignment horizontal="left"/>
    </xf>
    <xf numFmtId="4" fontId="28" fillId="17" borderId="35" xfId="34" applyNumberFormat="1" applyFont="1" applyFill="1" applyBorder="1" applyAlignment="1" applyProtection="1">
      <alignment horizontal="center"/>
    </xf>
    <xf numFmtId="4" fontId="28" fillId="17" borderId="29" xfId="34" applyNumberFormat="1" applyFont="1" applyFill="1" applyBorder="1" applyAlignment="1" applyProtection="1">
      <alignment horizontal="center"/>
      <protection locked="0"/>
    </xf>
    <xf numFmtId="4" fontId="65" fillId="17" borderId="36" xfId="34" applyNumberFormat="1" applyFont="1" applyFill="1" applyBorder="1" applyAlignment="1" applyProtection="1">
      <alignment horizontal="center"/>
    </xf>
    <xf numFmtId="4" fontId="28" fillId="17" borderId="36" xfId="34" applyNumberFormat="1" applyFont="1" applyFill="1" applyBorder="1" applyAlignment="1" applyProtection="1">
      <alignment horizontal="center"/>
    </xf>
    <xf numFmtId="4" fontId="34" fillId="17" borderId="36" xfId="34" applyNumberFormat="1" applyFont="1" applyFill="1" applyBorder="1" applyAlignment="1" applyProtection="1">
      <alignment horizontal="left"/>
    </xf>
    <xf numFmtId="0" fontId="28" fillId="17" borderId="37" xfId="34" applyNumberFormat="1" applyFont="1" applyFill="1" applyBorder="1" applyAlignment="1" applyProtection="1">
      <alignment horizontal="center"/>
    </xf>
    <xf numFmtId="49" fontId="12" fillId="0" borderId="0" xfId="0" applyNumberFormat="1" applyFont="1" applyAlignment="1" applyProtection="1">
      <alignment horizontal="left" vertical="top" wrapText="1"/>
    </xf>
    <xf numFmtId="4" fontId="12" fillId="14" borderId="0" xfId="0" applyNumberFormat="1" applyFont="1" applyFill="1" applyAlignment="1" applyProtection="1">
      <alignment vertical="top"/>
    </xf>
    <xf numFmtId="0" fontId="10" fillId="0" borderId="0" xfId="41" applyFont="1" applyProtection="1"/>
    <xf numFmtId="0" fontId="10" fillId="0" borderId="0" xfId="41" applyFont="1" applyAlignment="1" applyProtection="1">
      <alignment vertical="top"/>
    </xf>
    <xf numFmtId="49" fontId="10" fillId="0" borderId="0" xfId="41" applyNumberFormat="1" applyFont="1" applyAlignment="1" applyProtection="1">
      <alignment vertical="top"/>
    </xf>
    <xf numFmtId="165" fontId="10" fillId="0" borderId="0" xfId="41" applyNumberFormat="1" applyFont="1" applyAlignment="1" applyProtection="1">
      <alignment vertical="top"/>
    </xf>
    <xf numFmtId="0" fontId="10" fillId="0" borderId="0" xfId="41" applyFont="1" applyAlignment="1" applyProtection="1">
      <alignment horizontal="center" vertical="top"/>
    </xf>
    <xf numFmtId="166" fontId="10" fillId="0" borderId="0" xfId="41" applyNumberFormat="1" applyFont="1" applyAlignment="1" applyProtection="1">
      <alignment vertical="top"/>
    </xf>
    <xf numFmtId="4" fontId="10" fillId="0" borderId="0" xfId="41" applyNumberFormat="1" applyFont="1" applyAlignment="1" applyProtection="1">
      <alignment vertical="top"/>
    </xf>
    <xf numFmtId="49" fontId="10" fillId="0" borderId="0" xfId="41" applyNumberFormat="1" applyFont="1" applyAlignment="1" applyProtection="1">
      <alignment horizontal="left" vertical="top" wrapText="1"/>
    </xf>
    <xf numFmtId="49" fontId="10" fillId="0" borderId="0" xfId="41" applyNumberFormat="1" applyFont="1" applyAlignment="1" applyProtection="1">
      <alignment horizontal="center" vertical="top"/>
    </xf>
    <xf numFmtId="0" fontId="10" fillId="0" borderId="0" xfId="41" applyFont="1" applyAlignment="1" applyProtection="1">
      <alignment horizontal="right" vertical="top"/>
    </xf>
    <xf numFmtId="165" fontId="12" fillId="0" borderId="0" xfId="41" applyNumberFormat="1" applyFont="1" applyAlignment="1" applyProtection="1">
      <alignment vertical="top"/>
    </xf>
    <xf numFmtId="166" fontId="12" fillId="0" borderId="0" xfId="41" applyNumberFormat="1" applyFont="1" applyAlignment="1" applyProtection="1">
      <alignment vertical="top"/>
    </xf>
    <xf numFmtId="4" fontId="12" fillId="0" borderId="0" xfId="41" applyNumberFormat="1" applyFont="1" applyAlignment="1" applyProtection="1">
      <alignment vertical="top"/>
    </xf>
    <xf numFmtId="49" fontId="12" fillId="0" borderId="0" xfId="41" applyNumberFormat="1" applyFont="1" applyAlignment="1" applyProtection="1">
      <alignment horizontal="left" vertical="top" wrapText="1"/>
    </xf>
    <xf numFmtId="49" fontId="10" fillId="0" borderId="0" xfId="41" applyNumberFormat="1" applyFont="1" applyAlignment="1" applyProtection="1">
      <alignment horizontal="right" vertical="top" wrapText="1"/>
    </xf>
    <xf numFmtId="49" fontId="12" fillId="0" borderId="0" xfId="41" applyNumberFormat="1" applyFont="1" applyAlignment="1" applyProtection="1">
      <alignment vertical="top"/>
    </xf>
    <xf numFmtId="49" fontId="10" fillId="0" borderId="0" xfId="41" applyNumberFormat="1" applyFont="1" applyAlignment="1" applyProtection="1">
      <alignment horizontal="left"/>
    </xf>
    <xf numFmtId="165" fontId="10" fillId="0" borderId="0" xfId="41" applyNumberFormat="1" applyFont="1" applyProtection="1"/>
    <xf numFmtId="0" fontId="16" fillId="0" borderId="0" xfId="41" applyFont="1" applyAlignment="1" applyProtection="1">
      <alignment horizontal="center"/>
      <protection locked="0"/>
    </xf>
    <xf numFmtId="0" fontId="10" fillId="0" borderId="10" xfId="41" applyNumberFormat="1" applyFont="1" applyBorder="1" applyAlignment="1" applyProtection="1">
      <alignment horizontal="center"/>
    </xf>
    <xf numFmtId="0" fontId="10" fillId="0" borderId="9" xfId="41" applyNumberFormat="1" applyFont="1" applyBorder="1" applyAlignment="1" applyProtection="1">
      <alignment horizontal="center"/>
    </xf>
    <xf numFmtId="0" fontId="10" fillId="0" borderId="9" xfId="41" applyFont="1" applyBorder="1" applyAlignment="1" applyProtection="1">
      <alignment horizontal="center"/>
    </xf>
    <xf numFmtId="0" fontId="10" fillId="0" borderId="10" xfId="41" applyFont="1" applyBorder="1" applyAlignment="1" applyProtection="1">
      <alignment horizontal="center"/>
    </xf>
    <xf numFmtId="0" fontId="10" fillId="0" borderId="9" xfId="41" applyFont="1" applyBorder="1" applyAlignment="1" applyProtection="1">
      <alignment horizontal="center" vertical="center"/>
    </xf>
    <xf numFmtId="0" fontId="10" fillId="0" borderId="0" xfId="41" applyFont="1" applyAlignment="1" applyProtection="1">
      <alignment horizontal="center"/>
    </xf>
    <xf numFmtId="0" fontId="10" fillId="0" borderId="8" xfId="41" applyNumberFormat="1" applyFont="1" applyBorder="1" applyAlignment="1" applyProtection="1">
      <alignment horizontal="center"/>
    </xf>
    <xf numFmtId="0" fontId="10" fillId="0" borderId="4" xfId="41" applyNumberFormat="1" applyFont="1" applyBorder="1" applyAlignment="1" applyProtection="1">
      <alignment horizontal="center"/>
    </xf>
    <xf numFmtId="0" fontId="10" fillId="0" borderId="4" xfId="41" applyFont="1" applyBorder="1" applyAlignment="1" applyProtection="1">
      <alignment horizontal="center"/>
    </xf>
    <xf numFmtId="0" fontId="10" fillId="0" borderId="6" xfId="41" applyFont="1" applyBorder="1" applyAlignment="1" applyProtection="1">
      <alignment horizontal="centerContinuous"/>
    </xf>
    <xf numFmtId="0" fontId="10" fillId="0" borderId="7" xfId="41" applyFont="1" applyBorder="1" applyAlignment="1" applyProtection="1">
      <alignment horizontal="centerContinuous"/>
    </xf>
    <xf numFmtId="0" fontId="10" fillId="0" borderId="5" xfId="41" applyFont="1" applyBorder="1" applyAlignment="1" applyProtection="1">
      <alignment horizontal="centerContinuous"/>
    </xf>
    <xf numFmtId="49" fontId="10" fillId="0" borderId="0" xfId="41" applyNumberFormat="1" applyFont="1" applyProtection="1"/>
    <xf numFmtId="166" fontId="10" fillId="0" borderId="0" xfId="41" applyNumberFormat="1" applyFont="1" applyProtection="1"/>
    <xf numFmtId="4" fontId="10" fillId="0" borderId="0" xfId="41" applyNumberFormat="1" applyFont="1" applyProtection="1"/>
    <xf numFmtId="0" fontId="11" fillId="0" borderId="0" xfId="41" applyFont="1" applyProtection="1"/>
    <xf numFmtId="49" fontId="10" fillId="0" borderId="0" xfId="41" applyNumberFormat="1" applyFont="1" applyAlignment="1" applyProtection="1"/>
    <xf numFmtId="49" fontId="10" fillId="0" borderId="0" xfId="41" applyNumberFormat="1" applyFont="1" applyAlignment="1" applyProtection="1">
      <alignment horizontal="center"/>
    </xf>
    <xf numFmtId="0" fontId="12" fillId="0" borderId="0" xfId="41" applyFont="1" applyProtection="1"/>
    <xf numFmtId="4" fontId="12" fillId="14" borderId="0" xfId="41" applyNumberFormat="1" applyFont="1" applyFill="1" applyAlignment="1" applyProtection="1">
      <alignment vertical="top"/>
    </xf>
    <xf numFmtId="0" fontId="10" fillId="12" borderId="4" xfId="41" applyFont="1" applyFill="1" applyBorder="1" applyAlignment="1" applyProtection="1">
      <alignment horizontal="center"/>
    </xf>
    <xf numFmtId="0" fontId="10" fillId="12" borderId="9" xfId="41" applyFont="1" applyFill="1" applyBorder="1" applyAlignment="1" applyProtection="1">
      <alignment horizontal="center"/>
    </xf>
    <xf numFmtId="4" fontId="10" fillId="12" borderId="0" xfId="41" applyNumberFormat="1" applyFont="1" applyFill="1" applyAlignment="1" applyProtection="1">
      <alignment vertical="top"/>
    </xf>
    <xf numFmtId="4" fontId="12" fillId="12" borderId="0" xfId="41" applyNumberFormat="1" applyFont="1" applyFill="1" applyAlignment="1" applyProtection="1">
      <alignment vertical="top"/>
    </xf>
    <xf numFmtId="0" fontId="49" fillId="0" borderId="0" xfId="0" applyFont="1"/>
    <xf numFmtId="0" fontId="40" fillId="12" borderId="0" xfId="34" applyFont="1" applyFill="1"/>
    <xf numFmtId="2" fontId="49" fillId="0" borderId="0" xfId="0" applyNumberFormat="1" applyFont="1"/>
    <xf numFmtId="0" fontId="40" fillId="12" borderId="8" xfId="34" applyFont="1" applyFill="1" applyBorder="1"/>
    <xf numFmtId="4" fontId="62" fillId="12" borderId="27" xfId="34" applyNumberFormat="1" applyFont="1" applyFill="1" applyBorder="1" applyAlignment="1" applyProtection="1"/>
    <xf numFmtId="4" fontId="60" fillId="14" borderId="25" xfId="34" applyNumberFormat="1" applyFont="1" applyFill="1" applyBorder="1" applyAlignment="1" applyProtection="1"/>
    <xf numFmtId="0" fontId="51" fillId="12" borderId="12" xfId="0" applyFont="1" applyFill="1" applyBorder="1"/>
    <xf numFmtId="2" fontId="51" fillId="12" borderId="12" xfId="0" applyNumberFormat="1" applyFont="1" applyFill="1" applyBorder="1"/>
    <xf numFmtId="0" fontId="51" fillId="0" borderId="12" xfId="0" applyFont="1" applyFill="1" applyBorder="1"/>
    <xf numFmtId="2" fontId="51" fillId="0" borderId="12" xfId="0" applyNumberFormat="1" applyFont="1" applyFill="1" applyBorder="1"/>
    <xf numFmtId="0" fontId="24" fillId="0" borderId="0" xfId="31" applyFont="1" applyAlignment="1">
      <alignment horizontal="left" vertical="top"/>
      <protection locked="0"/>
    </xf>
    <xf numFmtId="168" fontId="24" fillId="0" borderId="0" xfId="31" applyNumberFormat="1" applyAlignment="1">
      <alignment horizontal="right" vertical="top"/>
      <protection locked="0"/>
    </xf>
    <xf numFmtId="0" fontId="24" fillId="0" borderId="0" xfId="31" applyAlignment="1">
      <alignment horizontal="left" vertical="top" wrapText="1"/>
      <protection locked="0"/>
    </xf>
    <xf numFmtId="37" fontId="24" fillId="0" borderId="0" xfId="31" applyNumberFormat="1" applyAlignment="1">
      <alignment horizontal="right" vertical="top"/>
      <protection locked="0"/>
    </xf>
    <xf numFmtId="0" fontId="24" fillId="0" borderId="0" xfId="31" applyAlignment="1">
      <alignment horizontal="left" vertical="top"/>
      <protection locked="0"/>
    </xf>
    <xf numFmtId="168" fontId="25" fillId="0" borderId="0" xfId="31" applyNumberFormat="1" applyFont="1" applyAlignment="1">
      <alignment horizontal="right"/>
      <protection locked="0"/>
    </xf>
    <xf numFmtId="0" fontId="25" fillId="0" borderId="0" xfId="31" applyFont="1" applyAlignment="1">
      <alignment horizontal="left" wrapText="1"/>
      <protection locked="0"/>
    </xf>
    <xf numFmtId="37" fontId="25" fillId="0" borderId="0" xfId="31" applyNumberFormat="1" applyFont="1" applyAlignment="1">
      <alignment horizontal="right"/>
      <protection locked="0"/>
    </xf>
    <xf numFmtId="168" fontId="28" fillId="0" borderId="11" xfId="31" applyNumberFormat="1" applyFont="1" applyBorder="1" applyAlignment="1">
      <alignment horizontal="right"/>
      <protection locked="0"/>
    </xf>
    <xf numFmtId="168" fontId="27" fillId="0" borderId="11" xfId="31" applyNumberFormat="1" applyFont="1" applyBorder="1" applyAlignment="1">
      <alignment horizontal="right"/>
      <protection locked="0"/>
    </xf>
    <xf numFmtId="0" fontId="27" fillId="0" borderId="11" xfId="31" applyFont="1" applyBorder="1" applyAlignment="1">
      <alignment horizontal="left" wrapText="1"/>
      <protection locked="0"/>
    </xf>
    <xf numFmtId="37" fontId="27" fillId="0" borderId="11" xfId="31" applyNumberFormat="1" applyFont="1" applyBorder="1" applyAlignment="1">
      <alignment horizontal="right"/>
      <protection locked="0"/>
    </xf>
    <xf numFmtId="0" fontId="28" fillId="0" borderId="11" xfId="31" applyFont="1" applyBorder="1" applyAlignment="1">
      <alignment horizontal="left" wrapText="1"/>
      <protection locked="0"/>
    </xf>
    <xf numFmtId="37" fontId="28" fillId="0" borderId="11" xfId="31" applyNumberFormat="1" applyFont="1" applyBorder="1" applyAlignment="1">
      <alignment horizontal="right"/>
      <protection locked="0"/>
    </xf>
    <xf numFmtId="168" fontId="29" fillId="0" borderId="0" xfId="31" applyNumberFormat="1" applyFont="1" applyAlignment="1">
      <alignment horizontal="right"/>
      <protection locked="0"/>
    </xf>
    <xf numFmtId="0" fontId="29" fillId="0" borderId="0" xfId="31" applyFont="1" applyAlignment="1">
      <alignment horizontal="left" wrapText="1"/>
      <protection locked="0"/>
    </xf>
    <xf numFmtId="37" fontId="29" fillId="0" borderId="0" xfId="31" applyNumberFormat="1" applyFont="1" applyAlignment="1">
      <alignment horizontal="right"/>
      <protection locked="0"/>
    </xf>
    <xf numFmtId="168" fontId="71" fillId="0" borderId="0" xfId="31" applyNumberFormat="1" applyFont="1" applyAlignment="1">
      <alignment horizontal="right"/>
      <protection locked="0"/>
    </xf>
    <xf numFmtId="0" fontId="71" fillId="0" borderId="0" xfId="31" applyFont="1" applyAlignment="1">
      <alignment horizontal="left" wrapText="1"/>
      <protection locked="0"/>
    </xf>
    <xf numFmtId="37" fontId="71" fillId="0" borderId="0" xfId="31" applyNumberFormat="1" applyFont="1" applyAlignment="1">
      <alignment horizontal="right"/>
      <protection locked="0"/>
    </xf>
    <xf numFmtId="168" fontId="26" fillId="0" borderId="0" xfId="31" applyNumberFormat="1" applyFont="1" applyAlignment="1">
      <alignment horizontal="right"/>
      <protection locked="0"/>
    </xf>
    <xf numFmtId="0" fontId="26" fillId="0" borderId="0" xfId="31" applyFont="1" applyAlignment="1">
      <alignment horizontal="left" wrapText="1"/>
      <protection locked="0"/>
    </xf>
    <xf numFmtId="37" fontId="26" fillId="0" borderId="0" xfId="31" applyNumberFormat="1" applyFont="1" applyAlignment="1">
      <alignment horizontal="right"/>
      <protection locked="0"/>
    </xf>
    <xf numFmtId="168" fontId="30" fillId="0" borderId="0" xfId="31" applyNumberFormat="1" applyFont="1" applyAlignment="1">
      <alignment horizontal="right"/>
      <protection locked="0"/>
    </xf>
    <xf numFmtId="0" fontId="30" fillId="0" borderId="0" xfId="31" applyFont="1" applyAlignment="1">
      <alignment horizontal="left" wrapText="1"/>
      <protection locked="0"/>
    </xf>
    <xf numFmtId="37" fontId="30" fillId="0" borderId="0" xfId="31" applyNumberFormat="1" applyFont="1" applyAlignment="1">
      <alignment horizontal="right"/>
      <protection locked="0"/>
    </xf>
    <xf numFmtId="168" fontId="31" fillId="0" borderId="0" xfId="31" applyNumberFormat="1" applyFont="1" applyAlignment="1">
      <alignment horizontal="right"/>
      <protection locked="0"/>
    </xf>
    <xf numFmtId="0" fontId="31" fillId="0" borderId="0" xfId="31" applyFont="1" applyAlignment="1">
      <alignment horizontal="left" wrapText="1"/>
      <protection locked="0"/>
    </xf>
    <xf numFmtId="37" fontId="31" fillId="0" borderId="0" xfId="31" applyNumberFormat="1" applyFont="1" applyAlignment="1">
      <alignment horizontal="right"/>
      <protection locked="0"/>
    </xf>
    <xf numFmtId="168" fontId="72" fillId="0" borderId="0" xfId="31" applyNumberFormat="1" applyFont="1" applyAlignment="1">
      <alignment horizontal="right"/>
      <protection locked="0"/>
    </xf>
    <xf numFmtId="0" fontId="72" fillId="0" borderId="0" xfId="31" applyFont="1" applyAlignment="1">
      <alignment horizontal="left" wrapText="1"/>
      <protection locked="0"/>
    </xf>
    <xf numFmtId="37" fontId="72" fillId="0" borderId="0" xfId="31" applyNumberFormat="1" applyFont="1" applyAlignment="1">
      <alignment horizontal="right"/>
      <protection locked="0"/>
    </xf>
    <xf numFmtId="0" fontId="32" fillId="0" borderId="0" xfId="31" applyFont="1" applyAlignment="1" applyProtection="1">
      <alignment horizontal="left"/>
    </xf>
    <xf numFmtId="0" fontId="73" fillId="11" borderId="11" xfId="31" applyFont="1" applyFill="1" applyBorder="1" applyAlignment="1" applyProtection="1">
      <alignment horizontal="center" vertical="center" wrapText="1"/>
    </xf>
    <xf numFmtId="0" fontId="74" fillId="11" borderId="11" xfId="31" applyFont="1" applyFill="1" applyBorder="1" applyAlignment="1">
      <alignment horizontal="center" vertical="center" wrapText="1"/>
      <protection locked="0"/>
    </xf>
    <xf numFmtId="0" fontId="33" fillId="11" borderId="11" xfId="31" applyFont="1" applyFill="1" applyBorder="1" applyAlignment="1" applyProtection="1">
      <alignment horizontal="center" vertical="center" wrapText="1"/>
    </xf>
    <xf numFmtId="0" fontId="75" fillId="11" borderId="11" xfId="31" applyFont="1" applyFill="1" applyBorder="1" applyAlignment="1">
      <alignment horizontal="center" vertical="center" wrapText="1"/>
      <protection locked="0"/>
    </xf>
    <xf numFmtId="168" fontId="28" fillId="0" borderId="0" xfId="31" applyNumberFormat="1" applyFont="1" applyAlignment="1" applyProtection="1">
      <alignment horizontal="right" vertical="top"/>
    </xf>
    <xf numFmtId="0" fontId="28" fillId="0" borderId="0" xfId="31" applyFont="1" applyAlignment="1" applyProtection="1">
      <alignment horizontal="left"/>
    </xf>
    <xf numFmtId="168" fontId="24" fillId="0" borderId="0" xfId="31" applyNumberFormat="1" applyFont="1" applyAlignment="1">
      <alignment horizontal="right" vertical="top"/>
      <protection locked="0"/>
    </xf>
    <xf numFmtId="0" fontId="28" fillId="0" borderId="0" xfId="31" applyFont="1" applyAlignment="1" applyProtection="1">
      <alignment horizontal="left" vertical="top" wrapText="1"/>
    </xf>
    <xf numFmtId="0" fontId="76" fillId="0" borderId="0" xfId="31" applyFont="1" applyAlignment="1">
      <alignment horizontal="left" vertical="top"/>
      <protection locked="0"/>
    </xf>
    <xf numFmtId="0" fontId="34" fillId="0" borderId="0" xfId="31" applyFont="1" applyAlignment="1" applyProtection="1">
      <alignment horizontal="left" vertical="center"/>
    </xf>
    <xf numFmtId="0" fontId="34" fillId="0" borderId="0" xfId="31" applyFont="1" applyAlignment="1" applyProtection="1">
      <alignment horizontal="left"/>
    </xf>
    <xf numFmtId="168" fontId="25" fillId="14" borderId="0" xfId="31" applyNumberFormat="1" applyFont="1" applyFill="1" applyAlignment="1">
      <alignment horizontal="right"/>
      <protection locked="0"/>
    </xf>
    <xf numFmtId="0" fontId="2" fillId="0" borderId="0" xfId="61"/>
    <xf numFmtId="0" fontId="44" fillId="0" borderId="0" xfId="61" applyFont="1" applyFill="1" applyBorder="1"/>
    <xf numFmtId="169" fontId="37" fillId="0" borderId="0" xfId="61" applyNumberFormat="1" applyFont="1" applyFill="1" applyBorder="1"/>
    <xf numFmtId="169" fontId="46" fillId="0" borderId="0" xfId="61" applyNumberFormat="1" applyFont="1" applyFill="1" applyBorder="1" applyAlignment="1">
      <alignment vertical="center" wrapText="1"/>
    </xf>
    <xf numFmtId="171" fontId="45" fillId="0" borderId="0" xfId="61" applyNumberFormat="1" applyFont="1" applyFill="1" applyBorder="1" applyAlignment="1">
      <alignment vertical="center" wrapText="1"/>
    </xf>
    <xf numFmtId="4" fontId="45" fillId="0" borderId="0" xfId="61" applyNumberFormat="1" applyFont="1" applyFill="1" applyBorder="1" applyAlignment="1">
      <alignment horizontal="right"/>
    </xf>
    <xf numFmtId="3" fontId="45" fillId="0" borderId="0" xfId="61" applyNumberFormat="1" applyFont="1" applyFill="1" applyBorder="1" applyAlignment="1">
      <alignment horizontal="center" vertical="center" wrapText="1"/>
    </xf>
    <xf numFmtId="0" fontId="46" fillId="0" borderId="0" xfId="61" applyFont="1" applyFill="1" applyBorder="1" applyAlignment="1">
      <alignment vertical="center" wrapText="1"/>
    </xf>
    <xf numFmtId="0" fontId="45" fillId="0" borderId="0" xfId="61" applyFont="1" applyFill="1" applyBorder="1" applyAlignment="1">
      <alignment horizontal="center" vertical="center" wrapText="1"/>
    </xf>
    <xf numFmtId="0" fontId="45" fillId="0" borderId="0" xfId="61" applyFont="1" applyFill="1" applyBorder="1" applyAlignment="1">
      <alignment horizontal="left" vertical="center" wrapText="1"/>
    </xf>
    <xf numFmtId="0" fontId="37" fillId="0" borderId="0" xfId="61" applyFont="1" applyFill="1" applyBorder="1"/>
    <xf numFmtId="171" fontId="37" fillId="0" borderId="0" xfId="61" applyNumberFormat="1" applyFont="1" applyFill="1" applyBorder="1"/>
    <xf numFmtId="4" fontId="37" fillId="0" borderId="0" xfId="61" applyNumberFormat="1" applyFont="1" applyFill="1" applyBorder="1"/>
    <xf numFmtId="0" fontId="37" fillId="0" borderId="0" xfId="61" applyFont="1" applyFill="1" applyBorder="1" applyAlignment="1">
      <alignment horizontal="center"/>
    </xf>
    <xf numFmtId="169" fontId="78" fillId="14" borderId="0" xfId="61" applyNumberFormat="1" applyFont="1" applyFill="1" applyBorder="1"/>
    <xf numFmtId="0" fontId="46" fillId="0" borderId="0" xfId="61" applyFont="1" applyFill="1" applyBorder="1"/>
    <xf numFmtId="169" fontId="47" fillId="0" borderId="21" xfId="61" applyNumberFormat="1" applyFont="1" applyFill="1" applyBorder="1" applyAlignment="1">
      <alignment vertical="center" wrapText="1"/>
    </xf>
    <xf numFmtId="171" fontId="45" fillId="0" borderId="21" xfId="61" applyNumberFormat="1" applyFont="1" applyFill="1" applyBorder="1"/>
    <xf numFmtId="4" fontId="45" fillId="0" borderId="21" xfId="61" applyNumberFormat="1" applyFont="1" applyFill="1" applyBorder="1"/>
    <xf numFmtId="0" fontId="45" fillId="0" borderId="21" xfId="61" applyFont="1" applyFill="1" applyBorder="1" applyAlignment="1">
      <alignment horizontal="center"/>
    </xf>
    <xf numFmtId="0" fontId="54" fillId="0" borderId="21" xfId="61" applyFont="1" applyFill="1" applyBorder="1"/>
    <xf numFmtId="0" fontId="45" fillId="0" borderId="21" xfId="61" applyFont="1" applyFill="1" applyBorder="1" applyAlignment="1">
      <alignment horizontal="left"/>
    </xf>
    <xf numFmtId="169" fontId="47" fillId="0" borderId="0" xfId="61" applyNumberFormat="1" applyFont="1" applyFill="1" applyBorder="1" applyAlignment="1">
      <alignment vertical="center" wrapText="1"/>
    </xf>
    <xf numFmtId="171" fontId="37" fillId="0" borderId="0" xfId="61" applyNumberFormat="1" applyFont="1" applyFill="1" applyBorder="1" applyAlignment="1">
      <alignment vertical="center" wrapText="1"/>
    </xf>
    <xf numFmtId="4" fontId="37" fillId="0" borderId="0" xfId="61" applyNumberFormat="1" applyFont="1" applyFill="1" applyBorder="1" applyAlignment="1">
      <alignment vertical="center" wrapText="1"/>
    </xf>
    <xf numFmtId="0" fontId="55" fillId="0" borderId="0" xfId="61" applyFont="1" applyFill="1" applyBorder="1"/>
    <xf numFmtId="1" fontId="47" fillId="0" borderId="0" xfId="61" applyNumberFormat="1" applyFont="1" applyFill="1" applyBorder="1"/>
    <xf numFmtId="0" fontId="44" fillId="0" borderId="0" xfId="61" applyFont="1" applyFill="1" applyBorder="1" applyAlignment="1">
      <alignment horizontal="center" vertical="center" wrapText="1"/>
    </xf>
    <xf numFmtId="0" fontId="44" fillId="0" borderId="0" xfId="61" applyFont="1" applyFill="1" applyBorder="1" applyAlignment="1">
      <alignment horizontal="left" vertical="center" wrapText="1"/>
    </xf>
    <xf numFmtId="3" fontId="37" fillId="0" borderId="0" xfId="61" applyNumberFormat="1" applyFont="1" applyFill="1" applyBorder="1" applyAlignment="1">
      <alignment horizontal="center" vertical="center" wrapText="1"/>
    </xf>
    <xf numFmtId="0" fontId="47" fillId="0" borderId="0" xfId="61" applyFont="1" applyFill="1" applyBorder="1" applyAlignment="1">
      <alignment vertical="center" wrapText="1"/>
    </xf>
    <xf numFmtId="169" fontId="44" fillId="0" borderId="0" xfId="61" applyNumberFormat="1" applyFont="1" applyFill="1" applyBorder="1" applyAlignment="1">
      <alignment horizontal="left" vertical="center" wrapText="1"/>
    </xf>
    <xf numFmtId="169" fontId="44" fillId="0" borderId="0" xfId="61" applyNumberFormat="1" applyFont="1" applyFill="1" applyBorder="1" applyAlignment="1">
      <alignment vertical="center" wrapText="1"/>
    </xf>
    <xf numFmtId="171" fontId="44" fillId="0" borderId="0" xfId="61" applyNumberFormat="1" applyFont="1" applyFill="1" applyBorder="1" applyAlignment="1">
      <alignment vertical="center" wrapText="1"/>
    </xf>
    <xf numFmtId="4" fontId="44" fillId="0" borderId="0" xfId="61" applyNumberFormat="1" applyFont="1" applyFill="1" applyBorder="1" applyAlignment="1">
      <alignment vertical="center" wrapText="1"/>
    </xf>
    <xf numFmtId="3" fontId="44" fillId="0" borderId="0" xfId="61" applyNumberFormat="1" applyFont="1" applyFill="1" applyBorder="1" applyAlignment="1">
      <alignment horizontal="center" vertical="center" wrapText="1"/>
    </xf>
    <xf numFmtId="0" fontId="79" fillId="0" borderId="0" xfId="61" applyFont="1" applyFill="1" applyBorder="1" applyAlignment="1">
      <alignment vertical="center" wrapText="1"/>
    </xf>
    <xf numFmtId="0" fontId="80" fillId="0" borderId="0" xfId="61" applyFont="1" applyFill="1" applyBorder="1" applyAlignment="1">
      <alignment vertical="center" wrapText="1"/>
    </xf>
    <xf numFmtId="0" fontId="56" fillId="0" borderId="0" xfId="61" applyFont="1" applyFill="1" applyBorder="1" applyAlignment="1">
      <alignment vertical="center" wrapText="1"/>
    </xf>
    <xf numFmtId="2" fontId="56" fillId="0" borderId="0" xfId="61" applyNumberFormat="1" applyFont="1" applyFill="1" applyBorder="1" applyAlignment="1">
      <alignment horizontal="right"/>
    </xf>
    <xf numFmtId="1" fontId="56" fillId="0" borderId="0" xfId="61" applyNumberFormat="1" applyFont="1" applyFill="1" applyBorder="1"/>
    <xf numFmtId="2" fontId="41" fillId="0" borderId="0" xfId="61" applyNumberFormat="1" applyFont="1" applyAlignment="1">
      <alignment horizontal="right"/>
    </xf>
    <xf numFmtId="171" fontId="44" fillId="0" borderId="0" xfId="61" applyNumberFormat="1" applyFont="1" applyAlignment="1">
      <alignment horizontal="right"/>
    </xf>
    <xf numFmtId="4" fontId="44" fillId="0" borderId="0" xfId="61" applyNumberFormat="1" applyFont="1" applyAlignment="1">
      <alignment horizontal="right"/>
    </xf>
    <xf numFmtId="1" fontId="44" fillId="0" borderId="0" xfId="61" applyNumberFormat="1" applyFont="1" applyAlignment="1">
      <alignment horizontal="center"/>
    </xf>
    <xf numFmtId="1" fontId="41" fillId="0" borderId="0" xfId="61" applyNumberFormat="1" applyFont="1"/>
    <xf numFmtId="0" fontId="44" fillId="0" borderId="0" xfId="61" applyFont="1" applyAlignment="1">
      <alignment horizontal="left"/>
    </xf>
    <xf numFmtId="0" fontId="56" fillId="0" borderId="0" xfId="61" applyFont="1" applyFill="1" applyBorder="1" applyAlignment="1">
      <alignment horizontal="left" vertical="center" wrapText="1"/>
    </xf>
    <xf numFmtId="0" fontId="49" fillId="0" borderId="0" xfId="41"/>
    <xf numFmtId="2" fontId="49" fillId="0" borderId="0" xfId="41" applyNumberFormat="1"/>
    <xf numFmtId="0" fontId="10" fillId="0" borderId="0" xfId="41" applyFont="1" applyFill="1" applyProtection="1"/>
    <xf numFmtId="4" fontId="10" fillId="0" borderId="0" xfId="41" applyNumberFormat="1" applyFont="1" applyFill="1" applyProtection="1"/>
    <xf numFmtId="0" fontId="2" fillId="0" borderId="0" xfId="61" applyFill="1"/>
    <xf numFmtId="0" fontId="2" fillId="0" borderId="0" xfId="61" applyFill="1" applyAlignment="1">
      <alignment horizontal="center"/>
    </xf>
    <xf numFmtId="0" fontId="36" fillId="0" borderId="0" xfId="61" applyFont="1" applyFill="1"/>
    <xf numFmtId="170" fontId="36" fillId="0" borderId="12" xfId="61" applyNumberFormat="1" applyFont="1" applyFill="1" applyBorder="1" applyAlignment="1">
      <alignment vertical="center" wrapText="1"/>
    </xf>
    <xf numFmtId="3" fontId="36" fillId="0" borderId="12" xfId="61" applyNumberFormat="1" applyFont="1" applyFill="1" applyBorder="1" applyAlignment="1">
      <alignment vertical="center" wrapText="1"/>
    </xf>
    <xf numFmtId="169" fontId="36" fillId="0" borderId="12" xfId="61" applyNumberFormat="1" applyFont="1" applyFill="1" applyBorder="1" applyAlignment="1">
      <alignment vertical="center" wrapText="1"/>
    </xf>
    <xf numFmtId="3" fontId="36" fillId="0" borderId="12" xfId="61" applyNumberFormat="1" applyFont="1" applyFill="1" applyBorder="1" applyAlignment="1">
      <alignment horizontal="center" vertical="center" wrapText="1"/>
    </xf>
    <xf numFmtId="0" fontId="41" fillId="0" borderId="12" xfId="61" applyFont="1" applyFill="1" applyBorder="1" applyAlignment="1">
      <alignment vertical="center" wrapText="1"/>
    </xf>
    <xf numFmtId="0" fontId="36" fillId="0" borderId="12" xfId="61" applyFont="1" applyFill="1" applyBorder="1" applyAlignment="1">
      <alignment horizontal="center" vertical="center" wrapText="1"/>
    </xf>
    <xf numFmtId="0" fontId="36" fillId="0" borderId="12" xfId="61" applyFont="1" applyFill="1" applyBorder="1"/>
    <xf numFmtId="0" fontId="36" fillId="0" borderId="12" xfId="61" applyFont="1" applyFill="1" applyBorder="1" applyAlignment="1">
      <alignment horizontal="right"/>
    </xf>
    <xf numFmtId="0" fontId="36" fillId="0" borderId="12" xfId="61" applyFont="1" applyFill="1" applyBorder="1" applyAlignment="1">
      <alignment horizontal="left"/>
    </xf>
    <xf numFmtId="1" fontId="41" fillId="0" borderId="12" xfId="61" applyNumberFormat="1" applyFont="1" applyFill="1" applyBorder="1"/>
    <xf numFmtId="2" fontId="36" fillId="0" borderId="12" xfId="61" applyNumberFormat="1" applyFont="1" applyFill="1" applyBorder="1" applyAlignment="1">
      <alignment horizontal="right"/>
    </xf>
    <xf numFmtId="1" fontId="36" fillId="0" borderId="12" xfId="61" applyNumberFormat="1" applyFont="1" applyFill="1" applyBorder="1" applyAlignment="1">
      <alignment horizontal="center"/>
    </xf>
    <xf numFmtId="1" fontId="36" fillId="0" borderId="12" xfId="61" applyNumberFormat="1" applyFont="1" applyFill="1" applyBorder="1"/>
    <xf numFmtId="176" fontId="36" fillId="0" borderId="12" xfId="61" applyNumberFormat="1" applyFont="1" applyFill="1" applyBorder="1" applyAlignment="1">
      <alignment vertical="center" wrapText="1"/>
    </xf>
    <xf numFmtId="0" fontId="36" fillId="0" borderId="12" xfId="39" applyNumberFormat="1" applyFont="1" applyFill="1" applyBorder="1" applyAlignment="1">
      <alignment horizontal="right"/>
    </xf>
    <xf numFmtId="2" fontId="36" fillId="0" borderId="12" xfId="39" applyNumberFormat="1" applyFont="1" applyFill="1" applyBorder="1" applyAlignment="1">
      <alignment horizontal="right"/>
    </xf>
    <xf numFmtId="1" fontId="36" fillId="0" borderId="12" xfId="61" applyNumberFormat="1" applyFont="1" applyFill="1" applyBorder="1" applyAlignment="1">
      <alignment horizontal="right"/>
    </xf>
    <xf numFmtId="0" fontId="36" fillId="0" borderId="0" xfId="62" applyFont="1"/>
    <xf numFmtId="170" fontId="36" fillId="0" borderId="12" xfId="62" applyNumberFormat="1" applyFont="1" applyFill="1" applyBorder="1" applyAlignment="1">
      <alignment vertical="center" wrapText="1"/>
    </xf>
    <xf numFmtId="3" fontId="36" fillId="0" borderId="12" xfId="62" applyNumberFormat="1" applyFont="1" applyFill="1" applyBorder="1" applyAlignment="1">
      <alignment vertical="center" wrapText="1"/>
    </xf>
    <xf numFmtId="169" fontId="36" fillId="0" borderId="12" xfId="62" applyNumberFormat="1" applyFont="1" applyFill="1" applyBorder="1" applyAlignment="1">
      <alignment vertical="center" wrapText="1"/>
    </xf>
    <xf numFmtId="2" fontId="36" fillId="0" borderId="12" xfId="62" applyNumberFormat="1" applyFont="1" applyBorder="1" applyAlignment="1">
      <alignment horizontal="right"/>
    </xf>
    <xf numFmtId="1" fontId="36" fillId="0" borderId="12" xfId="62" applyNumberFormat="1" applyFont="1" applyBorder="1" applyAlignment="1">
      <alignment horizontal="center"/>
    </xf>
    <xf numFmtId="1" fontId="36" fillId="0" borderId="12" xfId="62" applyNumberFormat="1" applyFont="1" applyBorder="1"/>
    <xf numFmtId="0" fontId="36" fillId="0" borderId="12" xfId="62" applyFont="1" applyFill="1" applyBorder="1" applyAlignment="1">
      <alignment horizontal="center" vertical="center" wrapText="1"/>
    </xf>
    <xf numFmtId="1" fontId="36" fillId="0" borderId="12" xfId="62" applyNumberFormat="1" applyFont="1" applyBorder="1" applyAlignment="1">
      <alignment horizontal="right"/>
    </xf>
    <xf numFmtId="171" fontId="36" fillId="0" borderId="12" xfId="62" applyNumberFormat="1" applyFont="1" applyFill="1" applyBorder="1"/>
    <xf numFmtId="0" fontId="36" fillId="0" borderId="12" xfId="62" applyFont="1" applyBorder="1" applyAlignment="1">
      <alignment horizontal="left"/>
    </xf>
    <xf numFmtId="0" fontId="36" fillId="0" borderId="12" xfId="61" applyFont="1" applyFill="1" applyBorder="1" applyAlignment="1">
      <alignment horizontal="center"/>
    </xf>
    <xf numFmtId="170" fontId="36" fillId="0" borderId="12" xfId="61" applyNumberFormat="1" applyFont="1" applyFill="1" applyBorder="1" applyAlignment="1">
      <alignment horizontal="center" vertical="center" wrapText="1"/>
    </xf>
    <xf numFmtId="1" fontId="48" fillId="0" borderId="12" xfId="61" applyNumberFormat="1" applyFont="1" applyFill="1" applyBorder="1"/>
    <xf numFmtId="0" fontId="2" fillId="0" borderId="0" xfId="61" applyFill="1" applyAlignment="1">
      <alignment horizontal="left"/>
    </xf>
    <xf numFmtId="0" fontId="37" fillId="0" borderId="4" xfId="61" applyFont="1" applyFill="1" applyBorder="1" applyAlignment="1">
      <alignment horizontal="left" vertical="center" wrapText="1"/>
    </xf>
    <xf numFmtId="0" fontId="37" fillId="0" borderId="4" xfId="61" applyFont="1" applyFill="1" applyBorder="1" applyAlignment="1">
      <alignment horizontal="left" vertical="center"/>
    </xf>
    <xf numFmtId="0" fontId="2" fillId="0" borderId="0" xfId="61" applyFill="1" applyAlignment="1">
      <alignment horizontal="justify"/>
    </xf>
    <xf numFmtId="170" fontId="37" fillId="0" borderId="12" xfId="61" applyNumberFormat="1" applyFont="1" applyFill="1" applyBorder="1" applyAlignment="1">
      <alignment horizontal="center" vertical="center" wrapText="1"/>
    </xf>
    <xf numFmtId="171" fontId="37" fillId="0" borderId="5" xfId="61" applyNumberFormat="1" applyFont="1" applyFill="1" applyBorder="1" applyAlignment="1">
      <alignment horizontal="center" vertical="center" wrapText="1"/>
    </xf>
    <xf numFmtId="171" fontId="37" fillId="0" borderId="12" xfId="61" applyNumberFormat="1" applyFont="1" applyFill="1" applyBorder="1" applyAlignment="1">
      <alignment horizontal="center" vertical="center" wrapText="1"/>
    </xf>
    <xf numFmtId="0" fontId="37" fillId="0" borderId="9" xfId="61" applyFont="1" applyFill="1" applyBorder="1" applyAlignment="1">
      <alignment horizontal="center" vertical="center" wrapText="1"/>
    </xf>
    <xf numFmtId="2" fontId="37" fillId="0" borderId="9" xfId="61" applyNumberFormat="1" applyFont="1" applyFill="1" applyBorder="1" applyAlignment="1">
      <alignment horizontal="justify" vertical="center" wrapText="1"/>
    </xf>
    <xf numFmtId="0" fontId="2" fillId="0" borderId="0" xfId="61" applyFill="1" applyAlignment="1"/>
    <xf numFmtId="0" fontId="37" fillId="0" borderId="4" xfId="61" applyFont="1" applyFill="1" applyBorder="1" applyAlignment="1">
      <alignment horizontal="center" vertical="center" wrapText="1"/>
    </xf>
    <xf numFmtId="2" fontId="37" fillId="0" borderId="4" xfId="61" applyNumberFormat="1" applyFont="1" applyFill="1" applyBorder="1" applyAlignment="1">
      <alignment vertical="center" wrapText="1"/>
    </xf>
    <xf numFmtId="0" fontId="51" fillId="18" borderId="12" xfId="0" applyFont="1" applyFill="1" applyBorder="1"/>
    <xf numFmtId="2" fontId="51" fillId="18" borderId="12" xfId="0" applyNumberFormat="1" applyFont="1" applyFill="1" applyBorder="1"/>
    <xf numFmtId="0" fontId="49" fillId="0" borderId="12" xfId="0" applyFont="1" applyBorder="1"/>
    <xf numFmtId="2" fontId="0" fillId="0" borderId="12" xfId="0" applyNumberFormat="1" applyBorder="1"/>
    <xf numFmtId="0" fontId="49" fillId="0" borderId="12" xfId="0" applyFont="1" applyFill="1" applyBorder="1"/>
    <xf numFmtId="0" fontId="1" fillId="0" borderId="0" xfId="63"/>
    <xf numFmtId="0" fontId="1" fillId="0" borderId="0" xfId="63" applyAlignment="1">
      <alignment horizontal="center"/>
    </xf>
    <xf numFmtId="0" fontId="36" fillId="0" borderId="0" xfId="63" applyFont="1"/>
    <xf numFmtId="170" fontId="36" fillId="0" borderId="12" xfId="63" applyNumberFormat="1" applyFont="1" applyBorder="1" applyAlignment="1">
      <alignment vertical="center" wrapText="1"/>
    </xf>
    <xf numFmtId="3" fontId="36" fillId="0" borderId="12" xfId="63" applyNumberFormat="1" applyFont="1" applyBorder="1" applyAlignment="1">
      <alignment vertical="center" wrapText="1"/>
    </xf>
    <xf numFmtId="169" fontId="36" fillId="0" borderId="12" xfId="63" applyNumberFormat="1" applyFont="1" applyBorder="1" applyAlignment="1">
      <alignment vertical="center" wrapText="1"/>
    </xf>
    <xf numFmtId="3" fontId="36" fillId="0" borderId="12" xfId="63" applyNumberFormat="1" applyFont="1" applyBorder="1" applyAlignment="1">
      <alignment horizontal="center" vertical="center" wrapText="1"/>
    </xf>
    <xf numFmtId="0" fontId="41" fillId="0" borderId="12" xfId="63" applyFont="1" applyBorder="1" applyAlignment="1">
      <alignment vertical="center" wrapText="1"/>
    </xf>
    <xf numFmtId="0" fontId="36" fillId="0" borderId="12" xfId="63" applyFont="1" applyBorder="1" applyAlignment="1">
      <alignment horizontal="center" vertical="center" wrapText="1"/>
    </xf>
    <xf numFmtId="0" fontId="36" fillId="0" borderId="12" xfId="63" applyFont="1" applyBorder="1"/>
    <xf numFmtId="0" fontId="36" fillId="0" borderId="12" xfId="63" applyFont="1" applyBorder="1" applyAlignment="1">
      <alignment horizontal="right"/>
    </xf>
    <xf numFmtId="0" fontId="36" fillId="0" borderId="12" xfId="63" applyFont="1" applyBorder="1" applyAlignment="1">
      <alignment horizontal="left"/>
    </xf>
    <xf numFmtId="1" fontId="41" fillId="0" borderId="12" xfId="63" applyNumberFormat="1" applyFont="1" applyBorder="1"/>
    <xf numFmtId="2" fontId="36" fillId="0" borderId="12" xfId="63" applyNumberFormat="1" applyFont="1" applyBorder="1" applyAlignment="1">
      <alignment horizontal="right"/>
    </xf>
    <xf numFmtId="1" fontId="36" fillId="0" borderId="12" xfId="63" applyNumberFormat="1" applyFont="1" applyBorder="1" applyAlignment="1">
      <alignment horizontal="center"/>
    </xf>
    <xf numFmtId="1" fontId="36" fillId="0" borderId="12" xfId="63" applyNumberFormat="1" applyFont="1" applyBorder="1"/>
    <xf numFmtId="176" fontId="36" fillId="0" borderId="12" xfId="63" applyNumberFormat="1" applyFont="1" applyBorder="1" applyAlignment="1">
      <alignment vertical="center" wrapText="1"/>
    </xf>
    <xf numFmtId="2" fontId="36" fillId="0" borderId="12" xfId="39" applyNumberFormat="1" applyFont="1" applyBorder="1" applyAlignment="1">
      <alignment horizontal="right"/>
    </xf>
    <xf numFmtId="1" fontId="36" fillId="0" borderId="12" xfId="63" applyNumberFormat="1" applyFont="1" applyBorder="1" applyAlignment="1">
      <alignment horizontal="right"/>
    </xf>
    <xf numFmtId="0" fontId="36" fillId="0" borderId="12" xfId="63" applyFont="1" applyBorder="1" applyAlignment="1">
      <alignment horizontal="center"/>
    </xf>
    <xf numFmtId="170" fontId="36" fillId="0" borderId="12" xfId="63" applyNumberFormat="1" applyFont="1" applyBorder="1" applyAlignment="1">
      <alignment horizontal="center" vertical="center" wrapText="1"/>
    </xf>
    <xf numFmtId="1" fontId="48" fillId="0" borderId="12" xfId="63" applyNumberFormat="1" applyFont="1" applyBorder="1"/>
    <xf numFmtId="0" fontId="1" fillId="0" borderId="0" xfId="63" applyAlignment="1">
      <alignment horizontal="left"/>
    </xf>
    <xf numFmtId="0" fontId="37" fillId="0" borderId="4" xfId="63" applyFont="1" applyBorder="1" applyAlignment="1">
      <alignment horizontal="left" vertical="center" wrapText="1"/>
    </xf>
    <xf numFmtId="0" fontId="37" fillId="0" borderId="4" xfId="63" applyFont="1" applyBorder="1" applyAlignment="1">
      <alignment horizontal="left" vertical="center"/>
    </xf>
    <xf numFmtId="0" fontId="1" fillId="0" borderId="0" xfId="63" applyAlignment="1">
      <alignment horizontal="justify"/>
    </xf>
    <xf numFmtId="170" fontId="37" fillId="0" borderId="12" xfId="63" applyNumberFormat="1" applyFont="1" applyBorder="1" applyAlignment="1">
      <alignment horizontal="center" vertical="center" wrapText="1"/>
    </xf>
    <xf numFmtId="171" fontId="37" fillId="0" borderId="5" xfId="63" applyNumberFormat="1" applyFont="1" applyBorder="1" applyAlignment="1">
      <alignment horizontal="center" vertical="center" wrapText="1"/>
    </xf>
    <xf numFmtId="171" fontId="37" fillId="0" borderId="12" xfId="63" applyNumberFormat="1" applyFont="1" applyBorder="1" applyAlignment="1">
      <alignment horizontal="center" vertical="center" wrapText="1"/>
    </xf>
    <xf numFmtId="0" fontId="37" fillId="0" borderId="9" xfId="63" applyFont="1" applyBorder="1" applyAlignment="1">
      <alignment horizontal="center" vertical="center" wrapText="1"/>
    </xf>
    <xf numFmtId="2" fontId="37" fillId="0" borderId="9" xfId="63" applyNumberFormat="1" applyFont="1" applyBorder="1" applyAlignment="1">
      <alignment horizontal="justify" vertical="center" wrapText="1"/>
    </xf>
    <xf numFmtId="0" fontId="37" fillId="0" borderId="4" xfId="63" applyFont="1" applyBorder="1" applyAlignment="1">
      <alignment horizontal="center" vertical="center" wrapText="1"/>
    </xf>
    <xf numFmtId="2" fontId="37" fillId="0" borderId="4" xfId="63" applyNumberFormat="1" applyFont="1" applyBorder="1" applyAlignment="1">
      <alignment vertical="center" wrapText="1"/>
    </xf>
    <xf numFmtId="0" fontId="12" fillId="0" borderId="0" xfId="0" applyFont="1"/>
    <xf numFmtId="0" fontId="10" fillId="0" borderId="0" xfId="0" applyFont="1"/>
    <xf numFmtId="165" fontId="10" fillId="0" borderId="0" xfId="0" applyNumberFormat="1" applyFont="1"/>
    <xf numFmtId="166" fontId="10" fillId="0" borderId="0" xfId="0" applyNumberFormat="1" applyFont="1"/>
    <xf numFmtId="4" fontId="10" fillId="0" borderId="0" xfId="0" applyNumberFormat="1" applyFont="1"/>
    <xf numFmtId="49" fontId="10" fillId="0" borderId="0" xfId="0" applyNumberFormat="1" applyFont="1"/>
    <xf numFmtId="0" fontId="44" fillId="0" borderId="0" xfId="63" applyFont="1"/>
    <xf numFmtId="169" fontId="37" fillId="0" borderId="0" xfId="63" applyNumberFormat="1" applyFont="1"/>
    <xf numFmtId="169" fontId="46" fillId="0" borderId="0" xfId="63" applyNumberFormat="1" applyFont="1" applyAlignment="1">
      <alignment vertical="center" wrapText="1"/>
    </xf>
    <xf numFmtId="171" fontId="45" fillId="0" borderId="0" xfId="63" applyNumberFormat="1" applyFont="1" applyAlignment="1">
      <alignment vertical="center" wrapText="1"/>
    </xf>
    <xf numFmtId="4" fontId="45" fillId="0" borderId="0" xfId="63" applyNumberFormat="1" applyFont="1" applyAlignment="1">
      <alignment horizontal="right"/>
    </xf>
    <xf numFmtId="3" fontId="45" fillId="0" borderId="0" xfId="63" applyNumberFormat="1" applyFont="1" applyAlignment="1">
      <alignment horizontal="center" vertical="center" wrapText="1"/>
    </xf>
    <xf numFmtId="0" fontId="46" fillId="0" borderId="0" xfId="63" applyFont="1" applyAlignment="1">
      <alignment vertical="center" wrapText="1"/>
    </xf>
    <xf numFmtId="0" fontId="45" fillId="0" borderId="0" xfId="63" applyFont="1" applyAlignment="1">
      <alignment horizontal="center" vertical="center" wrapText="1"/>
    </xf>
    <xf numFmtId="0" fontId="45" fillId="0" borderId="0" xfId="63" applyFont="1" applyAlignment="1">
      <alignment horizontal="left" vertical="center" wrapText="1"/>
    </xf>
    <xf numFmtId="0" fontId="37" fillId="0" borderId="0" xfId="63" applyFont="1"/>
    <xf numFmtId="171" fontId="37" fillId="0" borderId="0" xfId="63" applyNumberFormat="1" applyFont="1"/>
    <xf numFmtId="4" fontId="37" fillId="0" borderId="0" xfId="63" applyNumberFormat="1" applyFont="1"/>
    <xf numFmtId="0" fontId="37" fillId="0" borderId="0" xfId="63" applyFont="1" applyAlignment="1">
      <alignment horizontal="center"/>
    </xf>
    <xf numFmtId="169" fontId="78" fillId="14" borderId="0" xfId="63" applyNumberFormat="1" applyFont="1" applyFill="1"/>
    <xf numFmtId="0" fontId="46" fillId="0" borderId="0" xfId="63" applyFont="1"/>
    <xf numFmtId="169" fontId="47" fillId="0" borderId="21" xfId="63" applyNumberFormat="1" applyFont="1" applyBorder="1" applyAlignment="1">
      <alignment vertical="center" wrapText="1"/>
    </xf>
    <xf numFmtId="171" fontId="45" fillId="0" borderId="21" xfId="63" applyNumberFormat="1" applyFont="1" applyBorder="1"/>
    <xf numFmtId="4" fontId="45" fillId="0" borderId="21" xfId="63" applyNumberFormat="1" applyFont="1" applyBorder="1"/>
    <xf numFmtId="0" fontId="45" fillId="0" borderId="21" xfId="63" applyFont="1" applyBorder="1" applyAlignment="1">
      <alignment horizontal="center"/>
    </xf>
    <xf numFmtId="0" fontId="54" fillId="0" borderId="21" xfId="63" applyFont="1" applyBorder="1"/>
    <xf numFmtId="0" fontId="45" fillId="0" borderId="21" xfId="63" applyFont="1" applyBorder="1" applyAlignment="1">
      <alignment horizontal="left"/>
    </xf>
    <xf numFmtId="169" fontId="47" fillId="0" borderId="0" xfId="63" applyNumberFormat="1" applyFont="1" applyAlignment="1">
      <alignment vertical="center" wrapText="1"/>
    </xf>
    <xf numFmtId="171" fontId="37" fillId="0" borderId="0" xfId="63" applyNumberFormat="1" applyFont="1" applyAlignment="1">
      <alignment vertical="center" wrapText="1"/>
    </xf>
    <xf numFmtId="4" fontId="37" fillId="0" borderId="0" xfId="63" applyNumberFormat="1" applyFont="1" applyAlignment="1">
      <alignment vertical="center" wrapText="1"/>
    </xf>
    <xf numFmtId="0" fontId="55" fillId="0" borderId="0" xfId="63" applyFont="1"/>
    <xf numFmtId="1" fontId="47" fillId="0" borderId="0" xfId="63" applyNumberFormat="1" applyFont="1"/>
    <xf numFmtId="0" fontId="44" fillId="0" borderId="0" xfId="63" applyFont="1" applyAlignment="1">
      <alignment horizontal="center" vertical="center" wrapText="1"/>
    </xf>
    <xf numFmtId="0" fontId="44" fillId="0" borderId="0" xfId="63" applyFont="1" applyAlignment="1">
      <alignment horizontal="left" vertical="center" wrapText="1"/>
    </xf>
    <xf numFmtId="3" fontId="37" fillId="0" borderId="0" xfId="63" applyNumberFormat="1" applyFont="1" applyAlignment="1">
      <alignment horizontal="center" vertical="center" wrapText="1"/>
    </xf>
    <xf numFmtId="0" fontId="47" fillId="0" borderId="0" xfId="63" applyFont="1" applyAlignment="1">
      <alignment vertical="center" wrapText="1"/>
    </xf>
    <xf numFmtId="169" fontId="44" fillId="0" borderId="0" xfId="63" applyNumberFormat="1" applyFont="1" applyAlignment="1">
      <alignment horizontal="left" vertical="center" wrapText="1"/>
    </xf>
    <xf numFmtId="169" fontId="44" fillId="0" borderId="0" xfId="63" applyNumberFormat="1" applyFont="1" applyAlignment="1">
      <alignment vertical="center" wrapText="1"/>
    </xf>
    <xf numFmtId="171" fontId="44" fillId="0" borderId="0" xfId="63" applyNumberFormat="1" applyFont="1" applyAlignment="1">
      <alignment vertical="center" wrapText="1"/>
    </xf>
    <xf numFmtId="4" fontId="44" fillId="0" borderId="0" xfId="63" applyNumberFormat="1" applyFont="1" applyAlignment="1">
      <alignment vertical="center" wrapText="1"/>
    </xf>
    <xf numFmtId="3" fontId="44" fillId="0" borderId="0" xfId="63" applyNumberFormat="1" applyFont="1" applyAlignment="1">
      <alignment horizontal="center" vertical="center" wrapText="1"/>
    </xf>
    <xf numFmtId="0" fontId="79" fillId="0" borderId="0" xfId="63" applyFont="1" applyAlignment="1">
      <alignment vertical="center" wrapText="1"/>
    </xf>
    <xf numFmtId="0" fontId="80" fillId="0" borderId="0" xfId="63" applyFont="1" applyAlignment="1">
      <alignment vertical="center" wrapText="1"/>
    </xf>
    <xf numFmtId="0" fontId="56" fillId="0" borderId="0" xfId="63" applyFont="1" applyAlignment="1">
      <alignment vertical="center" wrapText="1"/>
    </xf>
    <xf numFmtId="2" fontId="56" fillId="0" borderId="0" xfId="63" applyNumberFormat="1" applyFont="1" applyAlignment="1">
      <alignment horizontal="right"/>
    </xf>
    <xf numFmtId="1" fontId="56" fillId="0" borderId="0" xfId="63" applyNumberFormat="1" applyFont="1"/>
    <xf numFmtId="2" fontId="41" fillId="0" borderId="0" xfId="63" applyNumberFormat="1" applyFont="1" applyAlignment="1">
      <alignment horizontal="right"/>
    </xf>
    <xf numFmtId="171" fontId="44" fillId="0" borderId="0" xfId="63" applyNumberFormat="1" applyFont="1" applyAlignment="1">
      <alignment horizontal="right"/>
    </xf>
    <xf numFmtId="4" fontId="44" fillId="0" borderId="0" xfId="63" applyNumberFormat="1" applyFont="1" applyAlignment="1">
      <alignment horizontal="right"/>
    </xf>
    <xf numFmtId="1" fontId="44" fillId="0" borderId="0" xfId="63" applyNumberFormat="1" applyFont="1" applyAlignment="1">
      <alignment horizontal="center"/>
    </xf>
    <xf numFmtId="1" fontId="41" fillId="0" borderId="0" xfId="63" applyNumberFormat="1" applyFont="1"/>
    <xf numFmtId="0" fontId="44" fillId="0" borderId="0" xfId="63" applyFont="1" applyAlignment="1">
      <alignment horizontal="left"/>
    </xf>
    <xf numFmtId="0" fontId="56" fillId="0" borderId="0" xfId="63" applyFont="1" applyAlignment="1">
      <alignment horizontal="left" vertical="center" wrapText="1"/>
    </xf>
    <xf numFmtId="0" fontId="51" fillId="0" borderId="20" xfId="0" applyFont="1" applyFill="1" applyBorder="1"/>
    <xf numFmtId="2" fontId="51" fillId="0" borderId="20" xfId="0" applyNumberFormat="1" applyFont="1" applyFill="1" applyBorder="1"/>
    <xf numFmtId="4" fontId="60" fillId="0" borderId="0" xfId="34" applyNumberFormat="1" applyFont="1" applyFill="1" applyBorder="1" applyAlignment="1" applyProtection="1"/>
    <xf numFmtId="0" fontId="40" fillId="12" borderId="39" xfId="34" applyFont="1" applyFill="1" applyBorder="1"/>
    <xf numFmtId="0" fontId="28" fillId="12" borderId="12" xfId="34" applyFont="1" applyFill="1" applyBorder="1" applyAlignment="1">
      <alignment vertical="center" wrapText="1"/>
    </xf>
    <xf numFmtId="0" fontId="28" fillId="12" borderId="12" xfId="34" applyFont="1" applyFill="1" applyBorder="1" applyAlignment="1">
      <alignment wrapText="1"/>
    </xf>
    <xf numFmtId="0" fontId="28" fillId="12" borderId="12" xfId="34" applyFont="1" applyFill="1" applyBorder="1" applyAlignment="1">
      <alignment horizontal="center" wrapText="1"/>
    </xf>
    <xf numFmtId="0" fontId="28" fillId="12" borderId="12" xfId="34" applyFont="1" applyFill="1" applyBorder="1" applyAlignment="1">
      <alignment horizontal="center"/>
    </xf>
    <xf numFmtId="0" fontId="28" fillId="0" borderId="12" xfId="34" applyFont="1" applyFill="1" applyBorder="1" applyAlignment="1">
      <alignment wrapText="1"/>
    </xf>
    <xf numFmtId="0" fontId="28" fillId="0" borderId="12" xfId="34" applyFont="1" applyFill="1" applyBorder="1" applyAlignment="1">
      <alignment horizontal="center" wrapText="1"/>
    </xf>
    <xf numFmtId="0" fontId="28" fillId="0" borderId="12" xfId="34" applyFont="1" applyFill="1" applyBorder="1" applyAlignment="1">
      <alignment horizontal="center"/>
    </xf>
    <xf numFmtId="0" fontId="34" fillId="0" borderId="12" xfId="34" applyFont="1" applyFill="1" applyBorder="1" applyAlignment="1">
      <alignment vertical="center" wrapText="1"/>
    </xf>
    <xf numFmtId="0" fontId="28" fillId="12" borderId="12" xfId="34" applyFont="1" applyFill="1" applyBorder="1" applyAlignment="1">
      <alignment horizontal="center" vertical="center" wrapText="1"/>
    </xf>
    <xf numFmtId="0" fontId="28" fillId="0" borderId="12" xfId="34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7" fillId="0" borderId="0" xfId="31" applyFont="1" applyAlignment="1" applyProtection="1">
      <alignment horizontal="center" vertical="center"/>
    </xf>
    <xf numFmtId="0" fontId="77" fillId="0" borderId="0" xfId="31" applyFont="1" applyAlignment="1">
      <alignment horizontal="center" vertical="center"/>
      <protection locked="0"/>
    </xf>
    <xf numFmtId="0" fontId="28" fillId="0" borderId="0" xfId="31" applyFont="1" applyAlignment="1" applyProtection="1">
      <alignment horizontal="left" vertical="center"/>
    </xf>
    <xf numFmtId="39" fontId="28" fillId="0" borderId="0" xfId="31" applyNumberFormat="1" applyFont="1" applyAlignment="1" applyProtection="1">
      <alignment horizontal="left" vertical="center"/>
    </xf>
    <xf numFmtId="0" fontId="37" fillId="0" borderId="13" xfId="45" applyFont="1" applyFill="1" applyBorder="1" applyAlignment="1">
      <alignment horizontal="left" vertical="center" wrapText="1"/>
    </xf>
    <xf numFmtId="0" fontId="37" fillId="0" borderId="8" xfId="45" applyFont="1" applyFill="1" applyBorder="1" applyAlignment="1">
      <alignment horizontal="left" vertical="center" wrapText="1"/>
    </xf>
    <xf numFmtId="0" fontId="37" fillId="0" borderId="4" xfId="45" applyFont="1" applyFill="1" applyBorder="1" applyAlignment="1">
      <alignment vertical="center" wrapText="1"/>
    </xf>
    <xf numFmtId="171" fontId="37" fillId="0" borderId="12" xfId="45" applyNumberFormat="1" applyFont="1" applyFill="1" applyBorder="1" applyAlignment="1">
      <alignment horizontal="center" vertical="center" wrapText="1"/>
    </xf>
    <xf numFmtId="171" fontId="37" fillId="0" borderId="12" xfId="45" applyNumberFormat="1" applyFont="1" applyFill="1" applyBorder="1" applyAlignment="1">
      <alignment vertical="center" wrapText="1"/>
    </xf>
    <xf numFmtId="0" fontId="37" fillId="0" borderId="9" xfId="45" applyFont="1" applyFill="1" applyBorder="1" applyAlignment="1">
      <alignment horizontal="justify" vertical="center" wrapText="1"/>
    </xf>
    <xf numFmtId="0" fontId="37" fillId="0" borderId="13" xfId="63" applyFont="1" applyBorder="1" applyAlignment="1">
      <alignment horizontal="left" vertical="center" wrapText="1"/>
    </xf>
    <xf numFmtId="0" fontId="37" fillId="0" borderId="8" xfId="63" applyFont="1" applyBorder="1" applyAlignment="1">
      <alignment horizontal="left" vertical="center" wrapText="1"/>
    </xf>
    <xf numFmtId="0" fontId="37" fillId="0" borderId="4" xfId="63" applyFont="1" applyBorder="1" applyAlignment="1">
      <alignment vertical="center" wrapText="1"/>
    </xf>
    <xf numFmtId="171" fontId="37" fillId="0" borderId="12" xfId="63" applyNumberFormat="1" applyFont="1" applyBorder="1" applyAlignment="1">
      <alignment horizontal="center" vertical="center" wrapText="1"/>
    </xf>
    <xf numFmtId="171" fontId="37" fillId="0" borderId="12" xfId="63" applyNumberFormat="1" applyFont="1" applyBorder="1" applyAlignment="1">
      <alignment vertical="center" wrapText="1"/>
    </xf>
    <xf numFmtId="0" fontId="37" fillId="0" borderId="9" xfId="63" applyFont="1" applyBorder="1" applyAlignment="1">
      <alignment horizontal="justify" vertical="center" wrapText="1"/>
    </xf>
    <xf numFmtId="0" fontId="37" fillId="0" borderId="13" xfId="61" applyFont="1" applyFill="1" applyBorder="1" applyAlignment="1">
      <alignment horizontal="left" vertical="center" wrapText="1"/>
    </xf>
    <xf numFmtId="0" fontId="37" fillId="0" borderId="8" xfId="61" applyFont="1" applyFill="1" applyBorder="1" applyAlignment="1">
      <alignment horizontal="left" vertical="center" wrapText="1"/>
    </xf>
    <xf numFmtId="0" fontId="37" fillId="0" borderId="4" xfId="61" applyFont="1" applyFill="1" applyBorder="1" applyAlignment="1">
      <alignment vertical="center" wrapText="1"/>
    </xf>
    <xf numFmtId="171" fontId="37" fillId="0" borderId="12" xfId="61" applyNumberFormat="1" applyFont="1" applyFill="1" applyBorder="1" applyAlignment="1">
      <alignment horizontal="center" vertical="center" wrapText="1"/>
    </xf>
    <xf numFmtId="171" fontId="37" fillId="0" borderId="12" xfId="61" applyNumberFormat="1" applyFont="1" applyFill="1" applyBorder="1" applyAlignment="1">
      <alignment vertical="center" wrapText="1"/>
    </xf>
    <xf numFmtId="0" fontId="37" fillId="0" borderId="9" xfId="61" applyFont="1" applyFill="1" applyBorder="1" applyAlignment="1">
      <alignment horizontal="justify" vertical="center" wrapText="1"/>
    </xf>
    <xf numFmtId="0" fontId="0" fillId="0" borderId="25" xfId="0" applyBorder="1"/>
    <xf numFmtId="2" fontId="0" fillId="0" borderId="40" xfId="0" applyNumberFormat="1" applyBorder="1"/>
    <xf numFmtId="2" fontId="0" fillId="0" borderId="41" xfId="0" applyNumberFormat="1" applyBorder="1"/>
    <xf numFmtId="0" fontId="0" fillId="0" borderId="42" xfId="0" applyBorder="1"/>
    <xf numFmtId="2" fontId="0" fillId="0" borderId="43" xfId="0" applyNumberFormat="1" applyBorder="1"/>
    <xf numFmtId="0" fontId="0" fillId="0" borderId="44" xfId="0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51" fillId="16" borderId="20" xfId="0" applyNumberFormat="1" applyFont="1" applyFill="1" applyBorder="1"/>
  </cellXfs>
  <cellStyles count="64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Celkem" xfId="24"/>
    <cellStyle name="Comma  - Style1" xfId="47"/>
    <cellStyle name="Comma  - Style2" xfId="48"/>
    <cellStyle name="Comma  - Style3" xfId="49"/>
    <cellStyle name="Comma  - Style4" xfId="50"/>
    <cellStyle name="Comma  - Style5" xfId="51"/>
    <cellStyle name="Comma  - Style6" xfId="52"/>
    <cellStyle name="Comma  - Style7" xfId="53"/>
    <cellStyle name="Comma  - Style8" xfId="54"/>
    <cellStyle name="data" xfId="25"/>
    <cellStyle name="form" xfId="55"/>
    <cellStyle name="Hyperlink" xfId="56"/>
    <cellStyle name="Moneda [0]_VERA" xfId="57"/>
    <cellStyle name="Moneda_VERA" xfId="58"/>
    <cellStyle name="Název" xfId="26"/>
    <cellStyle name="Normal - Style1" xfId="59"/>
    <cellStyle name="Normálne" xfId="0" builtinId="0"/>
    <cellStyle name="normálne 2" xfId="35"/>
    <cellStyle name="normálne 2 2" xfId="36"/>
    <cellStyle name="normálne 2 2 2" xfId="37"/>
    <cellStyle name="normálne 3" xfId="38"/>
    <cellStyle name="normálne 3 2" xfId="39"/>
    <cellStyle name="normálne_KLs" xfId="27"/>
    <cellStyle name="Normální 10" xfId="44"/>
    <cellStyle name="Normální 10 2" xfId="61"/>
    <cellStyle name="Normální 10 3" xfId="63"/>
    <cellStyle name="Normální 11" xfId="45"/>
    <cellStyle name="Normální 11 2" xfId="62"/>
    <cellStyle name="Normální 12" xfId="46"/>
    <cellStyle name="Normální 2" xfId="31"/>
    <cellStyle name="Normální 3" xfId="32"/>
    <cellStyle name="Normální 4" xfId="33"/>
    <cellStyle name="Normální 5" xfId="34"/>
    <cellStyle name="Normální 6" xfId="40"/>
    <cellStyle name="Normální 7" xfId="41"/>
    <cellStyle name="Normální 8" xfId="42"/>
    <cellStyle name="Normální 9" xfId="43"/>
    <cellStyle name="Shell" xfId="60"/>
    <cellStyle name="TEXT" xfId="28"/>
    <cellStyle name="Text upozornění" xfId="29"/>
    <cellStyle name="TEXT1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pic>
      <xdr:nvPicPr>
        <xdr:cNvPr id="2" name="CommandButton2">
          <a:extLst>
            <a:ext uri="{FF2B5EF4-FFF2-40B4-BE49-F238E27FC236}">
              <a16:creationId xmlns:a16="http://schemas.microsoft.com/office/drawing/2014/main" xmlns="" id="{C9C4B013-46BA-492E-A0C7-12F6EDB4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86900" y="1619250"/>
          <a:ext cx="2371725" cy="0"/>
        </a:xfrm>
        <a:prstGeom prst="rect">
          <a:avLst/>
        </a:prstGeom>
        <a:solidFill>
          <a:srgbClr val="A0A0A4"/>
        </a:solidFill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pic>
      <xdr:nvPicPr>
        <xdr:cNvPr id="3" name="CommandButton2">
          <a:extLst>
            <a:ext uri="{FF2B5EF4-FFF2-40B4-BE49-F238E27FC236}">
              <a16:creationId xmlns:a16="http://schemas.microsoft.com/office/drawing/2014/main" xmlns="" id="{3446EB94-5701-40C1-8569-13CF5949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86900" y="1619250"/>
          <a:ext cx="2371725" cy="0"/>
        </a:xfrm>
        <a:prstGeom prst="rect">
          <a:avLst/>
        </a:prstGeom>
        <a:solidFill>
          <a:srgbClr val="A0A0A4"/>
        </a:solidFill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pic>
      <xdr:nvPicPr>
        <xdr:cNvPr id="2" name="CommandButton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86900" y="1619250"/>
          <a:ext cx="2371725" cy="0"/>
        </a:xfrm>
        <a:prstGeom prst="rect">
          <a:avLst/>
        </a:prstGeom>
        <a:solidFill>
          <a:srgbClr val="A0A0A4"/>
        </a:solidFill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pic>
      <xdr:nvPicPr>
        <xdr:cNvPr id="3" name="CommandButton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86900" y="1619250"/>
          <a:ext cx="2371725" cy="0"/>
        </a:xfrm>
        <a:prstGeom prst="rect">
          <a:avLst/>
        </a:prstGeom>
        <a:solidFill>
          <a:srgbClr val="A0A0A4"/>
        </a:solidFill>
        <a:ln w="9525">
          <a:noFill/>
          <a:miter lim="800000"/>
          <a:headEnd/>
          <a:tailEnd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9"/>
  <sheetViews>
    <sheetView tabSelected="1" workbookViewId="0">
      <selection activeCell="H18" sqref="H18"/>
    </sheetView>
  </sheetViews>
  <sheetFormatPr defaultRowHeight="12.75"/>
  <cols>
    <col min="1" max="1" width="7.85546875" customWidth="1"/>
    <col min="2" max="2" width="42.140625" customWidth="1"/>
    <col min="3" max="3" width="15.140625" style="49" customWidth="1"/>
    <col min="4" max="4" width="14.5703125" style="49" customWidth="1"/>
    <col min="5" max="5" width="13.5703125" style="49" customWidth="1"/>
  </cols>
  <sheetData>
    <row r="1" spans="1:30" s="1" customFormat="1">
      <c r="A1" s="9" t="s">
        <v>653</v>
      </c>
      <c r="G1" s="6"/>
      <c r="I1" s="9" t="s">
        <v>413</v>
      </c>
      <c r="J1" s="47"/>
      <c r="K1" s="7"/>
      <c r="Q1" s="5"/>
      <c r="R1" s="5"/>
      <c r="S1" s="5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1" customFormat="1">
      <c r="A2" s="9" t="s">
        <v>976</v>
      </c>
      <c r="G2" s="6"/>
      <c r="H2" s="8"/>
      <c r="I2" s="9"/>
      <c r="J2" s="47"/>
      <c r="K2" s="7"/>
      <c r="Q2" s="5"/>
      <c r="R2" s="5"/>
      <c r="S2" s="5"/>
      <c r="Z2" s="21" t="s">
        <v>6</v>
      </c>
      <c r="AA2" s="23" t="s">
        <v>7</v>
      </c>
      <c r="AB2" s="24" t="s">
        <v>8</v>
      </c>
      <c r="AC2" s="24"/>
      <c r="AD2" s="23"/>
    </row>
    <row r="3" spans="1:30" s="1" customFormat="1">
      <c r="A3" s="9" t="s">
        <v>414</v>
      </c>
      <c r="G3" s="6"/>
      <c r="I3" s="9"/>
      <c r="J3" s="47"/>
      <c r="K3" s="7"/>
      <c r="Q3" s="5"/>
      <c r="R3" s="5"/>
      <c r="S3" s="5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1" customFormat="1">
      <c r="A4" s="9" t="s">
        <v>493</v>
      </c>
      <c r="J4" s="48"/>
      <c r="Q4" s="5"/>
      <c r="R4" s="5"/>
      <c r="S4" s="5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ht="13.5">
      <c r="A5" s="9" t="s">
        <v>1030</v>
      </c>
    </row>
    <row r="6" spans="1:30" ht="32.25" customHeight="1">
      <c r="B6" s="575" t="s">
        <v>412</v>
      </c>
      <c r="C6" s="576"/>
      <c r="D6" s="576"/>
      <c r="E6" s="576"/>
    </row>
    <row r="7" spans="1:30" ht="16.5" customHeight="1">
      <c r="B7" s="57"/>
      <c r="C7" s="42"/>
      <c r="D7" s="42"/>
      <c r="E7" s="42"/>
    </row>
    <row r="8" spans="1:30">
      <c r="C8" s="50" t="s">
        <v>409</v>
      </c>
      <c r="D8" s="50" t="s">
        <v>30</v>
      </c>
      <c r="E8" s="50" t="s">
        <v>410</v>
      </c>
    </row>
    <row r="10" spans="1:30">
      <c r="B10" s="325" t="s">
        <v>411</v>
      </c>
      <c r="C10" s="326">
        <f>C12+C14+C16</f>
        <v>0</v>
      </c>
      <c r="D10" s="326">
        <f>C10*0.2</f>
        <v>0</v>
      </c>
      <c r="E10" s="326">
        <f>C10+D10</f>
        <v>0</v>
      </c>
    </row>
    <row r="12" spans="1:30">
      <c r="B12" s="323" t="s">
        <v>494</v>
      </c>
      <c r="C12" s="324">
        <f>'SO-01'!J81</f>
        <v>0</v>
      </c>
      <c r="D12" s="324">
        <f>C12*0.2</f>
        <v>0</v>
      </c>
      <c r="E12" s="324">
        <f>C12+D12</f>
        <v>0</v>
      </c>
    </row>
    <row r="14" spans="1:30" s="317" customFormat="1">
      <c r="B14" s="323" t="s">
        <v>495</v>
      </c>
      <c r="C14" s="324">
        <f>'SO-02'!J99</f>
        <v>0</v>
      </c>
      <c r="D14" s="324">
        <f>C14*0.2</f>
        <v>0</v>
      </c>
      <c r="E14" s="324">
        <f>C14+D14</f>
        <v>0</v>
      </c>
    </row>
    <row r="16" spans="1:30" s="317" customFormat="1">
      <c r="B16" s="323" t="s">
        <v>496</v>
      </c>
      <c r="C16" s="324">
        <f>'SO-03'!G198</f>
        <v>0</v>
      </c>
      <c r="D16" s="324">
        <f>C16*0.2</f>
        <v>0</v>
      </c>
      <c r="E16" s="324">
        <f>C16+D16</f>
        <v>0</v>
      </c>
    </row>
    <row r="19" spans="2:5">
      <c r="B19" s="325" t="s">
        <v>1044</v>
      </c>
      <c r="C19" s="326">
        <f>C21+C23+C25+C27</f>
        <v>0</v>
      </c>
      <c r="D19" s="326">
        <f>C19*0.2</f>
        <v>0</v>
      </c>
      <c r="E19" s="326">
        <f>C19+D19</f>
        <v>0</v>
      </c>
    </row>
    <row r="21" spans="2:5" s="317" customFormat="1">
      <c r="B21" s="55" t="s">
        <v>429</v>
      </c>
      <c r="C21" s="56">
        <f>'PS-01'!$G$81</f>
        <v>0</v>
      </c>
      <c r="D21" s="56">
        <f>C21*0.2</f>
        <v>0</v>
      </c>
      <c r="E21" s="56">
        <f>C21+D21</f>
        <v>0</v>
      </c>
    </row>
    <row r="22" spans="2:5" s="317" customFormat="1">
      <c r="C22" s="319"/>
      <c r="D22" s="319"/>
      <c r="E22" s="319"/>
    </row>
    <row r="23" spans="2:5" s="317" customFormat="1">
      <c r="B23" s="55" t="s">
        <v>430</v>
      </c>
      <c r="C23" s="56">
        <f>'PS-02 Rekap'!G18</f>
        <v>0</v>
      </c>
      <c r="D23" s="56">
        <f>C23*0.2</f>
        <v>0</v>
      </c>
      <c r="E23" s="56">
        <f>C23+D23</f>
        <v>0</v>
      </c>
    </row>
    <row r="24" spans="2:5" s="317" customFormat="1">
      <c r="C24" s="319"/>
      <c r="D24" s="319"/>
      <c r="E24" s="319"/>
    </row>
    <row r="25" spans="2:5" s="317" customFormat="1">
      <c r="B25" s="55" t="s">
        <v>431</v>
      </c>
      <c r="C25" s="56">
        <f>'PS-03'!K97</f>
        <v>0</v>
      </c>
      <c r="D25" s="56">
        <f>C25*0.2</f>
        <v>0</v>
      </c>
      <c r="E25" s="56">
        <f>C25+D25</f>
        <v>0</v>
      </c>
    </row>
    <row r="26" spans="2:5" s="317" customFormat="1">
      <c r="B26" s="561"/>
      <c r="C26" s="562"/>
      <c r="D26" s="326"/>
      <c r="E26" s="326"/>
    </row>
    <row r="27" spans="2:5" s="317" customFormat="1">
      <c r="B27" s="55" t="s">
        <v>1029</v>
      </c>
      <c r="C27" s="608">
        <f>'Osvetlenie prístrešku Rekap.'!$G$18</f>
        <v>0</v>
      </c>
      <c r="D27" s="56">
        <f t="shared" ref="D27" si="0">C27*0.2</f>
        <v>0</v>
      </c>
      <c r="E27" s="56">
        <f t="shared" ref="E27" si="1">C27+D27</f>
        <v>0</v>
      </c>
    </row>
    <row r="28" spans="2:5" s="317" customFormat="1" ht="13.5" thickBot="1">
      <c r="B28" s="561"/>
      <c r="C28" s="562"/>
      <c r="D28" s="562"/>
      <c r="E28" s="562"/>
    </row>
    <row r="29" spans="2:5" s="317" customFormat="1">
      <c r="B29" s="599" t="s">
        <v>1039</v>
      </c>
      <c r="C29" s="600"/>
      <c r="D29" s="600">
        <f>C29*0.2</f>
        <v>0</v>
      </c>
      <c r="E29" s="601">
        <f>C29+D29</f>
        <v>0</v>
      </c>
    </row>
    <row r="30" spans="2:5" s="317" customFormat="1">
      <c r="B30" s="602" t="s">
        <v>1040</v>
      </c>
      <c r="C30" s="473"/>
      <c r="D30" s="473">
        <f t="shared" ref="D30:D33" si="2">C30*0.2</f>
        <v>0</v>
      </c>
      <c r="E30" s="603">
        <f t="shared" ref="E30:E33" si="3">C30+D30</f>
        <v>0</v>
      </c>
    </row>
    <row r="31" spans="2:5" s="317" customFormat="1">
      <c r="B31" s="602" t="s">
        <v>1041</v>
      </c>
      <c r="C31" s="473"/>
      <c r="D31" s="473">
        <f t="shared" si="2"/>
        <v>0</v>
      </c>
      <c r="E31" s="603">
        <f t="shared" si="3"/>
        <v>0</v>
      </c>
    </row>
    <row r="32" spans="2:5" s="317" customFormat="1">
      <c r="B32" s="602" t="s">
        <v>1042</v>
      </c>
      <c r="C32" s="473"/>
      <c r="D32" s="473">
        <f t="shared" si="2"/>
        <v>0</v>
      </c>
      <c r="E32" s="603">
        <f t="shared" si="3"/>
        <v>0</v>
      </c>
    </row>
    <row r="33" spans="2:5" s="317" customFormat="1" ht="13.5" thickBot="1">
      <c r="B33" s="604" t="s">
        <v>1043</v>
      </c>
      <c r="C33" s="605"/>
      <c r="D33" s="606">
        <f t="shared" si="2"/>
        <v>0</v>
      </c>
      <c r="E33" s="607">
        <f t="shared" si="3"/>
        <v>0</v>
      </c>
    </row>
    <row r="34" spans="2:5" s="317" customFormat="1">
      <c r="B34" s="561"/>
      <c r="C34" s="562"/>
      <c r="D34" s="562"/>
      <c r="E34" s="562"/>
    </row>
    <row r="35" spans="2:5" s="317" customFormat="1">
      <c r="B35" s="470" t="s">
        <v>1015</v>
      </c>
      <c r="C35" s="471">
        <f>C37+C36</f>
        <v>0</v>
      </c>
      <c r="D35" s="471">
        <f>C35*0.2</f>
        <v>0</v>
      </c>
      <c r="E35" s="471">
        <f>C35+D35</f>
        <v>0</v>
      </c>
    </row>
    <row r="36" spans="2:5" s="317" customFormat="1">
      <c r="B36" s="472" t="s">
        <v>1016</v>
      </c>
      <c r="C36" s="473">
        <f>'Elektro Objekt obsl. Rekap'!G11</f>
        <v>0</v>
      </c>
      <c r="D36" s="473">
        <f>C36*0.2</f>
        <v>0</v>
      </c>
      <c r="E36" s="473">
        <f>C36+D36</f>
        <v>0</v>
      </c>
    </row>
    <row r="37" spans="2:5">
      <c r="B37" s="474" t="s">
        <v>1017</v>
      </c>
      <c r="C37" s="473">
        <f>'SO-03'!G173</f>
        <v>0</v>
      </c>
      <c r="D37" s="473">
        <f>C37*0.2</f>
        <v>0</v>
      </c>
      <c r="E37" s="473">
        <f>C37+D37</f>
        <v>0</v>
      </c>
    </row>
    <row r="38" spans="2:5" ht="13.5" thickBot="1"/>
    <row r="39" spans="2:5" s="51" customFormat="1" ht="17.25" customHeight="1" thickBot="1">
      <c r="B39" s="52" t="s">
        <v>1018</v>
      </c>
      <c r="C39" s="53">
        <f>C10+C19+C29+C30+C31+C32+C33+C35</f>
        <v>0</v>
      </c>
      <c r="D39" s="53">
        <f>C39*0.2</f>
        <v>0</v>
      </c>
      <c r="E39" s="54">
        <f>C39+D39</f>
        <v>0</v>
      </c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24"/>
  <sheetViews>
    <sheetView workbookViewId="0">
      <selection activeCell="I18" sqref="I18"/>
    </sheetView>
  </sheetViews>
  <sheetFormatPr defaultRowHeight="15"/>
  <cols>
    <col min="1" max="1" width="3.7109375" style="475" customWidth="1"/>
    <col min="2" max="2" width="9.140625" style="475"/>
    <col min="3" max="3" width="60.7109375" style="475" customWidth="1"/>
    <col min="4" max="4" width="7.7109375" style="475" customWidth="1"/>
    <col min="5" max="6" width="10.7109375" style="475" customWidth="1"/>
    <col min="7" max="7" width="13.7109375" style="475" customWidth="1"/>
    <col min="8" max="16384" width="9.140625" style="475"/>
  </cols>
  <sheetData>
    <row r="1" spans="1:30" s="509" customFormat="1" ht="12.75">
      <c r="A1" s="508" t="s">
        <v>438</v>
      </c>
      <c r="G1" s="512"/>
      <c r="I1" s="508" t="s">
        <v>413</v>
      </c>
      <c r="J1" s="512"/>
      <c r="K1" s="511"/>
      <c r="Q1" s="510"/>
      <c r="R1" s="510"/>
      <c r="S1" s="510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509" customFormat="1" ht="12.75">
      <c r="A2" s="508" t="s">
        <v>432</v>
      </c>
      <c r="G2" s="512"/>
      <c r="H2" s="513"/>
      <c r="I2" s="508"/>
      <c r="J2" s="512"/>
      <c r="K2" s="511"/>
      <c r="Q2" s="510"/>
      <c r="R2" s="510"/>
      <c r="S2" s="510"/>
      <c r="Z2" s="21" t="s">
        <v>6</v>
      </c>
      <c r="AA2" s="23" t="s">
        <v>7</v>
      </c>
      <c r="AB2" s="24" t="s">
        <v>8</v>
      </c>
      <c r="AC2" s="24"/>
      <c r="AD2" s="23"/>
    </row>
    <row r="3" spans="1:30" s="509" customFormat="1" ht="12.75">
      <c r="A3" s="508" t="s">
        <v>414</v>
      </c>
      <c r="G3" s="512"/>
      <c r="I3" s="508"/>
      <c r="J3" s="512"/>
      <c r="K3" s="511"/>
      <c r="Q3" s="510"/>
      <c r="R3" s="510"/>
      <c r="S3" s="510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509" customFormat="1" ht="12.75">
      <c r="A4" s="508" t="s">
        <v>437</v>
      </c>
      <c r="Q4" s="510"/>
      <c r="R4" s="510"/>
      <c r="S4" s="510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508" t="s">
        <v>433</v>
      </c>
      <c r="C5" s="49"/>
      <c r="D5" s="49"/>
      <c r="E5" s="49"/>
    </row>
    <row r="6" spans="1:30" customFormat="1" ht="13.5">
      <c r="A6" s="508" t="s">
        <v>1028</v>
      </c>
      <c r="C6" s="49"/>
      <c r="D6" s="49"/>
      <c r="E6" s="49"/>
    </row>
    <row r="7" spans="1:30">
      <c r="A7" s="541"/>
      <c r="B7" s="540"/>
      <c r="C7" s="560"/>
      <c r="D7" s="548"/>
      <c r="E7" s="547"/>
      <c r="F7" s="546"/>
      <c r="G7" s="545"/>
    </row>
    <row r="8" spans="1:30">
      <c r="A8" s="559"/>
      <c r="B8" s="557"/>
      <c r="C8" s="558"/>
      <c r="D8" s="557"/>
      <c r="E8" s="556"/>
      <c r="F8" s="555"/>
      <c r="G8" s="554"/>
    </row>
    <row r="9" spans="1:30">
      <c r="A9" s="541"/>
      <c r="B9" s="540"/>
      <c r="C9" s="553"/>
      <c r="D9" s="548"/>
      <c r="E9" s="547"/>
      <c r="F9" s="546"/>
      <c r="G9" s="552"/>
    </row>
    <row r="10" spans="1:30">
      <c r="A10" s="541"/>
      <c r="B10" s="540"/>
      <c r="C10" s="551"/>
      <c r="D10" s="548"/>
      <c r="E10" s="547"/>
      <c r="F10" s="546"/>
    </row>
    <row r="11" spans="1:30" ht="20.100000000000001" customHeight="1">
      <c r="A11" s="541"/>
      <c r="B11" s="540"/>
      <c r="C11" s="550" t="s">
        <v>990</v>
      </c>
      <c r="D11" s="548"/>
      <c r="E11" s="547"/>
      <c r="F11" s="546"/>
      <c r="G11" s="545"/>
    </row>
    <row r="12" spans="1:30" ht="20.100000000000001" customHeight="1">
      <c r="A12" s="541"/>
      <c r="B12" s="540"/>
      <c r="C12" s="549" t="s">
        <v>1027</v>
      </c>
      <c r="D12" s="548"/>
      <c r="E12" s="547"/>
      <c r="F12" s="546"/>
      <c r="G12" s="545"/>
    </row>
    <row r="13" spans="1:30" ht="15" customHeight="1">
      <c r="A13" s="544"/>
      <c r="B13" s="540"/>
      <c r="D13" s="542"/>
      <c r="E13" s="537"/>
      <c r="F13" s="536"/>
    </row>
    <row r="14" spans="1:30" ht="15" customHeight="1">
      <c r="A14" s="544"/>
      <c r="B14" s="540"/>
      <c r="C14" s="543" t="s">
        <v>417</v>
      </c>
      <c r="D14" s="542"/>
      <c r="E14" s="537"/>
      <c r="F14" s="536"/>
      <c r="G14" s="535">
        <f>'Osvetlenie prístrešku'!$J$49</f>
        <v>0</v>
      </c>
    </row>
    <row r="15" spans="1:30" ht="15" customHeight="1">
      <c r="A15" s="541"/>
      <c r="B15" s="540"/>
      <c r="C15" s="543" t="s">
        <v>416</v>
      </c>
      <c r="D15" s="542"/>
      <c r="E15" s="537"/>
      <c r="F15" s="536"/>
      <c r="G15" s="535">
        <f>'Osvetlenie prístrešku'!$I$49</f>
        <v>0</v>
      </c>
    </row>
    <row r="16" spans="1:30" ht="15" customHeight="1">
      <c r="A16" s="541"/>
      <c r="B16" s="540"/>
      <c r="C16" s="539" t="s">
        <v>988</v>
      </c>
      <c r="D16" s="538"/>
      <c r="E16" s="537"/>
      <c r="F16" s="536"/>
      <c r="G16" s="535">
        <v>0</v>
      </c>
    </row>
    <row r="17" spans="1:7" ht="15" customHeight="1" thickBot="1">
      <c r="A17" s="534"/>
      <c r="B17" s="532"/>
      <c r="C17" s="533" t="s">
        <v>415</v>
      </c>
      <c r="D17" s="532"/>
      <c r="E17" s="531"/>
      <c r="F17" s="530"/>
      <c r="G17" s="529">
        <v>0</v>
      </c>
    </row>
    <row r="18" spans="1:7" ht="20.100000000000001" customHeight="1">
      <c r="C18" s="528" t="s">
        <v>987</v>
      </c>
      <c r="D18" s="526"/>
      <c r="E18" s="525"/>
      <c r="F18" s="524"/>
      <c r="G18" s="527">
        <f>G14+G15+G16+G17+G22</f>
        <v>0</v>
      </c>
    </row>
    <row r="19" spans="1:7">
      <c r="C19" s="523"/>
      <c r="D19" s="526"/>
      <c r="E19" s="525"/>
      <c r="F19" s="524"/>
      <c r="G19" s="523"/>
    </row>
    <row r="20" spans="1:7">
      <c r="C20" s="523"/>
      <c r="D20" s="526"/>
      <c r="E20" s="525"/>
      <c r="F20" s="524"/>
      <c r="G20" s="523"/>
    </row>
    <row r="21" spans="1:7">
      <c r="C21" s="523"/>
      <c r="D21" s="526"/>
      <c r="E21" s="525"/>
      <c r="F21" s="524"/>
      <c r="G21" s="523"/>
    </row>
    <row r="22" spans="1:7" ht="18" customHeight="1">
      <c r="A22" s="522"/>
      <c r="B22" s="521"/>
      <c r="C22" s="520" t="s">
        <v>986</v>
      </c>
      <c r="D22" s="519"/>
      <c r="E22" s="518"/>
      <c r="F22" s="517"/>
      <c r="G22" s="516">
        <f>'Osvetlenie prístrešku'!$K$52</f>
        <v>0</v>
      </c>
    </row>
    <row r="23" spans="1:7" ht="12.95" customHeight="1">
      <c r="G23" s="515"/>
    </row>
    <row r="24" spans="1:7">
      <c r="C24" s="514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&amp;L&amp;8OMV Pezinok Rekostrukcia&amp;C&amp;8SO7 Prestrešenie nad výdajom diesel Elektroinštalácia&amp;R&amp;8Výkaz a výmer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95"/>
  <sheetViews>
    <sheetView workbookViewId="0">
      <selection activeCell="J13" sqref="J13"/>
    </sheetView>
  </sheetViews>
  <sheetFormatPr defaultColWidth="35.5703125" defaultRowHeight="15"/>
  <cols>
    <col min="1" max="1" width="3" style="475" customWidth="1"/>
    <col min="2" max="2" width="4" style="475" customWidth="1"/>
    <col min="3" max="3" width="58.85546875" style="475" customWidth="1"/>
    <col min="4" max="4" width="8.5703125" style="476" customWidth="1"/>
    <col min="5" max="5" width="9" style="475" customWidth="1"/>
    <col min="6" max="6" width="9.7109375" style="475" customWidth="1"/>
    <col min="7" max="7" width="8.7109375" style="475" bestFit="1" customWidth="1"/>
    <col min="8" max="8" width="9.140625" style="475" customWidth="1"/>
    <col min="9" max="10" width="12.7109375" style="475" customWidth="1"/>
    <col min="11" max="11" width="16.140625" style="475" customWidth="1"/>
    <col min="12" max="13" width="10.7109375" style="475" customWidth="1"/>
    <col min="14" max="14" width="35.5703125" style="475"/>
    <col min="15" max="16" width="10.7109375" style="475" customWidth="1"/>
    <col min="17" max="16384" width="35.5703125" style="475"/>
  </cols>
  <sheetData>
    <row r="1" spans="1:30" s="509" customFormat="1" ht="12.75">
      <c r="A1" s="508" t="s">
        <v>438</v>
      </c>
      <c r="G1" s="512"/>
      <c r="I1" s="508" t="s">
        <v>413</v>
      </c>
      <c r="J1" s="512"/>
      <c r="K1" s="511"/>
      <c r="Q1" s="510"/>
      <c r="R1" s="510"/>
      <c r="S1" s="510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509" customFormat="1" ht="12.75">
      <c r="A2" s="508" t="s">
        <v>432</v>
      </c>
      <c r="G2" s="512"/>
      <c r="H2" s="513"/>
      <c r="I2" s="508"/>
      <c r="J2" s="512"/>
      <c r="K2" s="511"/>
      <c r="Q2" s="510"/>
      <c r="R2" s="510"/>
      <c r="S2" s="510"/>
      <c r="Z2" s="21" t="s">
        <v>6</v>
      </c>
      <c r="AA2" s="23" t="s">
        <v>7</v>
      </c>
      <c r="AB2" s="24" t="s">
        <v>8</v>
      </c>
      <c r="AC2" s="24"/>
      <c r="AD2" s="23"/>
    </row>
    <row r="3" spans="1:30" s="509" customFormat="1" ht="12.75">
      <c r="A3" s="508" t="s">
        <v>414</v>
      </c>
      <c r="G3" s="512"/>
      <c r="I3" s="508"/>
      <c r="J3" s="512"/>
      <c r="K3" s="511"/>
      <c r="Q3" s="510"/>
      <c r="R3" s="510"/>
      <c r="S3" s="510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509" customFormat="1" ht="12.75">
      <c r="A4" s="508" t="s">
        <v>437</v>
      </c>
      <c r="Q4" s="510"/>
      <c r="R4" s="510"/>
      <c r="S4" s="510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508" t="s">
        <v>433</v>
      </c>
      <c r="C5" s="49"/>
      <c r="D5" s="49"/>
      <c r="E5" s="49"/>
    </row>
    <row r="6" spans="1:30" customFormat="1" ht="13.5">
      <c r="A6" s="508" t="s">
        <v>1026</v>
      </c>
      <c r="C6" s="49"/>
      <c r="D6" s="49"/>
      <c r="E6" s="49"/>
    </row>
    <row r="7" spans="1:30" ht="24">
      <c r="A7" s="589" t="s">
        <v>292</v>
      </c>
      <c r="B7" s="589"/>
      <c r="C7" s="507" t="s">
        <v>291</v>
      </c>
      <c r="D7" s="506" t="s">
        <v>290</v>
      </c>
      <c r="E7" s="590" t="s">
        <v>289</v>
      </c>
      <c r="F7" s="590"/>
      <c r="G7" s="590" t="s">
        <v>288</v>
      </c>
      <c r="H7" s="590"/>
      <c r="I7" s="591" t="s">
        <v>287</v>
      </c>
      <c r="J7" s="591"/>
      <c r="K7" s="502" t="s">
        <v>286</v>
      </c>
      <c r="L7" s="502" t="s">
        <v>285</v>
      </c>
      <c r="M7" s="501" t="s">
        <v>284</v>
      </c>
    </row>
    <row r="8" spans="1:30" s="500" customFormat="1" ht="24">
      <c r="A8" s="592" t="s">
        <v>283</v>
      </c>
      <c r="B8" s="592"/>
      <c r="C8" s="505" t="s">
        <v>282</v>
      </c>
      <c r="D8" s="504" t="s">
        <v>236</v>
      </c>
      <c r="E8" s="503" t="s">
        <v>281</v>
      </c>
      <c r="F8" s="503" t="s">
        <v>280</v>
      </c>
      <c r="G8" s="503" t="s">
        <v>279</v>
      </c>
      <c r="H8" s="503" t="s">
        <v>277</v>
      </c>
      <c r="I8" s="503" t="s">
        <v>278</v>
      </c>
      <c r="J8" s="503" t="s">
        <v>277</v>
      </c>
      <c r="K8" s="502" t="s">
        <v>276</v>
      </c>
      <c r="L8" s="502" t="s">
        <v>276</v>
      </c>
      <c r="M8" s="501" t="s">
        <v>275</v>
      </c>
    </row>
    <row r="9" spans="1:30" s="497" customFormat="1">
      <c r="A9" s="587">
        <v>1</v>
      </c>
      <c r="B9" s="588"/>
      <c r="C9" s="499">
        <v>2</v>
      </c>
      <c r="D9" s="498">
        <v>3</v>
      </c>
      <c r="E9" s="498">
        <v>4</v>
      </c>
      <c r="F9" s="498">
        <v>5</v>
      </c>
      <c r="G9" s="499">
        <v>6</v>
      </c>
      <c r="H9" s="498">
        <v>7</v>
      </c>
      <c r="I9" s="498">
        <v>8</v>
      </c>
      <c r="J9" s="498">
        <v>9</v>
      </c>
      <c r="K9" s="498">
        <v>10</v>
      </c>
      <c r="L9" s="498">
        <v>11</v>
      </c>
      <c r="M9" s="498">
        <v>12</v>
      </c>
    </row>
    <row r="10" spans="1:30">
      <c r="A10" s="486">
        <v>1</v>
      </c>
      <c r="B10" s="483"/>
      <c r="C10" s="496" t="s">
        <v>407</v>
      </c>
      <c r="D10" s="481"/>
      <c r="E10" s="479"/>
      <c r="F10" s="479"/>
      <c r="G10" s="479"/>
      <c r="H10" s="479"/>
      <c r="I10" s="479"/>
      <c r="J10" s="479"/>
      <c r="K10" s="479"/>
      <c r="L10" s="479"/>
      <c r="M10" s="495"/>
    </row>
    <row r="11" spans="1:30" s="477" customFormat="1" ht="11.25">
      <c r="A11" s="486">
        <f t="shared" ref="A11:A52" si="0">A10+1</f>
        <v>2</v>
      </c>
      <c r="B11" s="483"/>
      <c r="C11" s="490" t="s">
        <v>1013</v>
      </c>
      <c r="D11" s="489"/>
      <c r="E11" s="493"/>
      <c r="F11" s="479"/>
      <c r="G11" s="488"/>
      <c r="H11" s="488"/>
      <c r="I11" s="480"/>
      <c r="J11" s="480"/>
      <c r="K11" s="480"/>
      <c r="L11" s="479"/>
      <c r="M11" s="491"/>
    </row>
    <row r="12" spans="1:30" s="477" customFormat="1" ht="11.25">
      <c r="A12" s="486">
        <f t="shared" si="0"/>
        <v>3</v>
      </c>
      <c r="B12" s="483"/>
      <c r="C12" s="490" t="s">
        <v>1012</v>
      </c>
      <c r="D12" s="489" t="s">
        <v>127</v>
      </c>
      <c r="E12" s="488">
        <v>120</v>
      </c>
      <c r="F12" s="479"/>
      <c r="G12" s="492">
        <v>0</v>
      </c>
      <c r="H12" s="492">
        <v>0</v>
      </c>
      <c r="I12" s="480">
        <v>0</v>
      </c>
      <c r="J12" s="480">
        <v>0</v>
      </c>
      <c r="K12" s="480">
        <f>I12+J12</f>
        <v>0</v>
      </c>
      <c r="L12" s="479"/>
      <c r="M12" s="491"/>
    </row>
    <row r="13" spans="1:30" s="477" customFormat="1" ht="11.25">
      <c r="A13" s="486">
        <f t="shared" si="0"/>
        <v>4</v>
      </c>
      <c r="B13" s="483"/>
      <c r="C13" s="486"/>
      <c r="D13" s="486"/>
      <c r="E13" s="485"/>
      <c r="F13" s="479"/>
      <c r="G13" s="492">
        <v>0</v>
      </c>
      <c r="H13" s="492">
        <v>0</v>
      </c>
      <c r="I13" s="480"/>
      <c r="J13" s="480"/>
      <c r="K13" s="480"/>
      <c r="L13" s="479"/>
      <c r="M13" s="491"/>
    </row>
    <row r="14" spans="1:30" s="477" customFormat="1" ht="11.25">
      <c r="A14" s="486">
        <f t="shared" si="0"/>
        <v>5</v>
      </c>
      <c r="B14" s="483"/>
      <c r="C14" s="490" t="s">
        <v>1011</v>
      </c>
      <c r="D14" s="489"/>
      <c r="E14" s="493"/>
      <c r="F14" s="479"/>
      <c r="G14" s="492">
        <v>0</v>
      </c>
      <c r="H14" s="492">
        <v>0</v>
      </c>
      <c r="I14" s="480"/>
      <c r="J14" s="480"/>
      <c r="K14" s="480"/>
      <c r="L14" s="479"/>
      <c r="M14" s="491"/>
    </row>
    <row r="15" spans="1:30" s="477" customFormat="1" ht="11.25">
      <c r="A15" s="486">
        <f t="shared" si="0"/>
        <v>6</v>
      </c>
      <c r="B15" s="483"/>
      <c r="C15" s="490" t="s">
        <v>1010</v>
      </c>
      <c r="D15" s="489" t="s">
        <v>98</v>
      </c>
      <c r="E15" s="488">
        <v>28</v>
      </c>
      <c r="F15" s="479"/>
      <c r="G15" s="492">
        <v>0</v>
      </c>
      <c r="H15" s="492">
        <v>0</v>
      </c>
      <c r="I15" s="480">
        <f>E15*G15</f>
        <v>0</v>
      </c>
      <c r="J15" s="480">
        <f>E15*H15</f>
        <v>0</v>
      </c>
      <c r="K15" s="480">
        <f>I15+J15</f>
        <v>0</v>
      </c>
      <c r="L15" s="479"/>
      <c r="M15" s="491"/>
    </row>
    <row r="16" spans="1:30" s="477" customFormat="1" ht="11.25">
      <c r="A16" s="486">
        <f t="shared" si="0"/>
        <v>7</v>
      </c>
      <c r="B16" s="483"/>
      <c r="C16" s="490"/>
      <c r="D16" s="489"/>
      <c r="E16" s="493"/>
      <c r="F16" s="479"/>
      <c r="G16" s="492">
        <v>0</v>
      </c>
      <c r="H16" s="492">
        <v>0</v>
      </c>
      <c r="I16" s="480"/>
      <c r="J16" s="480"/>
      <c r="K16" s="480"/>
      <c r="L16" s="479"/>
      <c r="M16" s="491"/>
    </row>
    <row r="17" spans="1:13" s="477" customFormat="1" ht="11.25">
      <c r="A17" s="486">
        <f t="shared" si="0"/>
        <v>8</v>
      </c>
      <c r="B17" s="483"/>
      <c r="C17" s="490" t="s">
        <v>1025</v>
      </c>
      <c r="D17" s="489"/>
      <c r="E17" s="493"/>
      <c r="F17" s="479"/>
      <c r="G17" s="492">
        <v>0</v>
      </c>
      <c r="H17" s="492">
        <v>0</v>
      </c>
      <c r="I17" s="480"/>
      <c r="J17" s="480"/>
      <c r="K17" s="480"/>
      <c r="L17" s="479"/>
      <c r="M17" s="491"/>
    </row>
    <row r="18" spans="1:13" s="477" customFormat="1" ht="11.25">
      <c r="A18" s="486">
        <f t="shared" si="0"/>
        <v>9</v>
      </c>
      <c r="B18" s="483"/>
      <c r="C18" s="490" t="s">
        <v>1024</v>
      </c>
      <c r="D18" s="489" t="s">
        <v>127</v>
      </c>
      <c r="E18" s="488">
        <v>70</v>
      </c>
      <c r="F18" s="479"/>
      <c r="G18" s="492">
        <v>0</v>
      </c>
      <c r="H18" s="492">
        <v>0</v>
      </c>
      <c r="I18" s="480">
        <f>E18*G18*1.05</f>
        <v>0</v>
      </c>
      <c r="J18" s="480">
        <f>E18*H18</f>
        <v>0</v>
      </c>
      <c r="K18" s="480">
        <f>I18+J18</f>
        <v>0</v>
      </c>
      <c r="L18" s="479"/>
      <c r="M18" s="491"/>
    </row>
    <row r="19" spans="1:13" s="477" customFormat="1" ht="11.25">
      <c r="A19" s="486">
        <f t="shared" si="0"/>
        <v>10</v>
      </c>
      <c r="B19" s="483"/>
      <c r="C19" s="490"/>
      <c r="D19" s="489"/>
      <c r="E19" s="493"/>
      <c r="F19" s="479"/>
      <c r="G19" s="492">
        <v>0</v>
      </c>
      <c r="H19" s="492">
        <v>0</v>
      </c>
      <c r="I19" s="480"/>
      <c r="J19" s="480"/>
      <c r="K19" s="480"/>
      <c r="L19" s="479"/>
      <c r="M19" s="491"/>
    </row>
    <row r="20" spans="1:13" s="477" customFormat="1" ht="11.25">
      <c r="A20" s="486">
        <f t="shared" si="0"/>
        <v>11</v>
      </c>
      <c r="B20" s="483"/>
      <c r="C20" s="490" t="s">
        <v>405</v>
      </c>
      <c r="D20" s="489"/>
      <c r="E20" s="488"/>
      <c r="F20" s="479"/>
      <c r="G20" s="492">
        <v>0</v>
      </c>
      <c r="H20" s="492">
        <v>0</v>
      </c>
      <c r="I20" s="480"/>
      <c r="J20" s="480"/>
      <c r="K20" s="480"/>
      <c r="L20" s="479"/>
      <c r="M20" s="491"/>
    </row>
    <row r="21" spans="1:13" s="477" customFormat="1" ht="11.25">
      <c r="A21" s="486">
        <f t="shared" si="0"/>
        <v>12</v>
      </c>
      <c r="B21" s="483"/>
      <c r="C21" s="490" t="s">
        <v>404</v>
      </c>
      <c r="D21" s="489"/>
      <c r="E21" s="493"/>
      <c r="F21" s="479"/>
      <c r="G21" s="492">
        <v>0</v>
      </c>
      <c r="H21" s="492">
        <v>0</v>
      </c>
      <c r="I21" s="480"/>
      <c r="J21" s="480"/>
      <c r="K21" s="480"/>
      <c r="L21" s="479"/>
      <c r="M21" s="491"/>
    </row>
    <row r="22" spans="1:13" s="477" customFormat="1" ht="11.25">
      <c r="A22" s="486">
        <f t="shared" si="0"/>
        <v>13</v>
      </c>
      <c r="B22" s="483"/>
      <c r="C22" s="490" t="s">
        <v>1007</v>
      </c>
      <c r="D22" s="489" t="s">
        <v>98</v>
      </c>
      <c r="E22" s="488">
        <v>30</v>
      </c>
      <c r="F22" s="479"/>
      <c r="G22" s="492">
        <v>0</v>
      </c>
      <c r="H22" s="492">
        <v>0</v>
      </c>
      <c r="I22" s="480">
        <f>E22*G22*2.4</f>
        <v>0</v>
      </c>
      <c r="J22" s="480">
        <f>E22*H22</f>
        <v>0</v>
      </c>
      <c r="K22" s="480">
        <f>I22+J22</f>
        <v>0</v>
      </c>
      <c r="L22" s="479"/>
      <c r="M22" s="491"/>
    </row>
    <row r="23" spans="1:13" s="477" customFormat="1" ht="11.25">
      <c r="A23" s="486">
        <f t="shared" si="0"/>
        <v>14</v>
      </c>
      <c r="B23" s="483"/>
      <c r="C23" s="490" t="s">
        <v>1006</v>
      </c>
      <c r="D23" s="489" t="s">
        <v>98</v>
      </c>
      <c r="E23" s="488">
        <v>45</v>
      </c>
      <c r="F23" s="479"/>
      <c r="G23" s="492">
        <v>0</v>
      </c>
      <c r="H23" s="492">
        <v>0</v>
      </c>
      <c r="I23" s="480">
        <f>E23*G23*1.05*5.8</f>
        <v>0</v>
      </c>
      <c r="J23" s="480">
        <f>E23*H23</f>
        <v>0</v>
      </c>
      <c r="K23" s="480">
        <f>I23+J23</f>
        <v>0</v>
      </c>
      <c r="L23" s="479"/>
      <c r="M23" s="491"/>
    </row>
    <row r="24" spans="1:13" s="477" customFormat="1" ht="11.25">
      <c r="A24" s="486">
        <f t="shared" si="0"/>
        <v>15</v>
      </c>
      <c r="B24" s="483"/>
      <c r="C24" s="490"/>
      <c r="D24" s="489"/>
      <c r="E24" s="488"/>
      <c r="F24" s="479"/>
      <c r="G24" s="492">
        <v>0</v>
      </c>
      <c r="H24" s="492">
        <v>0</v>
      </c>
      <c r="I24" s="480"/>
      <c r="J24" s="480"/>
      <c r="K24" s="480"/>
      <c r="L24" s="479"/>
      <c r="M24" s="491"/>
    </row>
    <row r="25" spans="1:13" s="477" customFormat="1" ht="11.25">
      <c r="A25" s="486">
        <f t="shared" si="0"/>
        <v>16</v>
      </c>
      <c r="B25" s="483"/>
      <c r="C25" s="484" t="s">
        <v>270</v>
      </c>
      <c r="D25" s="486"/>
      <c r="E25" s="484"/>
      <c r="F25" s="479"/>
      <c r="G25" s="492">
        <v>0</v>
      </c>
      <c r="H25" s="492">
        <v>0</v>
      </c>
      <c r="I25" s="480"/>
      <c r="J25" s="480"/>
      <c r="K25" s="480"/>
      <c r="L25" s="479"/>
      <c r="M25" s="491"/>
    </row>
    <row r="26" spans="1:13" s="477" customFormat="1" ht="11.25">
      <c r="A26" s="486">
        <f t="shared" si="0"/>
        <v>17</v>
      </c>
      <c r="B26" s="483"/>
      <c r="C26" s="484" t="s">
        <v>269</v>
      </c>
      <c r="D26" s="494" t="s">
        <v>83</v>
      </c>
      <c r="E26" s="485">
        <v>0.15</v>
      </c>
      <c r="F26" s="479"/>
      <c r="G26" s="492">
        <v>0</v>
      </c>
      <c r="H26" s="492">
        <v>0</v>
      </c>
      <c r="I26" s="480">
        <f>E26*G26*1.05</f>
        <v>0</v>
      </c>
      <c r="J26" s="480">
        <f>E26*H26</f>
        <v>0</v>
      </c>
      <c r="K26" s="480">
        <f>I26+J26</f>
        <v>0</v>
      </c>
      <c r="L26" s="479"/>
      <c r="M26" s="491"/>
    </row>
    <row r="27" spans="1:13" s="477" customFormat="1" ht="11.25">
      <c r="A27" s="486">
        <f t="shared" si="0"/>
        <v>18</v>
      </c>
      <c r="B27" s="483"/>
      <c r="C27" s="484"/>
      <c r="D27" s="494"/>
      <c r="E27" s="485"/>
      <c r="F27" s="479"/>
      <c r="G27" s="492">
        <v>0</v>
      </c>
      <c r="H27" s="492">
        <v>0</v>
      </c>
      <c r="I27" s="480"/>
      <c r="J27" s="480"/>
      <c r="K27" s="480"/>
      <c r="L27" s="479"/>
      <c r="M27" s="491"/>
    </row>
    <row r="28" spans="1:13" s="477" customFormat="1" ht="11.25">
      <c r="A28" s="486">
        <f t="shared" si="0"/>
        <v>19</v>
      </c>
      <c r="B28" s="483"/>
      <c r="C28" s="490" t="s">
        <v>336</v>
      </c>
      <c r="D28" s="489"/>
      <c r="E28" s="493"/>
      <c r="F28" s="479"/>
      <c r="G28" s="492">
        <v>0</v>
      </c>
      <c r="H28" s="492">
        <v>0</v>
      </c>
      <c r="I28" s="480"/>
      <c r="J28" s="480"/>
      <c r="K28" s="480"/>
      <c r="L28" s="479"/>
      <c r="M28" s="491"/>
    </row>
    <row r="29" spans="1:13" s="477" customFormat="1">
      <c r="A29" s="486">
        <f t="shared" si="0"/>
        <v>20</v>
      </c>
      <c r="B29" s="483"/>
      <c r="C29" s="490" t="s">
        <v>1005</v>
      </c>
      <c r="D29" s="489" t="s">
        <v>127</v>
      </c>
      <c r="E29" s="488">
        <v>90</v>
      </c>
      <c r="F29" s="479"/>
      <c r="G29" s="492">
        <v>0</v>
      </c>
      <c r="H29" s="492">
        <v>0</v>
      </c>
      <c r="I29" s="480">
        <f>E29*G29*1.05</f>
        <v>0</v>
      </c>
      <c r="J29" s="480">
        <f>E29*H29</f>
        <v>0</v>
      </c>
      <c r="K29" s="480">
        <f>I29+J29</f>
        <v>0</v>
      </c>
      <c r="L29" s="475"/>
      <c r="M29" s="491"/>
    </row>
    <row r="30" spans="1:13" s="477" customFormat="1">
      <c r="A30" s="486">
        <f t="shared" si="0"/>
        <v>21</v>
      </c>
      <c r="B30" s="483"/>
      <c r="C30" s="490" t="s">
        <v>268</v>
      </c>
      <c r="D30" s="489" t="s">
        <v>127</v>
      </c>
      <c r="E30" s="488">
        <v>190</v>
      </c>
      <c r="F30" s="479"/>
      <c r="G30" s="492">
        <v>0</v>
      </c>
      <c r="H30" s="492">
        <v>0</v>
      </c>
      <c r="I30" s="480">
        <f>E30*G30*1.05</f>
        <v>0</v>
      </c>
      <c r="J30" s="480">
        <f>E30*H30</f>
        <v>0</v>
      </c>
      <c r="K30" s="480">
        <f>I30+J30</f>
        <v>0</v>
      </c>
      <c r="L30" s="475"/>
      <c r="M30" s="491"/>
    </row>
    <row r="31" spans="1:13" s="477" customFormat="1">
      <c r="A31" s="486">
        <f t="shared" si="0"/>
        <v>22</v>
      </c>
      <c r="B31" s="483"/>
      <c r="C31" s="490"/>
      <c r="D31" s="489"/>
      <c r="E31" s="488"/>
      <c r="F31" s="479"/>
      <c r="G31" s="492">
        <v>0</v>
      </c>
      <c r="H31" s="492">
        <v>0</v>
      </c>
      <c r="I31" s="480"/>
      <c r="J31" s="480"/>
      <c r="K31" s="480"/>
      <c r="L31" s="475"/>
      <c r="M31" s="491"/>
    </row>
    <row r="32" spans="1:13" s="477" customFormat="1" ht="11.25">
      <c r="A32" s="486">
        <f t="shared" si="0"/>
        <v>23</v>
      </c>
      <c r="B32" s="483"/>
      <c r="C32" s="490" t="s">
        <v>264</v>
      </c>
      <c r="D32" s="489"/>
      <c r="E32" s="493"/>
      <c r="F32" s="479"/>
      <c r="G32" s="492">
        <v>0</v>
      </c>
      <c r="H32" s="492">
        <v>0</v>
      </c>
      <c r="I32" s="480"/>
      <c r="J32" s="480"/>
      <c r="K32" s="480"/>
      <c r="L32" s="479"/>
      <c r="M32" s="491"/>
    </row>
    <row r="33" spans="1:14" s="477" customFormat="1" ht="11.25">
      <c r="A33" s="486">
        <f t="shared" si="0"/>
        <v>24</v>
      </c>
      <c r="B33" s="483"/>
      <c r="C33" s="490" t="s">
        <v>263</v>
      </c>
      <c r="D33" s="489" t="s">
        <v>98</v>
      </c>
      <c r="E33" s="488">
        <v>72</v>
      </c>
      <c r="F33" s="479"/>
      <c r="G33" s="492">
        <v>0</v>
      </c>
      <c r="H33" s="492">
        <v>0</v>
      </c>
      <c r="I33" s="480">
        <f>E33*G33</f>
        <v>0</v>
      </c>
      <c r="J33" s="480">
        <f>E33*H33</f>
        <v>0</v>
      </c>
      <c r="K33" s="480">
        <f>I33+J33</f>
        <v>0</v>
      </c>
      <c r="L33" s="479"/>
      <c r="M33" s="491"/>
    </row>
    <row r="34" spans="1:14">
      <c r="A34" s="486">
        <f t="shared" si="0"/>
        <v>25</v>
      </c>
      <c r="B34" s="483"/>
      <c r="C34" s="490" t="s">
        <v>1002</v>
      </c>
      <c r="D34" s="489" t="s">
        <v>127</v>
      </c>
      <c r="E34" s="488">
        <v>150</v>
      </c>
      <c r="F34" s="479"/>
      <c r="G34" s="492">
        <v>0</v>
      </c>
      <c r="H34" s="492">
        <v>0</v>
      </c>
      <c r="I34" s="480">
        <f>E34*G34</f>
        <v>0</v>
      </c>
      <c r="J34" s="480">
        <f>E34*H34</f>
        <v>0</v>
      </c>
      <c r="K34" s="480">
        <f>I34+J34</f>
        <v>0</v>
      </c>
      <c r="L34" s="479"/>
      <c r="M34" s="491"/>
    </row>
    <row r="35" spans="1:14">
      <c r="A35" s="486">
        <f t="shared" si="0"/>
        <v>26</v>
      </c>
      <c r="B35" s="483"/>
      <c r="C35" s="490"/>
      <c r="D35" s="489"/>
      <c r="E35" s="488"/>
      <c r="F35" s="479"/>
      <c r="G35" s="492">
        <v>0</v>
      </c>
      <c r="H35" s="492">
        <v>0</v>
      </c>
      <c r="I35" s="480"/>
      <c r="J35" s="480"/>
      <c r="K35" s="480"/>
      <c r="L35" s="479"/>
      <c r="M35" s="491"/>
    </row>
    <row r="36" spans="1:14">
      <c r="A36" s="486">
        <f t="shared" si="0"/>
        <v>27</v>
      </c>
      <c r="B36" s="483"/>
      <c r="C36" s="490" t="s">
        <v>261</v>
      </c>
      <c r="D36" s="489"/>
      <c r="E36" s="493"/>
      <c r="F36" s="479"/>
      <c r="G36" s="492">
        <v>0</v>
      </c>
      <c r="H36" s="492">
        <v>0</v>
      </c>
      <c r="I36" s="480"/>
      <c r="J36" s="480"/>
      <c r="K36" s="480"/>
      <c r="L36" s="479"/>
      <c r="M36" s="491"/>
    </row>
    <row r="37" spans="1:14">
      <c r="A37" s="486">
        <f t="shared" si="0"/>
        <v>28</v>
      </c>
      <c r="B37" s="483"/>
      <c r="C37" s="490" t="s">
        <v>259</v>
      </c>
      <c r="D37" s="489" t="s">
        <v>98</v>
      </c>
      <c r="E37" s="488">
        <v>4</v>
      </c>
      <c r="F37" s="479"/>
      <c r="G37" s="492">
        <v>0</v>
      </c>
      <c r="H37" s="492">
        <v>0</v>
      </c>
      <c r="I37" s="480">
        <f>E37*G37</f>
        <v>0</v>
      </c>
      <c r="J37" s="480">
        <f>E37*H37</f>
        <v>0</v>
      </c>
      <c r="K37" s="480">
        <f>I37+J37</f>
        <v>0</v>
      </c>
      <c r="L37" s="479"/>
      <c r="M37" s="491"/>
    </row>
    <row r="38" spans="1:14" s="477" customFormat="1" ht="11.25">
      <c r="A38" s="486">
        <f t="shared" si="0"/>
        <v>29</v>
      </c>
      <c r="B38" s="483"/>
      <c r="C38" s="490"/>
      <c r="D38" s="489"/>
      <c r="E38" s="493"/>
      <c r="F38" s="479"/>
      <c r="G38" s="492">
        <v>0</v>
      </c>
      <c r="H38" s="492">
        <v>0</v>
      </c>
      <c r="I38" s="480"/>
      <c r="J38" s="480"/>
      <c r="K38" s="480"/>
      <c r="L38" s="479"/>
      <c r="M38" s="491"/>
    </row>
    <row r="39" spans="1:14" s="477" customFormat="1" ht="11.25">
      <c r="A39" s="486">
        <f t="shared" si="0"/>
        <v>30</v>
      </c>
      <c r="B39" s="483"/>
      <c r="C39" s="490" t="s">
        <v>995</v>
      </c>
      <c r="D39" s="489"/>
      <c r="E39" s="493"/>
      <c r="F39" s="479"/>
      <c r="G39" s="492">
        <v>0</v>
      </c>
      <c r="H39" s="492">
        <v>0</v>
      </c>
      <c r="I39" s="480"/>
      <c r="J39" s="480"/>
      <c r="K39" s="480"/>
      <c r="L39" s="479"/>
      <c r="M39" s="491"/>
    </row>
    <row r="40" spans="1:14">
      <c r="A40" s="486">
        <f t="shared" si="0"/>
        <v>31</v>
      </c>
      <c r="B40" s="483"/>
      <c r="C40" s="490" t="s">
        <v>1023</v>
      </c>
      <c r="D40" s="489" t="s">
        <v>98</v>
      </c>
      <c r="E40" s="488">
        <v>18</v>
      </c>
      <c r="F40" s="479"/>
      <c r="G40" s="492">
        <v>0</v>
      </c>
      <c r="H40" s="492">
        <v>0</v>
      </c>
      <c r="I40" s="480">
        <f>E40*G40</f>
        <v>0</v>
      </c>
      <c r="J40" s="480">
        <f>E40*H40</f>
        <v>0</v>
      </c>
      <c r="K40" s="480">
        <f>I40+J40</f>
        <v>0</v>
      </c>
      <c r="L40" s="479"/>
      <c r="M40" s="491"/>
    </row>
    <row r="41" spans="1:14">
      <c r="A41" s="486">
        <f t="shared" si="0"/>
        <v>32</v>
      </c>
      <c r="B41" s="483"/>
      <c r="C41" s="490" t="s">
        <v>1022</v>
      </c>
      <c r="D41" s="489" t="s">
        <v>98</v>
      </c>
      <c r="E41" s="488">
        <v>3</v>
      </c>
      <c r="F41" s="479"/>
      <c r="G41" s="492">
        <v>0</v>
      </c>
      <c r="H41" s="492">
        <v>0</v>
      </c>
      <c r="I41" s="480">
        <f>E41*G41</f>
        <v>0</v>
      </c>
      <c r="J41" s="480">
        <f>E41*H41</f>
        <v>0</v>
      </c>
      <c r="K41" s="480">
        <f>I41+J41</f>
        <v>0</v>
      </c>
      <c r="L41" s="479"/>
      <c r="M41" s="491"/>
    </row>
    <row r="42" spans="1:14" ht="15" customHeight="1">
      <c r="A42" s="486">
        <f t="shared" si="0"/>
        <v>33</v>
      </c>
      <c r="B42" s="483"/>
      <c r="C42" s="490"/>
      <c r="D42" s="489"/>
      <c r="E42" s="488"/>
      <c r="F42" s="479"/>
      <c r="G42" s="492">
        <v>0</v>
      </c>
      <c r="H42" s="492">
        <v>0</v>
      </c>
      <c r="I42" s="480"/>
      <c r="J42" s="480"/>
      <c r="K42" s="480"/>
      <c r="L42" s="479"/>
      <c r="M42" s="491"/>
    </row>
    <row r="43" spans="1:14" s="477" customFormat="1" ht="15" customHeight="1">
      <c r="A43" s="486">
        <f t="shared" si="0"/>
        <v>34</v>
      </c>
      <c r="B43" s="483"/>
      <c r="C43" s="490" t="s">
        <v>1021</v>
      </c>
      <c r="D43" s="489"/>
      <c r="E43" s="493"/>
      <c r="F43" s="479"/>
      <c r="G43" s="492">
        <v>0</v>
      </c>
      <c r="H43" s="492">
        <v>0</v>
      </c>
      <c r="I43" s="480"/>
      <c r="J43" s="480"/>
      <c r="K43" s="480"/>
      <c r="L43" s="479"/>
      <c r="M43" s="491"/>
    </row>
    <row r="44" spans="1:14" s="477" customFormat="1" ht="15" customHeight="1">
      <c r="A44" s="486">
        <f t="shared" si="0"/>
        <v>35</v>
      </c>
      <c r="B44" s="483"/>
      <c r="C44" s="490" t="s">
        <v>1020</v>
      </c>
      <c r="D44" s="489" t="s">
        <v>98</v>
      </c>
      <c r="E44" s="488">
        <v>1</v>
      </c>
      <c r="F44" s="479"/>
      <c r="G44" s="492">
        <v>0</v>
      </c>
      <c r="H44" s="492">
        <v>0</v>
      </c>
      <c r="I44" s="480">
        <f>E44*G43</f>
        <v>0</v>
      </c>
      <c r="J44" s="480">
        <f>E44*H43</f>
        <v>0</v>
      </c>
      <c r="K44" s="480">
        <f>I44+J44</f>
        <v>0</v>
      </c>
      <c r="L44" s="479"/>
      <c r="M44" s="491"/>
    </row>
    <row r="45" spans="1:14" s="477" customFormat="1" ht="15" customHeight="1">
      <c r="A45" s="486">
        <f t="shared" si="0"/>
        <v>36</v>
      </c>
      <c r="B45" s="483"/>
      <c r="C45" s="490"/>
      <c r="D45" s="489"/>
      <c r="E45" s="488"/>
      <c r="F45" s="479"/>
      <c r="G45" s="480"/>
      <c r="H45" s="480"/>
      <c r="I45" s="480"/>
      <c r="J45" s="480"/>
      <c r="K45" s="480"/>
      <c r="L45" s="479"/>
      <c r="M45" s="478"/>
    </row>
    <row r="46" spans="1:14" s="477" customFormat="1" ht="15" customHeight="1">
      <c r="A46" s="486">
        <f t="shared" si="0"/>
        <v>37</v>
      </c>
      <c r="B46" s="483"/>
      <c r="C46" s="487" t="s">
        <v>250</v>
      </c>
      <c r="D46" s="481"/>
      <c r="E46" s="480"/>
      <c r="F46" s="479"/>
      <c r="G46" s="480"/>
      <c r="H46" s="480"/>
      <c r="I46" s="480">
        <f>SUM(I11:I44)</f>
        <v>0</v>
      </c>
      <c r="J46" s="480">
        <f>SUM(J11:J44)</f>
        <v>0</v>
      </c>
      <c r="K46" s="480">
        <f>I46+J46</f>
        <v>0</v>
      </c>
      <c r="L46" s="479"/>
      <c r="M46" s="478"/>
      <c r="N46" s="475"/>
    </row>
    <row r="47" spans="1:14" s="477" customFormat="1" ht="15" customHeight="1">
      <c r="A47" s="486">
        <f t="shared" si="0"/>
        <v>38</v>
      </c>
      <c r="B47" s="483"/>
      <c r="C47" s="482" t="s">
        <v>249</v>
      </c>
      <c r="D47" s="481"/>
      <c r="E47" s="480"/>
      <c r="F47" s="479"/>
      <c r="G47" s="480"/>
      <c r="H47" s="480"/>
      <c r="I47" s="480">
        <f>I46*0.06</f>
        <v>0</v>
      </c>
      <c r="J47" s="480">
        <f>J46*0.06</f>
        <v>0</v>
      </c>
      <c r="K47" s="480"/>
      <c r="L47" s="479"/>
      <c r="M47" s="478"/>
      <c r="N47" s="475"/>
    </row>
    <row r="48" spans="1:14" s="477" customFormat="1" ht="15" customHeight="1">
      <c r="A48" s="486">
        <f t="shared" si="0"/>
        <v>39</v>
      </c>
      <c r="B48" s="483"/>
      <c r="C48" s="482" t="s">
        <v>248</v>
      </c>
      <c r="D48" s="481"/>
      <c r="E48" s="480"/>
      <c r="F48" s="479"/>
      <c r="G48" s="480"/>
      <c r="H48" s="480"/>
      <c r="I48" s="480">
        <f>I46*0.03</f>
        <v>0</v>
      </c>
      <c r="J48" s="480"/>
      <c r="K48" s="480"/>
      <c r="L48" s="479"/>
      <c r="M48" s="478"/>
    </row>
    <row r="49" spans="1:16" s="477" customFormat="1" ht="15" customHeight="1">
      <c r="A49" s="486">
        <f t="shared" si="0"/>
        <v>40</v>
      </c>
      <c r="B49" s="483"/>
      <c r="C49" s="482" t="s">
        <v>247</v>
      </c>
      <c r="D49" s="481"/>
      <c r="E49" s="480"/>
      <c r="F49" s="479"/>
      <c r="G49" s="480"/>
      <c r="H49" s="480"/>
      <c r="I49" s="480">
        <f>SUM(I46:I48)</f>
        <v>0</v>
      </c>
      <c r="J49" s="480">
        <f>SUM(J46:J48)</f>
        <v>0</v>
      </c>
      <c r="K49" s="480">
        <f>I49+J49</f>
        <v>0</v>
      </c>
      <c r="L49" s="479"/>
      <c r="M49" s="478"/>
    </row>
    <row r="50" spans="1:16" s="477" customFormat="1" ht="15" customHeight="1">
      <c r="A50" s="486">
        <f t="shared" si="0"/>
        <v>41</v>
      </c>
      <c r="B50" s="483"/>
      <c r="C50" s="482"/>
      <c r="D50" s="481"/>
      <c r="E50" s="480"/>
      <c r="F50" s="479"/>
      <c r="G50" s="480"/>
      <c r="H50" s="480"/>
      <c r="I50" s="480"/>
      <c r="J50" s="480"/>
      <c r="K50" s="480"/>
      <c r="L50" s="479"/>
      <c r="M50" s="478"/>
    </row>
    <row r="51" spans="1:16" s="477" customFormat="1" ht="15" customHeight="1">
      <c r="A51" s="486">
        <f t="shared" si="0"/>
        <v>42</v>
      </c>
      <c r="B51" s="483"/>
      <c r="C51" s="482"/>
      <c r="D51" s="481"/>
      <c r="E51" s="480"/>
      <c r="F51" s="479"/>
      <c r="G51" s="480"/>
      <c r="H51" s="480"/>
      <c r="I51" s="480"/>
      <c r="J51" s="480"/>
      <c r="K51" s="480"/>
      <c r="L51" s="479"/>
      <c r="M51" s="478"/>
    </row>
    <row r="52" spans="1:16" s="477" customFormat="1" ht="15" customHeight="1">
      <c r="A52" s="486">
        <f t="shared" si="0"/>
        <v>43</v>
      </c>
      <c r="B52" s="483"/>
      <c r="C52" s="482" t="s">
        <v>237</v>
      </c>
      <c r="D52" s="481" t="s">
        <v>173</v>
      </c>
      <c r="E52" s="485">
        <v>12</v>
      </c>
      <c r="F52" s="479"/>
      <c r="G52" s="484">
        <v>0</v>
      </c>
      <c r="H52" s="480">
        <v>0</v>
      </c>
      <c r="I52" s="480">
        <v>0</v>
      </c>
      <c r="J52" s="480">
        <f>E52*H52</f>
        <v>0</v>
      </c>
      <c r="K52" s="480">
        <f>I52+J52</f>
        <v>0</v>
      </c>
      <c r="L52" s="479"/>
      <c r="M52" s="478"/>
    </row>
    <row r="53" spans="1:16" ht="15" customHeight="1">
      <c r="A53" s="483"/>
      <c r="B53" s="483"/>
      <c r="C53" s="482"/>
      <c r="D53" s="481"/>
      <c r="E53" s="480"/>
      <c r="F53" s="479"/>
      <c r="G53" s="480"/>
      <c r="H53" s="480"/>
      <c r="I53" s="480"/>
      <c r="J53" s="480"/>
      <c r="K53" s="480"/>
      <c r="L53" s="479"/>
      <c r="M53" s="478"/>
      <c r="N53" s="477"/>
      <c r="O53" s="477"/>
      <c r="P53" s="477"/>
    </row>
    <row r="54" spans="1:16">
      <c r="N54" s="477"/>
      <c r="O54" s="477"/>
      <c r="P54" s="477"/>
    </row>
    <row r="55" spans="1:16">
      <c r="N55" s="477"/>
      <c r="O55" s="477"/>
      <c r="P55" s="477"/>
    </row>
    <row r="56" spans="1:16">
      <c r="N56" s="477"/>
      <c r="O56" s="477"/>
      <c r="P56" s="477"/>
    </row>
    <row r="57" spans="1:16">
      <c r="N57" s="477"/>
      <c r="O57" s="477"/>
      <c r="P57" s="477"/>
    </row>
    <row r="58" spans="1:16">
      <c r="N58" s="477"/>
      <c r="O58" s="477"/>
      <c r="P58" s="477"/>
    </row>
    <row r="59" spans="1:16">
      <c r="N59" s="477"/>
      <c r="O59" s="477"/>
      <c r="P59" s="477"/>
    </row>
    <row r="60" spans="1:16">
      <c r="N60" s="477"/>
      <c r="O60" s="477"/>
      <c r="P60" s="477"/>
    </row>
    <row r="61" spans="1:16">
      <c r="N61" s="477"/>
      <c r="O61" s="477"/>
      <c r="P61" s="477"/>
    </row>
    <row r="62" spans="1:16">
      <c r="N62" s="477"/>
      <c r="O62" s="477"/>
      <c r="P62" s="477"/>
    </row>
    <row r="63" spans="1:16">
      <c r="N63" s="477"/>
      <c r="O63" s="477"/>
      <c r="P63" s="477"/>
    </row>
    <row r="64" spans="1:16">
      <c r="N64" s="477"/>
      <c r="O64" s="477"/>
      <c r="P64" s="477"/>
    </row>
    <row r="65" spans="14:16">
      <c r="N65" s="477"/>
      <c r="O65" s="477"/>
      <c r="P65" s="477"/>
    </row>
    <row r="66" spans="14:16">
      <c r="N66" s="477"/>
      <c r="O66" s="477"/>
      <c r="P66" s="477"/>
    </row>
    <row r="67" spans="14:16">
      <c r="N67" s="477"/>
      <c r="O67" s="477"/>
      <c r="P67" s="477"/>
    </row>
    <row r="68" spans="14:16">
      <c r="N68" s="477"/>
      <c r="O68" s="477"/>
      <c r="P68" s="477"/>
    </row>
    <row r="69" spans="14:16">
      <c r="N69" s="477"/>
      <c r="O69" s="477"/>
      <c r="P69" s="477"/>
    </row>
    <row r="70" spans="14:16">
      <c r="N70" s="477"/>
      <c r="O70" s="477"/>
      <c r="P70" s="477"/>
    </row>
    <row r="71" spans="14:16">
      <c r="N71" s="477"/>
    </row>
    <row r="72" spans="14:16">
      <c r="N72" s="477"/>
    </row>
    <row r="76" spans="14:16">
      <c r="O76" s="477"/>
      <c r="P76" s="477"/>
    </row>
    <row r="77" spans="14:16">
      <c r="O77" s="477"/>
      <c r="P77" s="477"/>
    </row>
    <row r="78" spans="14:16">
      <c r="N78" s="477"/>
    </row>
    <row r="79" spans="14:16">
      <c r="N79" s="477"/>
    </row>
    <row r="81" spans="14:16">
      <c r="O81" s="477"/>
      <c r="P81" s="477"/>
    </row>
    <row r="82" spans="14:16">
      <c r="O82" s="477"/>
      <c r="P82" s="477"/>
    </row>
    <row r="83" spans="14:16">
      <c r="N83" s="477"/>
      <c r="O83" s="477"/>
      <c r="P83" s="477"/>
    </row>
    <row r="84" spans="14:16">
      <c r="N84" s="477"/>
      <c r="O84" s="477"/>
      <c r="P84" s="477"/>
    </row>
    <row r="85" spans="14:16">
      <c r="N85" s="477"/>
      <c r="O85" s="477"/>
      <c r="P85" s="477"/>
    </row>
    <row r="86" spans="14:16">
      <c r="N86" s="477"/>
      <c r="O86" s="477"/>
      <c r="P86" s="477"/>
    </row>
    <row r="87" spans="14:16">
      <c r="N87" s="477"/>
      <c r="O87" s="477"/>
      <c r="P87" s="477"/>
    </row>
    <row r="88" spans="14:16">
      <c r="N88" s="477"/>
      <c r="O88" s="477"/>
      <c r="P88" s="477"/>
    </row>
    <row r="89" spans="14:16">
      <c r="N89" s="477"/>
      <c r="O89" s="477"/>
      <c r="P89" s="477"/>
    </row>
    <row r="90" spans="14:16">
      <c r="N90" s="477"/>
      <c r="O90" s="477"/>
      <c r="P90" s="477"/>
    </row>
    <row r="91" spans="14:16">
      <c r="N91" s="477"/>
      <c r="O91" s="477"/>
      <c r="P91" s="477"/>
    </row>
    <row r="92" spans="14:16">
      <c r="N92" s="477"/>
      <c r="O92" s="477"/>
      <c r="P92" s="477"/>
    </row>
    <row r="93" spans="14:16">
      <c r="N93" s="477"/>
      <c r="O93" s="477"/>
      <c r="P93" s="477"/>
    </row>
    <row r="94" spans="14:16">
      <c r="N94" s="477"/>
    </row>
    <row r="95" spans="14:16">
      <c r="N95" s="477"/>
    </row>
  </sheetData>
  <mergeCells count="6">
    <mergeCell ref="A9:B9"/>
    <mergeCell ref="A7:B7"/>
    <mergeCell ref="E7:F7"/>
    <mergeCell ref="G7:H7"/>
    <mergeCell ref="I7:J7"/>
    <mergeCell ref="A8:B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&amp;L&amp;8OMV Pezinok Rekostrukcia&amp;C&amp;8SO7 Prestrešenie nad výdajom diesel Elektroinštalácia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D24"/>
  <sheetViews>
    <sheetView workbookViewId="0">
      <selection activeCell="P26" sqref="O26:P26"/>
    </sheetView>
  </sheetViews>
  <sheetFormatPr defaultRowHeight="15"/>
  <cols>
    <col min="1" max="1" width="3.7109375" style="372" customWidth="1"/>
    <col min="2" max="2" width="9.140625" style="372"/>
    <col min="3" max="3" width="60.7109375" style="372" customWidth="1"/>
    <col min="4" max="4" width="7.7109375" style="372" customWidth="1"/>
    <col min="5" max="6" width="10.7109375" style="372" customWidth="1"/>
    <col min="7" max="7" width="13.7109375" style="372" customWidth="1"/>
    <col min="8" max="16384" width="9.140625" style="372"/>
  </cols>
  <sheetData>
    <row r="1" spans="1:30" s="274" customFormat="1" ht="12.75">
      <c r="A1" s="311" t="s">
        <v>438</v>
      </c>
      <c r="G1" s="307"/>
      <c r="I1" s="311" t="s">
        <v>413</v>
      </c>
      <c r="J1" s="423"/>
      <c r="K1" s="306"/>
      <c r="Q1" s="291"/>
      <c r="R1" s="291"/>
      <c r="S1" s="291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274" customFormat="1" ht="12.75">
      <c r="A2" s="311" t="s">
        <v>432</v>
      </c>
      <c r="G2" s="307"/>
      <c r="H2" s="305"/>
      <c r="I2" s="311"/>
      <c r="J2" s="423"/>
      <c r="K2" s="306"/>
      <c r="Q2" s="291"/>
      <c r="R2" s="291"/>
      <c r="S2" s="291"/>
      <c r="Z2" s="21" t="s">
        <v>6</v>
      </c>
      <c r="AA2" s="23" t="s">
        <v>7</v>
      </c>
      <c r="AB2" s="24" t="s">
        <v>8</v>
      </c>
      <c r="AC2" s="24"/>
      <c r="AD2" s="23"/>
    </row>
    <row r="3" spans="1:30" s="274" customFormat="1" ht="12.75">
      <c r="A3" s="311" t="s">
        <v>414</v>
      </c>
      <c r="G3" s="307"/>
      <c r="I3" s="311"/>
      <c r="J3" s="423"/>
      <c r="K3" s="306"/>
      <c r="Q3" s="291"/>
      <c r="R3" s="291"/>
      <c r="S3" s="291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274" customFormat="1" ht="12.75">
      <c r="A4" s="311" t="s">
        <v>437</v>
      </c>
      <c r="J4" s="422"/>
      <c r="Q4" s="291"/>
      <c r="R4" s="291"/>
      <c r="S4" s="291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s="420" customFormat="1" ht="13.5">
      <c r="A5" s="311" t="s">
        <v>433</v>
      </c>
      <c r="C5" s="421"/>
      <c r="D5" s="421"/>
      <c r="E5" s="421"/>
    </row>
    <row r="6" spans="1:30" s="420" customFormat="1" ht="13.5">
      <c r="A6" s="311" t="s">
        <v>991</v>
      </c>
      <c r="C6" s="421"/>
      <c r="D6" s="421"/>
      <c r="E6" s="421"/>
    </row>
    <row r="7" spans="1:30">
      <c r="A7" s="400"/>
      <c r="B7" s="399"/>
      <c r="C7" s="419"/>
      <c r="D7" s="407"/>
      <c r="E7" s="406"/>
      <c r="F7" s="405"/>
      <c r="G7" s="404"/>
    </row>
    <row r="8" spans="1:30">
      <c r="A8" s="418"/>
      <c r="B8" s="416"/>
      <c r="C8" s="417"/>
      <c r="D8" s="416"/>
      <c r="E8" s="415"/>
      <c r="F8" s="414"/>
      <c r="G8" s="413"/>
    </row>
    <row r="9" spans="1:30">
      <c r="A9" s="400"/>
      <c r="B9" s="399"/>
      <c r="C9" s="412"/>
      <c r="D9" s="407"/>
      <c r="E9" s="406"/>
      <c r="F9" s="405"/>
      <c r="G9" s="411"/>
    </row>
    <row r="10" spans="1:30">
      <c r="A10" s="400"/>
      <c r="B10" s="399"/>
      <c r="C10" s="410"/>
      <c r="D10" s="407"/>
      <c r="E10" s="406"/>
      <c r="F10" s="405"/>
    </row>
    <row r="11" spans="1:30" ht="20.100000000000001" customHeight="1">
      <c r="A11" s="400"/>
      <c r="B11" s="399"/>
      <c r="C11" s="409" t="s">
        <v>990</v>
      </c>
      <c r="D11" s="407"/>
      <c r="E11" s="406"/>
      <c r="F11" s="405"/>
      <c r="G11" s="404"/>
    </row>
    <row r="12" spans="1:30" ht="20.100000000000001" customHeight="1">
      <c r="A12" s="400"/>
      <c r="B12" s="399"/>
      <c r="C12" s="408" t="s">
        <v>989</v>
      </c>
      <c r="D12" s="407"/>
      <c r="E12" s="406"/>
      <c r="F12" s="405"/>
      <c r="G12" s="404"/>
    </row>
    <row r="13" spans="1:30" ht="15" customHeight="1">
      <c r="A13" s="403"/>
      <c r="B13" s="399"/>
      <c r="D13" s="401"/>
      <c r="E13" s="396"/>
      <c r="F13" s="395"/>
    </row>
    <row r="14" spans="1:30" ht="15" customHeight="1">
      <c r="A14" s="403"/>
      <c r="B14" s="399"/>
      <c r="C14" s="402" t="s">
        <v>417</v>
      </c>
      <c r="D14" s="401"/>
      <c r="E14" s="396"/>
      <c r="F14" s="395"/>
      <c r="G14" s="394">
        <f>'Elektro Objekt obsl'!$J$59</f>
        <v>0</v>
      </c>
    </row>
    <row r="15" spans="1:30" ht="15" customHeight="1">
      <c r="A15" s="400"/>
      <c r="B15" s="399"/>
      <c r="C15" s="402" t="s">
        <v>416</v>
      </c>
      <c r="D15" s="401"/>
      <c r="E15" s="396"/>
      <c r="F15" s="395"/>
      <c r="G15" s="394">
        <f>'Elektro Objekt obsl'!$I$59</f>
        <v>0</v>
      </c>
    </row>
    <row r="16" spans="1:30" ht="15" customHeight="1">
      <c r="A16" s="400"/>
      <c r="B16" s="399"/>
      <c r="C16" s="398" t="s">
        <v>988</v>
      </c>
      <c r="D16" s="397"/>
      <c r="E16" s="396"/>
      <c r="F16" s="395"/>
      <c r="G16" s="394">
        <v>0</v>
      </c>
    </row>
    <row r="17" spans="1:7" ht="15" customHeight="1" thickBot="1">
      <c r="A17" s="393"/>
      <c r="B17" s="391"/>
      <c r="C17" s="392" t="s">
        <v>415</v>
      </c>
      <c r="D17" s="391"/>
      <c r="E17" s="390"/>
      <c r="F17" s="389"/>
      <c r="G17" s="388">
        <v>0</v>
      </c>
    </row>
    <row r="18" spans="1:7" ht="20.100000000000001" customHeight="1">
      <c r="C18" s="387" t="s">
        <v>987</v>
      </c>
      <c r="D18" s="385"/>
      <c r="E18" s="384"/>
      <c r="F18" s="383"/>
      <c r="G18" s="386">
        <f>G14+G15+G16+G17+G22</f>
        <v>0</v>
      </c>
    </row>
    <row r="19" spans="1:7">
      <c r="C19" s="382"/>
      <c r="D19" s="385"/>
      <c r="E19" s="384"/>
      <c r="F19" s="383"/>
      <c r="G19" s="382"/>
    </row>
    <row r="20" spans="1:7">
      <c r="C20" s="382"/>
      <c r="D20" s="385"/>
      <c r="E20" s="384"/>
      <c r="F20" s="383"/>
      <c r="G20" s="382"/>
    </row>
    <row r="21" spans="1:7">
      <c r="C21" s="382"/>
      <c r="D21" s="385"/>
      <c r="E21" s="384"/>
      <c r="F21" s="383"/>
      <c r="G21" s="382"/>
    </row>
    <row r="22" spans="1:7" ht="18" customHeight="1">
      <c r="A22" s="381"/>
      <c r="B22" s="380"/>
      <c r="C22" s="379" t="s">
        <v>986</v>
      </c>
      <c r="D22" s="378"/>
      <c r="E22" s="377"/>
      <c r="F22" s="376"/>
      <c r="G22" s="375">
        <f>'Elektro Objekt obsl'!$K$62</f>
        <v>0</v>
      </c>
    </row>
    <row r="23" spans="1:7" ht="12.95" customHeight="1">
      <c r="G23" s="374"/>
    </row>
    <row r="24" spans="1:7">
      <c r="C24" s="37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&amp;L&amp;8OMV Pezinok Rekostrukcia&amp;C&amp;8SO7 Prestrešenie nad výdajom diesel Elektroinštalácia&amp;R&amp;8Výkaz a výmer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D105"/>
  <sheetViews>
    <sheetView topLeftCell="A31" workbookViewId="0">
      <selection activeCell="L71" sqref="L71"/>
    </sheetView>
  </sheetViews>
  <sheetFormatPr defaultColWidth="35.5703125" defaultRowHeight="15"/>
  <cols>
    <col min="1" max="1" width="3" style="424" customWidth="1"/>
    <col min="2" max="2" width="4" style="424" customWidth="1"/>
    <col min="3" max="3" width="58.85546875" style="424" customWidth="1"/>
    <col min="4" max="4" width="8.5703125" style="425" customWidth="1"/>
    <col min="5" max="5" width="9" style="424" customWidth="1"/>
    <col min="6" max="6" width="9.7109375" style="424" customWidth="1"/>
    <col min="7" max="7" width="8.7109375" style="424" bestFit="1" customWidth="1"/>
    <col min="8" max="8" width="9.140625" style="424" customWidth="1"/>
    <col min="9" max="10" width="12.7109375" style="424" customWidth="1"/>
    <col min="11" max="11" width="16.140625" style="424" customWidth="1"/>
    <col min="12" max="13" width="10.7109375" style="424" customWidth="1"/>
    <col min="14" max="14" width="35.5703125" style="424"/>
    <col min="15" max="16" width="10.7109375" style="424" customWidth="1"/>
    <col min="17" max="16384" width="35.5703125" style="424"/>
  </cols>
  <sheetData>
    <row r="1" spans="1:30" s="274" customFormat="1" ht="12.75">
      <c r="A1" s="311" t="s">
        <v>438</v>
      </c>
      <c r="G1" s="307"/>
      <c r="I1" s="311" t="s">
        <v>413</v>
      </c>
      <c r="J1" s="423"/>
      <c r="K1" s="306"/>
      <c r="Q1" s="291"/>
      <c r="R1" s="291"/>
      <c r="S1" s="291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274" customFormat="1" ht="12.75">
      <c r="A2" s="311" t="s">
        <v>432</v>
      </c>
      <c r="G2" s="307"/>
      <c r="H2" s="305"/>
      <c r="I2" s="311"/>
      <c r="J2" s="423"/>
      <c r="K2" s="306"/>
      <c r="Q2" s="291"/>
      <c r="R2" s="291"/>
      <c r="S2" s="291"/>
      <c r="Z2" s="21" t="s">
        <v>6</v>
      </c>
      <c r="AA2" s="23" t="s">
        <v>7</v>
      </c>
      <c r="AB2" s="24" t="s">
        <v>8</v>
      </c>
      <c r="AC2" s="24"/>
      <c r="AD2" s="23"/>
    </row>
    <row r="3" spans="1:30" s="274" customFormat="1" ht="12.75">
      <c r="A3" s="311" t="s">
        <v>414</v>
      </c>
      <c r="G3" s="307"/>
      <c r="I3" s="311"/>
      <c r="J3" s="423"/>
      <c r="K3" s="306"/>
      <c r="Q3" s="291"/>
      <c r="R3" s="291"/>
      <c r="S3" s="291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274" customFormat="1" ht="12.75">
      <c r="A4" s="311" t="s">
        <v>437</v>
      </c>
      <c r="J4" s="422"/>
      <c r="Q4" s="291"/>
      <c r="R4" s="291"/>
      <c r="S4" s="291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s="420" customFormat="1" ht="13.5">
      <c r="A5" s="311" t="s">
        <v>433</v>
      </c>
      <c r="C5" s="421"/>
      <c r="D5" s="421"/>
      <c r="E5" s="421"/>
    </row>
    <row r="6" spans="1:30" s="420" customFormat="1" ht="13.5">
      <c r="A6" s="311" t="s">
        <v>1014</v>
      </c>
      <c r="C6" s="421"/>
      <c r="D6" s="421"/>
      <c r="E6" s="421"/>
    </row>
    <row r="7" spans="1:30" s="467" customFormat="1" ht="24">
      <c r="A7" s="595" t="s">
        <v>292</v>
      </c>
      <c r="B7" s="595"/>
      <c r="C7" s="469" t="s">
        <v>291</v>
      </c>
      <c r="D7" s="468" t="s">
        <v>290</v>
      </c>
      <c r="E7" s="596" t="s">
        <v>289</v>
      </c>
      <c r="F7" s="596"/>
      <c r="G7" s="596" t="s">
        <v>288</v>
      </c>
      <c r="H7" s="596"/>
      <c r="I7" s="597" t="s">
        <v>287</v>
      </c>
      <c r="J7" s="597"/>
      <c r="K7" s="463" t="s">
        <v>286</v>
      </c>
      <c r="L7" s="463" t="s">
        <v>285</v>
      </c>
      <c r="M7" s="462" t="s">
        <v>284</v>
      </c>
    </row>
    <row r="8" spans="1:30" s="461" customFormat="1" ht="24">
      <c r="A8" s="598" t="s">
        <v>283</v>
      </c>
      <c r="B8" s="598"/>
      <c r="C8" s="466" t="s">
        <v>282</v>
      </c>
      <c r="D8" s="465" t="s">
        <v>236</v>
      </c>
      <c r="E8" s="464" t="s">
        <v>281</v>
      </c>
      <c r="F8" s="464" t="s">
        <v>280</v>
      </c>
      <c r="G8" s="464" t="s">
        <v>279</v>
      </c>
      <c r="H8" s="464" t="s">
        <v>277</v>
      </c>
      <c r="I8" s="464" t="s">
        <v>278</v>
      </c>
      <c r="J8" s="464" t="s">
        <v>277</v>
      </c>
      <c r="K8" s="463" t="s">
        <v>276</v>
      </c>
      <c r="L8" s="463" t="s">
        <v>276</v>
      </c>
      <c r="M8" s="462" t="s">
        <v>275</v>
      </c>
    </row>
    <row r="9" spans="1:30" s="458" customFormat="1">
      <c r="A9" s="593">
        <v>1</v>
      </c>
      <c r="B9" s="594"/>
      <c r="C9" s="460">
        <v>2</v>
      </c>
      <c r="D9" s="459">
        <v>3</v>
      </c>
      <c r="E9" s="459">
        <v>4</v>
      </c>
      <c r="F9" s="459">
        <v>5</v>
      </c>
      <c r="G9" s="460">
        <v>6</v>
      </c>
      <c r="H9" s="459">
        <v>7</v>
      </c>
      <c r="I9" s="459">
        <v>8</v>
      </c>
      <c r="J9" s="459">
        <v>9</v>
      </c>
      <c r="K9" s="459">
        <v>10</v>
      </c>
      <c r="L9" s="459">
        <v>11</v>
      </c>
      <c r="M9" s="459">
        <v>12</v>
      </c>
    </row>
    <row r="10" spans="1:30" ht="15" customHeight="1">
      <c r="A10" s="435">
        <v>1</v>
      </c>
      <c r="B10" s="432"/>
      <c r="C10" s="457" t="s">
        <v>407</v>
      </c>
      <c r="D10" s="430"/>
      <c r="E10" s="428"/>
      <c r="F10" s="428"/>
      <c r="G10" s="428"/>
      <c r="H10" s="428"/>
      <c r="I10" s="428"/>
      <c r="J10" s="428"/>
      <c r="K10" s="428"/>
      <c r="L10" s="428"/>
      <c r="M10" s="456"/>
    </row>
    <row r="11" spans="1:30" s="426" customFormat="1" ht="15" customHeight="1">
      <c r="A11" s="435">
        <f t="shared" ref="A11:A42" si="0">A10+1</f>
        <v>2</v>
      </c>
      <c r="B11" s="432"/>
      <c r="C11" s="439" t="s">
        <v>1013</v>
      </c>
      <c r="D11" s="438"/>
      <c r="E11" s="443"/>
      <c r="F11" s="428"/>
      <c r="G11" s="437"/>
      <c r="H11" s="437"/>
      <c r="I11" s="429"/>
      <c r="J11" s="429"/>
      <c r="K11" s="429"/>
      <c r="L11" s="428"/>
      <c r="M11" s="440"/>
    </row>
    <row r="12" spans="1:30" s="426" customFormat="1" ht="15" customHeight="1">
      <c r="A12" s="435">
        <f t="shared" si="0"/>
        <v>3</v>
      </c>
      <c r="B12" s="432"/>
      <c r="C12" s="439" t="s">
        <v>1012</v>
      </c>
      <c r="D12" s="438" t="s">
        <v>127</v>
      </c>
      <c r="E12" s="437">
        <v>30</v>
      </c>
      <c r="F12" s="428"/>
      <c r="G12" s="442"/>
      <c r="H12" s="441"/>
      <c r="I12" s="429">
        <f>E12*G12*1.05</f>
        <v>0</v>
      </c>
      <c r="J12" s="429">
        <f>E12*H12</f>
        <v>0</v>
      </c>
      <c r="K12" s="429">
        <f>I12+J12</f>
        <v>0</v>
      </c>
      <c r="L12" s="428"/>
      <c r="M12" s="440"/>
    </row>
    <row r="13" spans="1:30" s="426" customFormat="1" ht="15" customHeight="1">
      <c r="A13" s="435">
        <f t="shared" si="0"/>
        <v>4</v>
      </c>
      <c r="B13" s="432"/>
      <c r="C13" s="435"/>
      <c r="D13" s="435"/>
      <c r="E13" s="434"/>
      <c r="F13" s="428"/>
      <c r="G13" s="442"/>
      <c r="H13" s="441"/>
      <c r="I13" s="429"/>
      <c r="J13" s="429"/>
      <c r="K13" s="429"/>
      <c r="L13" s="428"/>
      <c r="M13" s="440"/>
    </row>
    <row r="14" spans="1:30" s="426" customFormat="1" ht="15" customHeight="1">
      <c r="A14" s="435">
        <f t="shared" si="0"/>
        <v>5</v>
      </c>
      <c r="B14" s="432"/>
      <c r="C14" s="439" t="s">
        <v>1011</v>
      </c>
      <c r="D14" s="438"/>
      <c r="E14" s="443"/>
      <c r="F14" s="428"/>
      <c r="G14" s="442"/>
      <c r="H14" s="441"/>
      <c r="I14" s="429"/>
      <c r="J14" s="429"/>
      <c r="K14" s="429"/>
      <c r="L14" s="428"/>
      <c r="M14" s="440"/>
    </row>
    <row r="15" spans="1:30" s="426" customFormat="1" ht="15" customHeight="1">
      <c r="A15" s="435">
        <f t="shared" si="0"/>
        <v>6</v>
      </c>
      <c r="B15" s="432"/>
      <c r="C15" s="439" t="s">
        <v>1010</v>
      </c>
      <c r="D15" s="438" t="s">
        <v>98</v>
      </c>
      <c r="E15" s="437">
        <v>14</v>
      </c>
      <c r="F15" s="428"/>
      <c r="G15" s="442"/>
      <c r="H15" s="441"/>
      <c r="I15" s="429">
        <f>E15*G15</f>
        <v>0</v>
      </c>
      <c r="J15" s="429">
        <f>E15*H15</f>
        <v>0</v>
      </c>
      <c r="K15" s="429">
        <f>I15+J15</f>
        <v>0</v>
      </c>
      <c r="L15" s="428"/>
      <c r="M15" s="440"/>
    </row>
    <row r="16" spans="1:30" s="426" customFormat="1" ht="15" customHeight="1">
      <c r="A16" s="435">
        <f t="shared" si="0"/>
        <v>7</v>
      </c>
      <c r="B16" s="432"/>
      <c r="C16" s="439"/>
      <c r="D16" s="438"/>
      <c r="E16" s="443"/>
      <c r="F16" s="428"/>
      <c r="G16" s="442"/>
      <c r="H16" s="441"/>
      <c r="I16" s="429"/>
      <c r="J16" s="429"/>
      <c r="K16" s="429"/>
      <c r="L16" s="428"/>
      <c r="M16" s="440"/>
    </row>
    <row r="17" spans="1:13" s="426" customFormat="1" ht="15" customHeight="1">
      <c r="A17" s="435">
        <f t="shared" si="0"/>
        <v>8</v>
      </c>
      <c r="B17" s="432"/>
      <c r="C17" s="439" t="s">
        <v>1009</v>
      </c>
      <c r="D17" s="438"/>
      <c r="E17" s="443"/>
      <c r="F17" s="428"/>
      <c r="G17" s="442"/>
      <c r="H17" s="441"/>
      <c r="I17" s="429"/>
      <c r="J17" s="429"/>
      <c r="K17" s="429"/>
      <c r="L17" s="428"/>
      <c r="M17" s="440"/>
    </row>
    <row r="18" spans="1:13" s="426" customFormat="1" ht="15" customHeight="1">
      <c r="A18" s="435">
        <f t="shared" si="0"/>
        <v>9</v>
      </c>
      <c r="B18" s="432"/>
      <c r="C18" s="439" t="s">
        <v>1008</v>
      </c>
      <c r="D18" s="438" t="s">
        <v>127</v>
      </c>
      <c r="E18" s="437">
        <v>70</v>
      </c>
      <c r="F18" s="428"/>
      <c r="G18" s="442"/>
      <c r="H18" s="441"/>
      <c r="I18" s="429">
        <f>E18*G18*1.05</f>
        <v>0</v>
      </c>
      <c r="J18" s="429">
        <f>E18*H18</f>
        <v>0</v>
      </c>
      <c r="K18" s="429">
        <f>I18+J18</f>
        <v>0</v>
      </c>
      <c r="L18" s="428"/>
      <c r="M18" s="440"/>
    </row>
    <row r="19" spans="1:13" s="426" customFormat="1" ht="15" customHeight="1">
      <c r="A19" s="435">
        <f t="shared" si="0"/>
        <v>10</v>
      </c>
      <c r="B19" s="432"/>
      <c r="C19" s="439"/>
      <c r="D19" s="438"/>
      <c r="E19" s="443"/>
      <c r="F19" s="428"/>
      <c r="G19" s="442"/>
      <c r="H19" s="441"/>
      <c r="I19" s="429"/>
      <c r="J19" s="429"/>
      <c r="K19" s="429"/>
      <c r="L19" s="428"/>
      <c r="M19" s="440"/>
    </row>
    <row r="20" spans="1:13" s="426" customFormat="1" ht="15" customHeight="1">
      <c r="A20" s="435">
        <f t="shared" si="0"/>
        <v>11</v>
      </c>
      <c r="B20" s="432"/>
      <c r="C20" s="439" t="s">
        <v>405</v>
      </c>
      <c r="D20" s="438"/>
      <c r="E20" s="437"/>
      <c r="F20" s="428"/>
      <c r="G20" s="442"/>
      <c r="H20" s="441"/>
      <c r="I20" s="429"/>
      <c r="J20" s="429"/>
      <c r="K20" s="429"/>
      <c r="L20" s="428"/>
      <c r="M20" s="440"/>
    </row>
    <row r="21" spans="1:13" s="426" customFormat="1" ht="15" customHeight="1">
      <c r="A21" s="435">
        <f t="shared" si="0"/>
        <v>12</v>
      </c>
      <c r="B21" s="432"/>
      <c r="C21" s="439" t="s">
        <v>404</v>
      </c>
      <c r="D21" s="438"/>
      <c r="E21" s="443"/>
      <c r="F21" s="428"/>
      <c r="G21" s="442"/>
      <c r="H21" s="441"/>
      <c r="I21" s="429"/>
      <c r="J21" s="429"/>
      <c r="K21" s="429"/>
      <c r="L21" s="428"/>
      <c r="M21" s="440"/>
    </row>
    <row r="22" spans="1:13" s="426" customFormat="1" ht="15" customHeight="1">
      <c r="A22" s="435">
        <f t="shared" si="0"/>
        <v>13</v>
      </c>
      <c r="B22" s="432"/>
      <c r="C22" s="439" t="s">
        <v>1007</v>
      </c>
      <c r="D22" s="438" t="s">
        <v>98</v>
      </c>
      <c r="E22" s="437">
        <v>10</v>
      </c>
      <c r="F22" s="428"/>
      <c r="G22" s="442"/>
      <c r="H22" s="441"/>
      <c r="I22" s="429">
        <f>E22*G22*2.4</f>
        <v>0</v>
      </c>
      <c r="J22" s="429">
        <f>E22*H22</f>
        <v>0</v>
      </c>
      <c r="K22" s="429">
        <f>I22+J22</f>
        <v>0</v>
      </c>
      <c r="L22" s="428"/>
      <c r="M22" s="440"/>
    </row>
    <row r="23" spans="1:13" s="426" customFormat="1" ht="15" customHeight="1">
      <c r="A23" s="435">
        <f t="shared" si="0"/>
        <v>14</v>
      </c>
      <c r="B23" s="432"/>
      <c r="C23" s="439" t="s">
        <v>1006</v>
      </c>
      <c r="D23" s="438" t="s">
        <v>98</v>
      </c>
      <c r="E23" s="437">
        <v>3</v>
      </c>
      <c r="F23" s="428"/>
      <c r="G23" s="442"/>
      <c r="H23" s="441"/>
      <c r="I23" s="429">
        <f>E23*G23*1.05*5.8</f>
        <v>0</v>
      </c>
      <c r="J23" s="429">
        <f>E23*H23</f>
        <v>0</v>
      </c>
      <c r="K23" s="429">
        <f>I23+J23</f>
        <v>0</v>
      </c>
      <c r="L23" s="428"/>
      <c r="M23" s="440"/>
    </row>
    <row r="24" spans="1:13" s="426" customFormat="1" ht="15" customHeight="1">
      <c r="A24" s="435">
        <f t="shared" si="0"/>
        <v>15</v>
      </c>
      <c r="B24" s="432"/>
      <c r="C24" s="439"/>
      <c r="D24" s="438"/>
      <c r="E24" s="437"/>
      <c r="F24" s="428"/>
      <c r="G24" s="442"/>
      <c r="H24" s="441"/>
      <c r="I24" s="429"/>
      <c r="J24" s="429"/>
      <c r="K24" s="429"/>
      <c r="L24" s="428"/>
      <c r="M24" s="440"/>
    </row>
    <row r="25" spans="1:13" s="426" customFormat="1" ht="15" customHeight="1">
      <c r="A25" s="435">
        <f t="shared" si="0"/>
        <v>16</v>
      </c>
      <c r="B25" s="432"/>
      <c r="C25" s="433" t="s">
        <v>270</v>
      </c>
      <c r="D25" s="435"/>
      <c r="E25" s="433"/>
      <c r="F25" s="428"/>
      <c r="G25" s="442"/>
      <c r="H25" s="441"/>
      <c r="I25" s="429"/>
      <c r="J25" s="429"/>
      <c r="K25" s="429"/>
      <c r="L25" s="428"/>
      <c r="M25" s="440"/>
    </row>
    <row r="26" spans="1:13" s="426" customFormat="1" ht="15" customHeight="1">
      <c r="A26" s="435">
        <f t="shared" si="0"/>
        <v>17</v>
      </c>
      <c r="B26" s="432"/>
      <c r="C26" s="433" t="s">
        <v>269</v>
      </c>
      <c r="D26" s="455" t="s">
        <v>83</v>
      </c>
      <c r="E26" s="434">
        <v>0.15</v>
      </c>
      <c r="F26" s="428"/>
      <c r="G26" s="442"/>
      <c r="H26" s="441"/>
      <c r="I26" s="429">
        <f>E26*G26*1.05</f>
        <v>0</v>
      </c>
      <c r="J26" s="429">
        <f>E26*H26</f>
        <v>0</v>
      </c>
      <c r="K26" s="429">
        <f>I26+J26</f>
        <v>0</v>
      </c>
      <c r="L26" s="428"/>
      <c r="M26" s="440"/>
    </row>
    <row r="27" spans="1:13" s="426" customFormat="1" ht="15" customHeight="1">
      <c r="A27" s="435">
        <f t="shared" si="0"/>
        <v>18</v>
      </c>
      <c r="B27" s="432"/>
      <c r="C27" s="433"/>
      <c r="D27" s="455"/>
      <c r="E27" s="434"/>
      <c r="F27" s="428"/>
      <c r="G27" s="442"/>
      <c r="H27" s="441"/>
      <c r="I27" s="429"/>
      <c r="J27" s="429"/>
      <c r="K27" s="429"/>
      <c r="L27" s="428"/>
      <c r="M27" s="440"/>
    </row>
    <row r="28" spans="1:13" s="426" customFormat="1" ht="15" customHeight="1">
      <c r="A28" s="435">
        <f t="shared" si="0"/>
        <v>19</v>
      </c>
      <c r="B28" s="432"/>
      <c r="C28" s="439" t="s">
        <v>336</v>
      </c>
      <c r="D28" s="438"/>
      <c r="E28" s="443"/>
      <c r="F28" s="428"/>
      <c r="G28" s="442"/>
      <c r="H28" s="441"/>
      <c r="I28" s="429"/>
      <c r="J28" s="429"/>
      <c r="K28" s="429"/>
      <c r="L28" s="428"/>
      <c r="M28" s="440"/>
    </row>
    <row r="29" spans="1:13" s="426" customFormat="1" ht="15" customHeight="1">
      <c r="A29" s="435">
        <f t="shared" si="0"/>
        <v>20</v>
      </c>
      <c r="B29" s="432"/>
      <c r="C29" s="439" t="s">
        <v>1005</v>
      </c>
      <c r="D29" s="438" t="s">
        <v>127</v>
      </c>
      <c r="E29" s="437">
        <v>65</v>
      </c>
      <c r="F29" s="428"/>
      <c r="G29" s="448"/>
      <c r="H29" s="448"/>
      <c r="I29" s="429">
        <f>E29*G29*1.05</f>
        <v>0</v>
      </c>
      <c r="J29" s="429">
        <f>E29*H29</f>
        <v>0</v>
      </c>
      <c r="K29" s="429">
        <f>I29+J29</f>
        <v>0</v>
      </c>
      <c r="L29" s="424"/>
      <c r="M29" s="440"/>
    </row>
    <row r="30" spans="1:13" s="426" customFormat="1" ht="15" customHeight="1">
      <c r="A30" s="435">
        <f t="shared" si="0"/>
        <v>21</v>
      </c>
      <c r="B30" s="432"/>
      <c r="C30" s="439" t="s">
        <v>1004</v>
      </c>
      <c r="D30" s="438" t="s">
        <v>127</v>
      </c>
      <c r="E30" s="437">
        <v>30</v>
      </c>
      <c r="F30" s="428"/>
      <c r="G30" s="448"/>
      <c r="H30" s="448"/>
      <c r="I30" s="429">
        <f>E30*G30*1.05</f>
        <v>0</v>
      </c>
      <c r="J30" s="429">
        <f>E30*H30</f>
        <v>0</v>
      </c>
      <c r="K30" s="429">
        <f>I30+J30</f>
        <v>0</v>
      </c>
      <c r="L30" s="424"/>
      <c r="M30" s="440"/>
    </row>
    <row r="31" spans="1:13" s="426" customFormat="1" ht="15" customHeight="1">
      <c r="A31" s="435">
        <f t="shared" si="0"/>
        <v>22</v>
      </c>
      <c r="B31" s="432"/>
      <c r="C31" s="439" t="s">
        <v>1003</v>
      </c>
      <c r="D31" s="438" t="s">
        <v>127</v>
      </c>
      <c r="E31" s="437">
        <v>135</v>
      </c>
      <c r="F31" s="428"/>
      <c r="G31" s="448"/>
      <c r="H31" s="448"/>
      <c r="I31" s="429">
        <f>E31*G31*1.05</f>
        <v>0</v>
      </c>
      <c r="J31" s="429">
        <f>E31*H31</f>
        <v>0</v>
      </c>
      <c r="K31" s="429">
        <f>I31+J31</f>
        <v>0</v>
      </c>
      <c r="L31" s="424"/>
      <c r="M31" s="440"/>
    </row>
    <row r="32" spans="1:13" s="426" customFormat="1" ht="15" customHeight="1">
      <c r="A32" s="435">
        <f t="shared" si="0"/>
        <v>23</v>
      </c>
      <c r="B32" s="432"/>
      <c r="C32" s="439"/>
      <c r="D32" s="438"/>
      <c r="E32" s="437"/>
      <c r="F32" s="428"/>
      <c r="G32" s="442"/>
      <c r="H32" s="441"/>
      <c r="I32" s="429"/>
      <c r="J32" s="429"/>
      <c r="K32" s="429"/>
      <c r="L32" s="424"/>
      <c r="M32" s="440"/>
    </row>
    <row r="33" spans="1:13" s="426" customFormat="1" ht="15" customHeight="1">
      <c r="A33" s="435">
        <f t="shared" si="0"/>
        <v>24</v>
      </c>
      <c r="B33" s="432"/>
      <c r="C33" s="439" t="s">
        <v>264</v>
      </c>
      <c r="D33" s="438"/>
      <c r="E33" s="443"/>
      <c r="F33" s="428"/>
      <c r="G33" s="442"/>
      <c r="H33" s="441"/>
      <c r="I33" s="429"/>
      <c r="J33" s="429"/>
      <c r="K33" s="429"/>
      <c r="L33" s="428"/>
      <c r="M33" s="440"/>
    </row>
    <row r="34" spans="1:13" s="426" customFormat="1" ht="15" customHeight="1">
      <c r="A34" s="435">
        <f t="shared" si="0"/>
        <v>25</v>
      </c>
      <c r="B34" s="432"/>
      <c r="C34" s="439" t="s">
        <v>263</v>
      </c>
      <c r="D34" s="438" t="s">
        <v>98</v>
      </c>
      <c r="E34" s="437">
        <v>54</v>
      </c>
      <c r="F34" s="428"/>
      <c r="G34" s="442"/>
      <c r="H34" s="441"/>
      <c r="I34" s="429">
        <f>E34*G34</f>
        <v>0</v>
      </c>
      <c r="J34" s="429">
        <f>E34*H34</f>
        <v>0</v>
      </c>
      <c r="K34" s="429">
        <f>I34+J34</f>
        <v>0</v>
      </c>
      <c r="L34" s="428"/>
      <c r="M34" s="440"/>
    </row>
    <row r="35" spans="1:13" ht="15" customHeight="1">
      <c r="A35" s="435">
        <f t="shared" si="0"/>
        <v>26</v>
      </c>
      <c r="B35" s="432"/>
      <c r="C35" s="439" t="s">
        <v>1002</v>
      </c>
      <c r="D35" s="438" t="s">
        <v>127</v>
      </c>
      <c r="E35" s="437">
        <v>35</v>
      </c>
      <c r="F35" s="428"/>
      <c r="G35" s="442"/>
      <c r="H35" s="441"/>
      <c r="I35" s="429">
        <f>E35*G35</f>
        <v>0</v>
      </c>
      <c r="J35" s="429">
        <f>E35*H35</f>
        <v>0</v>
      </c>
      <c r="K35" s="429">
        <f>I35+J35</f>
        <v>0</v>
      </c>
      <c r="L35" s="428"/>
      <c r="M35" s="440"/>
    </row>
    <row r="36" spans="1:13" ht="15" customHeight="1">
      <c r="A36" s="435">
        <f t="shared" si="0"/>
        <v>27</v>
      </c>
      <c r="B36" s="432"/>
      <c r="C36" s="439"/>
      <c r="D36" s="438"/>
      <c r="E36" s="437"/>
      <c r="F36" s="428"/>
      <c r="G36" s="442"/>
      <c r="H36" s="441"/>
      <c r="I36" s="429"/>
      <c r="J36" s="429"/>
      <c r="K36" s="429"/>
      <c r="L36" s="428"/>
      <c r="M36" s="440"/>
    </row>
    <row r="37" spans="1:13" ht="15" customHeight="1">
      <c r="A37" s="435">
        <f t="shared" si="0"/>
        <v>28</v>
      </c>
      <c r="B37" s="432"/>
      <c r="C37" s="439" t="s">
        <v>261</v>
      </c>
      <c r="D37" s="438"/>
      <c r="E37" s="443"/>
      <c r="F37" s="428"/>
      <c r="G37" s="442"/>
      <c r="H37" s="441"/>
      <c r="I37" s="429"/>
      <c r="J37" s="429"/>
      <c r="K37" s="429"/>
      <c r="L37" s="428"/>
      <c r="M37" s="440"/>
    </row>
    <row r="38" spans="1:13" ht="15" customHeight="1">
      <c r="A38" s="435">
        <f t="shared" si="0"/>
        <v>29</v>
      </c>
      <c r="B38" s="432"/>
      <c r="C38" s="439" t="s">
        <v>259</v>
      </c>
      <c r="D38" s="438" t="s">
        <v>98</v>
      </c>
      <c r="E38" s="437">
        <v>21</v>
      </c>
      <c r="F38" s="428"/>
      <c r="G38" s="442"/>
      <c r="H38" s="441"/>
      <c r="I38" s="429">
        <f>E38*G38</f>
        <v>0</v>
      </c>
      <c r="J38" s="429">
        <f>E38*H38</f>
        <v>0</v>
      </c>
      <c r="K38" s="429">
        <f>I38+J38</f>
        <v>0</v>
      </c>
      <c r="L38" s="428"/>
      <c r="M38" s="440"/>
    </row>
    <row r="39" spans="1:13" s="444" customFormat="1" ht="15" customHeight="1">
      <c r="A39" s="435">
        <f t="shared" si="0"/>
        <v>30</v>
      </c>
      <c r="B39" s="451"/>
      <c r="C39" s="450"/>
      <c r="D39" s="449"/>
      <c r="E39" s="452"/>
      <c r="F39" s="446"/>
      <c r="G39" s="448"/>
      <c r="H39" s="448"/>
      <c r="I39" s="447"/>
      <c r="J39" s="447"/>
      <c r="K39" s="447"/>
      <c r="L39" s="454"/>
      <c r="M39" s="451"/>
    </row>
    <row r="40" spans="1:13" s="444" customFormat="1" ht="15" customHeight="1">
      <c r="A40" s="435">
        <f t="shared" si="0"/>
        <v>31</v>
      </c>
      <c r="B40" s="451"/>
      <c r="C40" s="450" t="s">
        <v>258</v>
      </c>
      <c r="D40" s="449"/>
      <c r="E40" s="452"/>
      <c r="F40" s="446"/>
      <c r="G40" s="453"/>
      <c r="H40" s="453"/>
      <c r="I40" s="447"/>
      <c r="J40" s="447"/>
      <c r="K40" s="447"/>
      <c r="L40" s="454"/>
      <c r="M40" s="451"/>
    </row>
    <row r="41" spans="1:13" s="444" customFormat="1" ht="15" customHeight="1">
      <c r="A41" s="435">
        <f t="shared" si="0"/>
        <v>32</v>
      </c>
      <c r="B41" s="451"/>
      <c r="C41" s="450" t="s">
        <v>1001</v>
      </c>
      <c r="D41" s="449" t="s">
        <v>98</v>
      </c>
      <c r="E41" s="448">
        <v>10</v>
      </c>
      <c r="F41" s="446"/>
      <c r="G41" s="448"/>
      <c r="H41" s="448"/>
      <c r="I41" s="447">
        <f>E41*G41</f>
        <v>0</v>
      </c>
      <c r="J41" s="447">
        <f>E41*H41</f>
        <v>0</v>
      </c>
      <c r="K41" s="447">
        <f>I41+J41</f>
        <v>0</v>
      </c>
      <c r="L41" s="446"/>
      <c r="M41" s="445"/>
    </row>
    <row r="42" spans="1:13" s="444" customFormat="1" ht="15" customHeight="1">
      <c r="A42" s="435">
        <f t="shared" si="0"/>
        <v>33</v>
      </c>
      <c r="B42" s="451"/>
      <c r="C42" s="450"/>
      <c r="D42" s="449"/>
      <c r="E42" s="448"/>
      <c r="F42" s="446"/>
      <c r="G42" s="453"/>
      <c r="H42" s="453"/>
      <c r="I42" s="447"/>
      <c r="J42" s="447"/>
      <c r="K42" s="447"/>
      <c r="L42" s="446"/>
      <c r="M42" s="445"/>
    </row>
    <row r="43" spans="1:13" s="444" customFormat="1" ht="15" customHeight="1">
      <c r="A43" s="435">
        <f t="shared" ref="A43:A62" si="1">A42+1</f>
        <v>34</v>
      </c>
      <c r="B43" s="451"/>
      <c r="C43" s="450" t="s">
        <v>1000</v>
      </c>
      <c r="D43" s="449"/>
      <c r="E43" s="452"/>
      <c r="F43" s="446"/>
      <c r="G43" s="448"/>
      <c r="H43" s="448"/>
      <c r="I43" s="447"/>
      <c r="J43" s="447"/>
      <c r="K43" s="447"/>
      <c r="L43" s="446"/>
      <c r="M43" s="445"/>
    </row>
    <row r="44" spans="1:13" s="444" customFormat="1" ht="15" customHeight="1">
      <c r="A44" s="435">
        <f t="shared" si="1"/>
        <v>35</v>
      </c>
      <c r="B44" s="451"/>
      <c r="C44" s="450" t="s">
        <v>999</v>
      </c>
      <c r="D44" s="449" t="s">
        <v>98</v>
      </c>
      <c r="E44" s="448">
        <v>5</v>
      </c>
      <c r="F44" s="446"/>
      <c r="G44" s="448"/>
      <c r="H44" s="448"/>
      <c r="I44" s="447">
        <f>E44*G44</f>
        <v>0</v>
      </c>
      <c r="J44" s="447">
        <f>E44*H44</f>
        <v>0</v>
      </c>
      <c r="K44" s="447">
        <f>I44+J44</f>
        <v>0</v>
      </c>
      <c r="L44" s="446"/>
      <c r="M44" s="445"/>
    </row>
    <row r="45" spans="1:13" s="444" customFormat="1" ht="15" customHeight="1">
      <c r="A45" s="435">
        <f t="shared" si="1"/>
        <v>36</v>
      </c>
      <c r="B45" s="451"/>
      <c r="C45" s="450" t="s">
        <v>998</v>
      </c>
      <c r="D45" s="449" t="s">
        <v>98</v>
      </c>
      <c r="E45" s="448">
        <v>1</v>
      </c>
      <c r="F45" s="446"/>
      <c r="G45" s="448"/>
      <c r="H45" s="448"/>
      <c r="I45" s="447">
        <f>E45*G45</f>
        <v>0</v>
      </c>
      <c r="J45" s="447">
        <f>E45*H45</f>
        <v>0</v>
      </c>
      <c r="K45" s="447">
        <f>I45+J45</f>
        <v>0</v>
      </c>
      <c r="L45" s="446"/>
      <c r="M45" s="445"/>
    </row>
    <row r="46" spans="1:13" s="426" customFormat="1" ht="15" customHeight="1">
      <c r="A46" s="435">
        <f t="shared" si="1"/>
        <v>37</v>
      </c>
      <c r="B46" s="432"/>
      <c r="C46" s="439"/>
      <c r="D46" s="438"/>
      <c r="E46" s="443"/>
      <c r="F46" s="428"/>
      <c r="G46" s="442"/>
      <c r="H46" s="441"/>
      <c r="I46" s="429"/>
      <c r="J46" s="429"/>
      <c r="K46" s="429"/>
      <c r="L46" s="428"/>
      <c r="M46" s="440"/>
    </row>
    <row r="47" spans="1:13" s="444" customFormat="1" ht="15" customHeight="1">
      <c r="A47" s="435">
        <f t="shared" si="1"/>
        <v>38</v>
      </c>
      <c r="B47" s="451"/>
      <c r="C47" s="450" t="s">
        <v>997</v>
      </c>
      <c r="D47" s="449"/>
      <c r="E47" s="452"/>
      <c r="F47" s="446"/>
      <c r="G47" s="448"/>
      <c r="H47" s="448"/>
      <c r="I47" s="447"/>
      <c r="J47" s="447"/>
      <c r="K47" s="447"/>
      <c r="L47" s="446"/>
      <c r="M47" s="445"/>
    </row>
    <row r="48" spans="1:13" s="444" customFormat="1" ht="15" customHeight="1">
      <c r="A48" s="435">
        <f t="shared" si="1"/>
        <v>39</v>
      </c>
      <c r="B48" s="451"/>
      <c r="C48" s="450" t="s">
        <v>996</v>
      </c>
      <c r="D48" s="449" t="s">
        <v>98</v>
      </c>
      <c r="E48" s="448">
        <v>3</v>
      </c>
      <c r="F48" s="446"/>
      <c r="G48" s="448"/>
      <c r="H48" s="448"/>
      <c r="I48" s="447">
        <f>E48*G48</f>
        <v>0</v>
      </c>
      <c r="J48" s="447">
        <f>E48*H48</f>
        <v>0</v>
      </c>
      <c r="K48" s="447">
        <f>I48+J48</f>
        <v>0</v>
      </c>
      <c r="L48" s="446"/>
      <c r="M48" s="445"/>
    </row>
    <row r="49" spans="1:16" s="426" customFormat="1" ht="15" customHeight="1">
      <c r="A49" s="435">
        <f t="shared" si="1"/>
        <v>40</v>
      </c>
      <c r="B49" s="432"/>
      <c r="C49" s="439"/>
      <c r="D49" s="438"/>
      <c r="E49" s="443"/>
      <c r="F49" s="428"/>
      <c r="G49" s="442"/>
      <c r="H49" s="441"/>
      <c r="I49" s="429"/>
      <c r="J49" s="429"/>
      <c r="K49" s="429"/>
      <c r="L49" s="428"/>
      <c r="M49" s="440"/>
    </row>
    <row r="50" spans="1:16" s="426" customFormat="1" ht="15" customHeight="1">
      <c r="A50" s="435">
        <f t="shared" si="1"/>
        <v>41</v>
      </c>
      <c r="B50" s="432"/>
      <c r="C50" s="439" t="s">
        <v>995</v>
      </c>
      <c r="D50" s="438"/>
      <c r="E50" s="443"/>
      <c r="F50" s="428"/>
      <c r="G50" s="442"/>
      <c r="H50" s="441"/>
      <c r="I50" s="429"/>
      <c r="J50" s="429"/>
      <c r="K50" s="429"/>
      <c r="L50" s="428"/>
      <c r="M50" s="440"/>
    </row>
    <row r="51" spans="1:16" ht="15" customHeight="1">
      <c r="A51" s="435">
        <f t="shared" si="1"/>
        <v>42</v>
      </c>
      <c r="B51" s="432"/>
      <c r="C51" s="439" t="s">
        <v>994</v>
      </c>
      <c r="D51" s="438" t="s">
        <v>98</v>
      </c>
      <c r="E51" s="437">
        <v>5</v>
      </c>
      <c r="F51" s="428"/>
      <c r="G51" s="442"/>
      <c r="H51" s="441"/>
      <c r="I51" s="429">
        <f>E51*G51</f>
        <v>0</v>
      </c>
      <c r="J51" s="429">
        <f>E51*H51</f>
        <v>0</v>
      </c>
      <c r="K51" s="429">
        <f>I51+J51</f>
        <v>0</v>
      </c>
      <c r="L51" s="428"/>
      <c r="M51" s="440"/>
    </row>
    <row r="52" spans="1:16" ht="15" customHeight="1">
      <c r="A52" s="435">
        <f t="shared" si="1"/>
        <v>43</v>
      </c>
      <c r="B52" s="432"/>
      <c r="C52" s="439" t="s">
        <v>993</v>
      </c>
      <c r="D52" s="438" t="s">
        <v>98</v>
      </c>
      <c r="E52" s="437">
        <v>3</v>
      </c>
      <c r="F52" s="428"/>
      <c r="G52" s="442"/>
      <c r="H52" s="441"/>
      <c r="I52" s="429">
        <f>E52*G52</f>
        <v>0</v>
      </c>
      <c r="J52" s="429">
        <f>E52*H52</f>
        <v>0</v>
      </c>
      <c r="K52" s="429">
        <f>I52+J52</f>
        <v>0</v>
      </c>
      <c r="L52" s="428"/>
      <c r="M52" s="440"/>
    </row>
    <row r="53" spans="1:16" ht="15" customHeight="1">
      <c r="A53" s="435">
        <f t="shared" si="1"/>
        <v>44</v>
      </c>
      <c r="B53" s="432"/>
      <c r="C53" s="439" t="s">
        <v>992</v>
      </c>
      <c r="D53" s="438" t="s">
        <v>98</v>
      </c>
      <c r="E53" s="437">
        <v>4</v>
      </c>
      <c r="F53" s="428"/>
      <c r="G53" s="442"/>
      <c r="H53" s="441"/>
      <c r="I53" s="429">
        <f>E53*G53</f>
        <v>0</v>
      </c>
      <c r="J53" s="429">
        <f>E53*H53</f>
        <v>0</v>
      </c>
      <c r="K53" s="429">
        <f>I53+J53</f>
        <v>0</v>
      </c>
      <c r="L53" s="428"/>
      <c r="M53" s="440"/>
    </row>
    <row r="54" spans="1:16" ht="15" customHeight="1">
      <c r="A54" s="435">
        <f t="shared" si="1"/>
        <v>45</v>
      </c>
      <c r="B54" s="432"/>
      <c r="C54" s="439"/>
      <c r="D54" s="438"/>
      <c r="E54" s="437"/>
      <c r="F54" s="428"/>
      <c r="G54" s="442"/>
      <c r="H54" s="441"/>
      <c r="I54" s="429"/>
      <c r="J54" s="429"/>
      <c r="K54" s="429"/>
      <c r="L54" s="428"/>
      <c r="M54" s="440"/>
    </row>
    <row r="55" spans="1:16" s="426" customFormat="1" ht="15" customHeight="1">
      <c r="A55" s="435">
        <f t="shared" si="1"/>
        <v>46</v>
      </c>
      <c r="B55" s="432"/>
      <c r="C55" s="439"/>
      <c r="D55" s="438"/>
      <c r="E55" s="437"/>
      <c r="F55" s="428"/>
      <c r="G55" s="429"/>
      <c r="H55" s="429"/>
      <c r="I55" s="429"/>
      <c r="J55" s="429"/>
      <c r="K55" s="429"/>
      <c r="L55" s="428"/>
      <c r="M55" s="427"/>
    </row>
    <row r="56" spans="1:16" s="426" customFormat="1" ht="15" customHeight="1">
      <c r="A56" s="435">
        <f t="shared" si="1"/>
        <v>47</v>
      </c>
      <c r="B56" s="432"/>
      <c r="C56" s="436" t="s">
        <v>250</v>
      </c>
      <c r="D56" s="430"/>
      <c r="E56" s="429"/>
      <c r="F56" s="428"/>
      <c r="G56" s="429"/>
      <c r="H56" s="429"/>
      <c r="I56" s="429">
        <f>SUM(I11:I54)</f>
        <v>0</v>
      </c>
      <c r="J56" s="429">
        <f>SUM(J11:J54)</f>
        <v>0</v>
      </c>
      <c r="K56" s="429">
        <f>I56+J56</f>
        <v>0</v>
      </c>
      <c r="L56" s="428"/>
      <c r="M56" s="427"/>
      <c r="N56" s="424"/>
    </row>
    <row r="57" spans="1:16" s="426" customFormat="1" ht="15" customHeight="1">
      <c r="A57" s="435">
        <f t="shared" si="1"/>
        <v>48</v>
      </c>
      <c r="B57" s="432"/>
      <c r="C57" s="431" t="s">
        <v>249</v>
      </c>
      <c r="D57" s="430"/>
      <c r="E57" s="429"/>
      <c r="F57" s="428"/>
      <c r="G57" s="429"/>
      <c r="H57" s="429"/>
      <c r="I57" s="429">
        <f>I56*0.06</f>
        <v>0</v>
      </c>
      <c r="J57" s="429">
        <f>J56*0.06</f>
        <v>0</v>
      </c>
      <c r="K57" s="429"/>
      <c r="L57" s="428"/>
      <c r="M57" s="427"/>
      <c r="N57" s="424"/>
    </row>
    <row r="58" spans="1:16" s="426" customFormat="1" ht="15" customHeight="1">
      <c r="A58" s="435">
        <f t="shared" si="1"/>
        <v>49</v>
      </c>
      <c r="B58" s="432"/>
      <c r="C58" s="431" t="s">
        <v>248</v>
      </c>
      <c r="D58" s="430"/>
      <c r="E58" s="429"/>
      <c r="F58" s="428"/>
      <c r="G58" s="429"/>
      <c r="H58" s="429"/>
      <c r="I58" s="429">
        <f>I56*0.03</f>
        <v>0</v>
      </c>
      <c r="J58" s="429"/>
      <c r="K58" s="429"/>
      <c r="L58" s="428"/>
      <c r="M58" s="427"/>
    </row>
    <row r="59" spans="1:16" s="426" customFormat="1" ht="15" customHeight="1">
      <c r="A59" s="435">
        <f t="shared" si="1"/>
        <v>50</v>
      </c>
      <c r="B59" s="432"/>
      <c r="C59" s="431" t="s">
        <v>247</v>
      </c>
      <c r="D59" s="430"/>
      <c r="E59" s="429"/>
      <c r="F59" s="428"/>
      <c r="G59" s="429"/>
      <c r="H59" s="429"/>
      <c r="I59" s="429">
        <f>SUM(I56:I58)</f>
        <v>0</v>
      </c>
      <c r="J59" s="429">
        <f>SUM(J56:J58)</f>
        <v>0</v>
      </c>
      <c r="K59" s="429">
        <f>I59+J59</f>
        <v>0</v>
      </c>
      <c r="L59" s="428"/>
      <c r="M59" s="427"/>
    </row>
    <row r="60" spans="1:16" s="426" customFormat="1" ht="15" customHeight="1">
      <c r="A60" s="435">
        <f t="shared" si="1"/>
        <v>51</v>
      </c>
      <c r="B60" s="432"/>
      <c r="C60" s="431"/>
      <c r="D60" s="430"/>
      <c r="E60" s="429"/>
      <c r="F60" s="428"/>
      <c r="G60" s="429"/>
      <c r="H60" s="429"/>
      <c r="I60" s="429"/>
      <c r="J60" s="429"/>
      <c r="K60" s="429"/>
      <c r="L60" s="428"/>
      <c r="M60" s="427"/>
    </row>
    <row r="61" spans="1:16" s="426" customFormat="1" ht="15" customHeight="1">
      <c r="A61" s="435">
        <f t="shared" si="1"/>
        <v>52</v>
      </c>
      <c r="B61" s="432"/>
      <c r="C61" s="431"/>
      <c r="D61" s="430"/>
      <c r="E61" s="429"/>
      <c r="F61" s="428"/>
      <c r="G61" s="429"/>
      <c r="H61" s="429"/>
      <c r="I61" s="429"/>
      <c r="J61" s="429"/>
      <c r="K61" s="429"/>
      <c r="L61" s="428"/>
      <c r="M61" s="427"/>
    </row>
    <row r="62" spans="1:16" s="426" customFormat="1" ht="15" customHeight="1">
      <c r="A62" s="435">
        <f t="shared" si="1"/>
        <v>53</v>
      </c>
      <c r="B62" s="432"/>
      <c r="C62" s="431" t="s">
        <v>237</v>
      </c>
      <c r="D62" s="430" t="s">
        <v>173</v>
      </c>
      <c r="E62" s="434">
        <v>6</v>
      </c>
      <c r="F62" s="428"/>
      <c r="G62" s="433"/>
      <c r="H62" s="429"/>
      <c r="I62" s="429">
        <v>0</v>
      </c>
      <c r="J62" s="429">
        <f>E62*H62</f>
        <v>0</v>
      </c>
      <c r="K62" s="429">
        <f>I62+J62</f>
        <v>0</v>
      </c>
      <c r="L62" s="428"/>
      <c r="M62" s="427"/>
    </row>
    <row r="63" spans="1:16" ht="15" customHeight="1">
      <c r="A63" s="432"/>
      <c r="B63" s="432"/>
      <c r="C63" s="431"/>
      <c r="D63" s="430"/>
      <c r="E63" s="429"/>
      <c r="F63" s="428"/>
      <c r="G63" s="429"/>
      <c r="H63" s="429"/>
      <c r="I63" s="429"/>
      <c r="J63" s="429"/>
      <c r="K63" s="429"/>
      <c r="L63" s="428"/>
      <c r="M63" s="427"/>
      <c r="N63" s="426"/>
      <c r="O63" s="426"/>
      <c r="P63" s="426"/>
    </row>
    <row r="64" spans="1:16" ht="15" customHeight="1">
      <c r="N64" s="426"/>
      <c r="O64" s="426"/>
      <c r="P64" s="426"/>
    </row>
    <row r="65" spans="14:16">
      <c r="N65" s="426"/>
      <c r="O65" s="426"/>
      <c r="P65" s="426"/>
    </row>
    <row r="66" spans="14:16">
      <c r="N66" s="426"/>
      <c r="O66" s="426"/>
      <c r="P66" s="426"/>
    </row>
    <row r="67" spans="14:16">
      <c r="N67" s="426"/>
      <c r="O67" s="426"/>
      <c r="P67" s="426"/>
    </row>
    <row r="68" spans="14:16">
      <c r="N68" s="426"/>
      <c r="O68" s="426"/>
      <c r="P68" s="426"/>
    </row>
    <row r="69" spans="14:16">
      <c r="N69" s="426"/>
      <c r="O69" s="426"/>
      <c r="P69" s="426"/>
    </row>
    <row r="70" spans="14:16">
      <c r="N70" s="426"/>
      <c r="O70" s="426"/>
      <c r="P70" s="426"/>
    </row>
    <row r="71" spans="14:16">
      <c r="N71" s="426"/>
      <c r="O71" s="426"/>
      <c r="P71" s="426"/>
    </row>
    <row r="72" spans="14:16">
      <c r="N72" s="426"/>
      <c r="O72" s="426"/>
      <c r="P72" s="426"/>
    </row>
    <row r="73" spans="14:16">
      <c r="N73" s="426"/>
      <c r="O73" s="426"/>
      <c r="P73" s="426"/>
    </row>
    <row r="74" spans="14:16">
      <c r="N74" s="426"/>
      <c r="O74" s="426"/>
      <c r="P74" s="426"/>
    </row>
    <row r="75" spans="14:16">
      <c r="N75" s="426"/>
      <c r="O75" s="426"/>
      <c r="P75" s="426"/>
    </row>
    <row r="76" spans="14:16">
      <c r="N76" s="426"/>
      <c r="O76" s="426"/>
      <c r="P76" s="426"/>
    </row>
    <row r="77" spans="14:16">
      <c r="N77" s="426"/>
      <c r="O77" s="426"/>
      <c r="P77" s="426"/>
    </row>
    <row r="78" spans="14:16">
      <c r="N78" s="426"/>
      <c r="O78" s="426"/>
      <c r="P78" s="426"/>
    </row>
    <row r="79" spans="14:16">
      <c r="N79" s="426"/>
      <c r="O79" s="426"/>
      <c r="P79" s="426"/>
    </row>
    <row r="80" spans="14:16">
      <c r="N80" s="426"/>
      <c r="O80" s="426"/>
      <c r="P80" s="426"/>
    </row>
    <row r="81" spans="14:16">
      <c r="N81" s="426"/>
    </row>
    <row r="82" spans="14:16">
      <c r="N82" s="426"/>
    </row>
    <row r="86" spans="14:16">
      <c r="O86" s="426"/>
      <c r="P86" s="426"/>
    </row>
    <row r="87" spans="14:16">
      <c r="O87" s="426"/>
      <c r="P87" s="426"/>
    </row>
    <row r="88" spans="14:16">
      <c r="N88" s="426"/>
    </row>
    <row r="89" spans="14:16">
      <c r="N89" s="426"/>
    </row>
    <row r="91" spans="14:16">
      <c r="O91" s="426"/>
      <c r="P91" s="426"/>
    </row>
    <row r="92" spans="14:16">
      <c r="O92" s="426"/>
      <c r="P92" s="426"/>
    </row>
    <row r="93" spans="14:16">
      <c r="N93" s="426"/>
      <c r="O93" s="426"/>
      <c r="P93" s="426"/>
    </row>
    <row r="94" spans="14:16">
      <c r="N94" s="426"/>
      <c r="O94" s="426"/>
      <c r="P94" s="426"/>
    </row>
    <row r="95" spans="14:16">
      <c r="N95" s="426"/>
      <c r="O95" s="426"/>
      <c r="P95" s="426"/>
    </row>
    <row r="96" spans="14:16">
      <c r="N96" s="426"/>
      <c r="O96" s="426"/>
      <c r="P96" s="426"/>
    </row>
    <row r="97" spans="14:16">
      <c r="N97" s="426"/>
      <c r="O97" s="426"/>
      <c r="P97" s="426"/>
    </row>
    <row r="98" spans="14:16">
      <c r="N98" s="426"/>
      <c r="O98" s="426"/>
      <c r="P98" s="426"/>
    </row>
    <row r="99" spans="14:16">
      <c r="N99" s="426"/>
      <c r="O99" s="426"/>
      <c r="P99" s="426"/>
    </row>
    <row r="100" spans="14:16">
      <c r="N100" s="426"/>
      <c r="O100" s="426"/>
      <c r="P100" s="426"/>
    </row>
    <row r="101" spans="14:16">
      <c r="N101" s="426"/>
      <c r="O101" s="426"/>
      <c r="P101" s="426"/>
    </row>
    <row r="102" spans="14:16">
      <c r="N102" s="426"/>
      <c r="O102" s="426"/>
      <c r="P102" s="426"/>
    </row>
    <row r="103" spans="14:16">
      <c r="N103" s="426"/>
      <c r="O103" s="426"/>
      <c r="P103" s="426"/>
    </row>
    <row r="104" spans="14:16">
      <c r="N104" s="426"/>
    </row>
    <row r="105" spans="14:16">
      <c r="N105" s="426"/>
    </row>
  </sheetData>
  <mergeCells count="6">
    <mergeCell ref="A9:B9"/>
    <mergeCell ref="A7:B7"/>
    <mergeCell ref="E7:F7"/>
    <mergeCell ref="G7:H7"/>
    <mergeCell ref="I7:J7"/>
    <mergeCell ref="A8:B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&amp;L&amp;8OMV Pezinok Rekostrukcia&amp;C&amp;8SO7 Prestrešenie nad výdajom diesel Elektroinštalácia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81"/>
  <sheetViews>
    <sheetView showGridLines="0" topLeftCell="A46" zoomScale="130" zoomScaleNormal="130" workbookViewId="0">
      <selection activeCell="E89" sqref="E89"/>
    </sheetView>
  </sheetViews>
  <sheetFormatPr defaultRowHeight="12.75"/>
  <cols>
    <col min="1" max="1" width="6.7109375" style="13" customWidth="1"/>
    <col min="2" max="2" width="3.7109375" style="14" customWidth="1"/>
    <col min="3" max="3" width="13" style="15" customWidth="1"/>
    <col min="4" max="4" width="45.7109375" style="36" customWidth="1"/>
    <col min="5" max="5" width="11.28515625" style="17" customWidth="1"/>
    <col min="6" max="6" width="5.85546875" style="16" customWidth="1"/>
    <col min="7" max="7" width="8.7109375" style="18" customWidth="1"/>
    <col min="8" max="10" width="9.7109375" style="18" customWidth="1"/>
    <col min="11" max="11" width="7.42578125" style="19" customWidth="1"/>
    <col min="12" max="12" width="8.28515625" style="19" customWidth="1"/>
    <col min="13" max="13" width="7.140625" style="17" customWidth="1"/>
    <col min="14" max="14" width="7" style="17" customWidth="1"/>
    <col min="15" max="15" width="3.5703125" style="16" customWidth="1"/>
    <col min="16" max="16" width="12.7109375" style="16" customWidth="1"/>
    <col min="17" max="19" width="11.28515625" style="17" customWidth="1"/>
    <col min="20" max="20" width="10.5703125" style="20" customWidth="1"/>
    <col min="21" max="21" width="10.28515625" style="20" customWidth="1"/>
    <col min="22" max="22" width="5.7109375" style="20" customWidth="1"/>
    <col min="23" max="23" width="9.140625" style="17"/>
    <col min="24" max="25" width="9.140625" style="16"/>
    <col min="26" max="26" width="7.5703125" style="15" customWidth="1"/>
    <col min="27" max="27" width="24.85546875" style="15" customWidth="1"/>
    <col min="28" max="28" width="4.28515625" style="16" customWidth="1"/>
    <col min="29" max="29" width="8.28515625" style="16" customWidth="1"/>
    <col min="30" max="30" width="8.7109375" style="16" customWidth="1"/>
    <col min="31" max="34" width="9.140625" style="16"/>
    <col min="35" max="16384" width="9.140625" style="1"/>
  </cols>
  <sheetData>
    <row r="1" spans="1:34">
      <c r="A1" s="9" t="s">
        <v>653</v>
      </c>
      <c r="B1" s="1"/>
      <c r="C1" s="1"/>
      <c r="D1" s="1"/>
      <c r="E1" s="1"/>
      <c r="F1" s="1"/>
      <c r="G1" s="6"/>
      <c r="H1" s="1"/>
      <c r="I1" s="9" t="s">
        <v>975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  <c r="AE1" s="1"/>
      <c r="AF1" s="1"/>
      <c r="AG1" s="1"/>
      <c r="AH1" s="1"/>
    </row>
    <row r="2" spans="1:34">
      <c r="A2" s="9" t="s">
        <v>977</v>
      </c>
      <c r="B2" s="1"/>
      <c r="C2" s="1"/>
      <c r="D2" s="1"/>
      <c r="E2" s="1"/>
      <c r="F2" s="1"/>
      <c r="G2" s="6"/>
      <c r="H2" s="8"/>
      <c r="I2" s="9" t="s">
        <v>5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21" t="s">
        <v>6</v>
      </c>
      <c r="AA2" s="23" t="s">
        <v>7</v>
      </c>
      <c r="AB2" s="24" t="s">
        <v>8</v>
      </c>
      <c r="AC2" s="24"/>
      <c r="AD2" s="23"/>
      <c r="AE2" s="1"/>
      <c r="AF2" s="1"/>
      <c r="AG2" s="1"/>
      <c r="AH2" s="1"/>
    </row>
    <row r="3" spans="1:34">
      <c r="A3" s="9" t="s">
        <v>9</v>
      </c>
      <c r="B3" s="1"/>
      <c r="C3" s="1"/>
      <c r="D3" s="1"/>
      <c r="E3" s="1"/>
      <c r="F3" s="1"/>
      <c r="G3" s="6"/>
      <c r="H3" s="1"/>
      <c r="I3" s="9" t="s">
        <v>652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21" t="s">
        <v>14</v>
      </c>
      <c r="AA4" s="23" t="s">
        <v>15</v>
      </c>
      <c r="AB4" s="24" t="s">
        <v>8</v>
      </c>
      <c r="AC4" s="24"/>
      <c r="AD4" s="23"/>
      <c r="AE4" s="1"/>
      <c r="AF4" s="1"/>
      <c r="AG4" s="1"/>
      <c r="AH4" s="1"/>
    </row>
    <row r="5" spans="1:34">
      <c r="A5" s="9" t="s">
        <v>651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21" t="s">
        <v>16</v>
      </c>
      <c r="AA5" s="23" t="s">
        <v>11</v>
      </c>
      <c r="AB5" s="24" t="s">
        <v>8</v>
      </c>
      <c r="AC5" s="24" t="s">
        <v>12</v>
      </c>
      <c r="AD5" s="23" t="s">
        <v>13</v>
      </c>
      <c r="AE5" s="1"/>
      <c r="AF5" s="1"/>
      <c r="AG5" s="1"/>
      <c r="AH5" s="1"/>
    </row>
    <row r="6" spans="1:34">
      <c r="A6" s="9" t="s">
        <v>650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3.5">
      <c r="A8" s="1" t="s">
        <v>17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>
      <c r="A9" s="25" t="s">
        <v>18</v>
      </c>
      <c r="B9" s="25" t="s">
        <v>19</v>
      </c>
      <c r="C9" s="25" t="s">
        <v>20</v>
      </c>
      <c r="D9" s="25" t="s">
        <v>21</v>
      </c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26</v>
      </c>
      <c r="J9" s="43" t="s">
        <v>27</v>
      </c>
      <c r="K9" s="26" t="s">
        <v>28</v>
      </c>
      <c r="L9" s="27"/>
      <c r="M9" s="28" t="s">
        <v>29</v>
      </c>
      <c r="N9" s="27"/>
      <c r="O9" s="25" t="s">
        <v>30</v>
      </c>
      <c r="P9" s="30" t="s">
        <v>31</v>
      </c>
      <c r="Q9" s="29" t="s">
        <v>22</v>
      </c>
      <c r="R9" s="29" t="s">
        <v>22</v>
      </c>
      <c r="S9" s="30" t="s">
        <v>22</v>
      </c>
      <c r="T9" s="10" t="s">
        <v>32</v>
      </c>
      <c r="U9" s="10" t="s">
        <v>33</v>
      </c>
      <c r="V9" s="10" t="s">
        <v>34</v>
      </c>
      <c r="W9" s="11" t="s">
        <v>35</v>
      </c>
      <c r="X9" s="11" t="s">
        <v>36</v>
      </c>
      <c r="Y9" s="11" t="s">
        <v>37</v>
      </c>
      <c r="Z9" s="12" t="s">
        <v>38</v>
      </c>
      <c r="AA9" s="12" t="s">
        <v>39</v>
      </c>
      <c r="AB9" s="1" t="s">
        <v>34</v>
      </c>
      <c r="AC9" s="1"/>
      <c r="AD9" s="1"/>
      <c r="AE9" s="1"/>
      <c r="AF9" s="1"/>
      <c r="AG9" s="1"/>
      <c r="AH9" s="1"/>
    </row>
    <row r="10" spans="1:34">
      <c r="A10" s="31" t="s">
        <v>40</v>
      </c>
      <c r="B10" s="31" t="s">
        <v>41</v>
      </c>
      <c r="C10" s="32"/>
      <c r="D10" s="31" t="s">
        <v>42</v>
      </c>
      <c r="E10" s="31" t="s">
        <v>43</v>
      </c>
      <c r="F10" s="31" t="s">
        <v>44</v>
      </c>
      <c r="G10" s="31" t="s">
        <v>45</v>
      </c>
      <c r="H10" s="31"/>
      <c r="I10" s="31" t="s">
        <v>46</v>
      </c>
      <c r="J10" s="44"/>
      <c r="K10" s="31" t="s">
        <v>24</v>
      </c>
      <c r="L10" s="31" t="s">
        <v>27</v>
      </c>
      <c r="M10" s="33" t="s">
        <v>24</v>
      </c>
      <c r="N10" s="31" t="s">
        <v>27</v>
      </c>
      <c r="O10" s="31" t="s">
        <v>47</v>
      </c>
      <c r="P10" s="35"/>
      <c r="Q10" s="34" t="s">
        <v>48</v>
      </c>
      <c r="R10" s="34" t="s">
        <v>49</v>
      </c>
      <c r="S10" s="35" t="s">
        <v>50</v>
      </c>
      <c r="T10" s="10" t="s">
        <v>51</v>
      </c>
      <c r="U10" s="10" t="s">
        <v>52</v>
      </c>
      <c r="V10" s="10" t="s">
        <v>53</v>
      </c>
      <c r="W10" s="5"/>
      <c r="X10" s="1"/>
      <c r="Y10" s="1"/>
      <c r="Z10" s="12" t="s">
        <v>54</v>
      </c>
      <c r="AA10" s="12" t="s">
        <v>40</v>
      </c>
      <c r="AB10" s="1" t="s">
        <v>55</v>
      </c>
      <c r="AC10" s="1"/>
      <c r="AD10" s="1"/>
      <c r="AE10" s="1"/>
      <c r="AF10" s="1"/>
      <c r="AG10" s="1"/>
      <c r="AH10" s="1"/>
    </row>
    <row r="11" spans="1:34">
      <c r="J11" s="45"/>
    </row>
    <row r="12" spans="1:34">
      <c r="B12" s="37" t="s">
        <v>56</v>
      </c>
      <c r="J12" s="45"/>
    </row>
    <row r="13" spans="1:34">
      <c r="B13" s="15" t="s">
        <v>57</v>
      </c>
      <c r="J13" s="45"/>
    </row>
    <row r="14" spans="1:34">
      <c r="A14" s="13">
        <v>1</v>
      </c>
      <c r="B14" s="14" t="s">
        <v>58</v>
      </c>
      <c r="C14" s="15" t="s">
        <v>649</v>
      </c>
      <c r="D14" s="36" t="s">
        <v>648</v>
      </c>
      <c r="E14" s="17">
        <v>144</v>
      </c>
      <c r="F14" s="16" t="s">
        <v>173</v>
      </c>
      <c r="H14" s="18">
        <f t="shared" ref="H14:H26" si="0">ROUND(E14*G14, 2)</f>
        <v>0</v>
      </c>
      <c r="J14" s="45">
        <f t="shared" ref="J14:J34" si="1">ROUND(E14*G14, 2)</f>
        <v>0</v>
      </c>
      <c r="K14" s="19">
        <v>4.0000000000000003E-5</v>
      </c>
      <c r="L14" s="19">
        <f>E14*K14</f>
        <v>5.7600000000000004E-3</v>
      </c>
      <c r="O14" s="16">
        <v>20</v>
      </c>
      <c r="P14" s="16" t="s">
        <v>62</v>
      </c>
      <c r="V14" s="20" t="s">
        <v>63</v>
      </c>
      <c r="W14" s="17">
        <v>26.352</v>
      </c>
      <c r="Z14" s="15" t="s">
        <v>65</v>
      </c>
      <c r="AB14" s="16">
        <v>1</v>
      </c>
    </row>
    <row r="15" spans="1:34">
      <c r="A15" s="13">
        <v>2</v>
      </c>
      <c r="B15" s="14" t="s">
        <v>58</v>
      </c>
      <c r="C15" s="15" t="s">
        <v>647</v>
      </c>
      <c r="D15" s="36" t="s">
        <v>646</v>
      </c>
      <c r="E15" s="17">
        <v>12</v>
      </c>
      <c r="F15" s="16" t="s">
        <v>172</v>
      </c>
      <c r="H15" s="18">
        <f t="shared" si="0"/>
        <v>0</v>
      </c>
      <c r="J15" s="45">
        <f t="shared" si="1"/>
        <v>0</v>
      </c>
      <c r="O15" s="16">
        <v>20</v>
      </c>
      <c r="P15" s="16" t="s">
        <v>62</v>
      </c>
      <c r="V15" s="20" t="s">
        <v>63</v>
      </c>
      <c r="Z15" s="15" t="s">
        <v>65</v>
      </c>
      <c r="AB15" s="16">
        <v>1</v>
      </c>
    </row>
    <row r="16" spans="1:34">
      <c r="A16" s="13">
        <v>3</v>
      </c>
      <c r="B16" s="14" t="s">
        <v>58</v>
      </c>
      <c r="C16" s="15" t="s">
        <v>645</v>
      </c>
      <c r="D16" s="36" t="s">
        <v>644</v>
      </c>
      <c r="E16" s="17">
        <v>10</v>
      </c>
      <c r="F16" s="16" t="s">
        <v>127</v>
      </c>
      <c r="H16" s="18">
        <f t="shared" si="0"/>
        <v>0</v>
      </c>
      <c r="J16" s="45">
        <f t="shared" si="1"/>
        <v>0</v>
      </c>
      <c r="K16" s="19">
        <v>3.3180000000000001E-2</v>
      </c>
      <c r="L16" s="19">
        <f>E16*K16</f>
        <v>0.33179999999999998</v>
      </c>
      <c r="O16" s="16">
        <v>20</v>
      </c>
      <c r="P16" s="16" t="s">
        <v>62</v>
      </c>
      <c r="V16" s="20" t="s">
        <v>63</v>
      </c>
      <c r="W16" s="17">
        <v>5.35</v>
      </c>
      <c r="Z16" s="15" t="s">
        <v>64</v>
      </c>
      <c r="AB16" s="16">
        <v>1</v>
      </c>
    </row>
    <row r="17" spans="1:28">
      <c r="A17" s="13">
        <v>4</v>
      </c>
      <c r="B17" s="14" t="s">
        <v>58</v>
      </c>
      <c r="C17" s="15" t="s">
        <v>171</v>
      </c>
      <c r="D17" s="36" t="s">
        <v>170</v>
      </c>
      <c r="E17" s="17">
        <v>16.763999999999999</v>
      </c>
      <c r="F17" s="16" t="s">
        <v>61</v>
      </c>
      <c r="H17" s="18">
        <f t="shared" si="0"/>
        <v>0</v>
      </c>
      <c r="J17" s="45">
        <f t="shared" si="1"/>
        <v>0</v>
      </c>
      <c r="O17" s="16">
        <v>20</v>
      </c>
      <c r="P17" s="16" t="s">
        <v>62</v>
      </c>
      <c r="V17" s="20" t="s">
        <v>63</v>
      </c>
      <c r="W17" s="17">
        <v>0.218</v>
      </c>
      <c r="Z17" s="15" t="s">
        <v>64</v>
      </c>
      <c r="AB17" s="16">
        <v>1</v>
      </c>
    </row>
    <row r="18" spans="1:28">
      <c r="A18" s="13">
        <v>5</v>
      </c>
      <c r="B18" s="14" t="s">
        <v>71</v>
      </c>
      <c r="C18" s="15" t="s">
        <v>643</v>
      </c>
      <c r="D18" s="36" t="s">
        <v>642</v>
      </c>
      <c r="E18" s="17">
        <v>22.568999999999999</v>
      </c>
      <c r="F18" s="16" t="s">
        <v>61</v>
      </c>
      <c r="H18" s="18">
        <f t="shared" si="0"/>
        <v>0</v>
      </c>
      <c r="J18" s="45">
        <f t="shared" si="1"/>
        <v>0</v>
      </c>
      <c r="O18" s="16">
        <v>20</v>
      </c>
      <c r="P18" s="16" t="s">
        <v>62</v>
      </c>
      <c r="V18" s="20" t="s">
        <v>63</v>
      </c>
      <c r="W18" s="17">
        <v>3.746</v>
      </c>
      <c r="Z18" s="15" t="s">
        <v>64</v>
      </c>
      <c r="AB18" s="16">
        <v>1</v>
      </c>
    </row>
    <row r="19" spans="1:28">
      <c r="A19" s="13">
        <v>6</v>
      </c>
      <c r="B19" s="14" t="s">
        <v>71</v>
      </c>
      <c r="C19" s="15" t="s">
        <v>169</v>
      </c>
      <c r="D19" s="36" t="s">
        <v>168</v>
      </c>
      <c r="E19" s="17">
        <v>127.944</v>
      </c>
      <c r="F19" s="16" t="s">
        <v>61</v>
      </c>
      <c r="H19" s="18">
        <f t="shared" si="0"/>
        <v>0</v>
      </c>
      <c r="J19" s="45">
        <f t="shared" si="1"/>
        <v>0</v>
      </c>
      <c r="O19" s="16">
        <v>20</v>
      </c>
      <c r="P19" s="16" t="s">
        <v>62</v>
      </c>
      <c r="V19" s="20" t="s">
        <v>63</v>
      </c>
      <c r="W19" s="17">
        <v>30.579000000000001</v>
      </c>
      <c r="Z19" s="15" t="s">
        <v>64</v>
      </c>
      <c r="AB19" s="16">
        <v>1</v>
      </c>
    </row>
    <row r="20" spans="1:28">
      <c r="A20" s="13">
        <v>7</v>
      </c>
      <c r="B20" s="14" t="s">
        <v>58</v>
      </c>
      <c r="C20" s="15" t="s">
        <v>167</v>
      </c>
      <c r="D20" s="36" t="s">
        <v>166</v>
      </c>
      <c r="E20" s="17">
        <v>127.944</v>
      </c>
      <c r="F20" s="16" t="s">
        <v>61</v>
      </c>
      <c r="H20" s="18">
        <f t="shared" si="0"/>
        <v>0</v>
      </c>
      <c r="J20" s="45">
        <f t="shared" si="1"/>
        <v>0</v>
      </c>
      <c r="O20" s="16">
        <v>20</v>
      </c>
      <c r="P20" s="16" t="s">
        <v>62</v>
      </c>
      <c r="V20" s="20" t="s">
        <v>63</v>
      </c>
      <c r="W20" s="17">
        <v>61.156999999999996</v>
      </c>
      <c r="Z20" s="15" t="s">
        <v>65</v>
      </c>
      <c r="AB20" s="16">
        <v>1</v>
      </c>
    </row>
    <row r="21" spans="1:28">
      <c r="A21" s="13">
        <v>8</v>
      </c>
      <c r="B21" s="14" t="s">
        <v>58</v>
      </c>
      <c r="C21" s="15" t="s">
        <v>641</v>
      </c>
      <c r="D21" s="36" t="s">
        <v>640</v>
      </c>
      <c r="E21" s="17">
        <v>301.02600000000001</v>
      </c>
      <c r="F21" s="16" t="s">
        <v>61</v>
      </c>
      <c r="H21" s="18">
        <f t="shared" si="0"/>
        <v>0</v>
      </c>
      <c r="J21" s="45">
        <f t="shared" si="1"/>
        <v>0</v>
      </c>
      <c r="O21" s="16">
        <v>20</v>
      </c>
      <c r="P21" s="16" t="s">
        <v>62</v>
      </c>
      <c r="V21" s="20" t="s">
        <v>63</v>
      </c>
      <c r="W21" s="17">
        <v>20.771000000000001</v>
      </c>
      <c r="Z21" s="15" t="s">
        <v>65</v>
      </c>
      <c r="AB21" s="16">
        <v>1</v>
      </c>
    </row>
    <row r="22" spans="1:28">
      <c r="A22" s="13">
        <v>9</v>
      </c>
      <c r="B22" s="14" t="s">
        <v>58</v>
      </c>
      <c r="C22" s="15" t="s">
        <v>165</v>
      </c>
      <c r="D22" s="36" t="s">
        <v>164</v>
      </c>
      <c r="E22" s="17">
        <v>22.568999999999999</v>
      </c>
      <c r="F22" s="16" t="s">
        <v>61</v>
      </c>
      <c r="H22" s="18">
        <f t="shared" si="0"/>
        <v>0</v>
      </c>
      <c r="J22" s="45">
        <f t="shared" si="1"/>
        <v>0</v>
      </c>
      <c r="O22" s="16">
        <v>20</v>
      </c>
      <c r="P22" s="16" t="s">
        <v>62</v>
      </c>
      <c r="V22" s="20" t="s">
        <v>63</v>
      </c>
      <c r="W22" s="17">
        <v>0.248</v>
      </c>
      <c r="Z22" s="15" t="s">
        <v>65</v>
      </c>
      <c r="AB22" s="16">
        <v>1</v>
      </c>
    </row>
    <row r="23" spans="1:28">
      <c r="A23" s="13">
        <v>10</v>
      </c>
      <c r="B23" s="14" t="s">
        <v>71</v>
      </c>
      <c r="C23" s="15" t="s">
        <v>639</v>
      </c>
      <c r="D23" s="36" t="s">
        <v>638</v>
      </c>
      <c r="E23" s="17">
        <v>12.573</v>
      </c>
      <c r="F23" s="16" t="s">
        <v>61</v>
      </c>
      <c r="H23" s="18">
        <f t="shared" si="0"/>
        <v>0</v>
      </c>
      <c r="J23" s="45">
        <f t="shared" si="1"/>
        <v>0</v>
      </c>
      <c r="O23" s="16">
        <v>20</v>
      </c>
      <c r="P23" s="16" t="s">
        <v>62</v>
      </c>
      <c r="V23" s="20" t="s">
        <v>63</v>
      </c>
      <c r="W23" s="17">
        <v>10.461</v>
      </c>
      <c r="Z23" s="15" t="s">
        <v>64</v>
      </c>
      <c r="AB23" s="16">
        <v>1</v>
      </c>
    </row>
    <row r="24" spans="1:28">
      <c r="A24" s="13">
        <v>11</v>
      </c>
      <c r="B24" s="14" t="s">
        <v>58</v>
      </c>
      <c r="C24" s="15" t="s">
        <v>637</v>
      </c>
      <c r="D24" s="36" t="s">
        <v>636</v>
      </c>
      <c r="E24" s="17">
        <v>150.51300000000001</v>
      </c>
      <c r="F24" s="16" t="s">
        <v>61</v>
      </c>
      <c r="H24" s="18">
        <f t="shared" si="0"/>
        <v>0</v>
      </c>
      <c r="J24" s="45">
        <f t="shared" si="1"/>
        <v>0</v>
      </c>
      <c r="O24" s="16">
        <v>20</v>
      </c>
      <c r="P24" s="16" t="s">
        <v>62</v>
      </c>
      <c r="V24" s="20" t="s">
        <v>63</v>
      </c>
      <c r="W24" s="17">
        <v>13.696999999999999</v>
      </c>
      <c r="Z24" s="15" t="s">
        <v>64</v>
      </c>
      <c r="AB24" s="16">
        <v>1</v>
      </c>
    </row>
    <row r="25" spans="1:28">
      <c r="A25" s="13">
        <v>12</v>
      </c>
      <c r="B25" s="14" t="s">
        <v>58</v>
      </c>
      <c r="C25" s="15" t="s">
        <v>635</v>
      </c>
      <c r="D25" s="36" t="s">
        <v>634</v>
      </c>
      <c r="E25" s="17">
        <v>150.51300000000001</v>
      </c>
      <c r="F25" s="16" t="s">
        <v>61</v>
      </c>
      <c r="H25" s="18">
        <f t="shared" si="0"/>
        <v>0</v>
      </c>
      <c r="J25" s="45">
        <f t="shared" si="1"/>
        <v>0</v>
      </c>
      <c r="O25" s="16">
        <v>20</v>
      </c>
      <c r="P25" s="16" t="s">
        <v>62</v>
      </c>
      <c r="V25" s="20" t="s">
        <v>63</v>
      </c>
      <c r="W25" s="17">
        <v>41.542000000000002</v>
      </c>
      <c r="Z25" s="15" t="s">
        <v>64</v>
      </c>
      <c r="AB25" s="16">
        <v>1</v>
      </c>
    </row>
    <row r="26" spans="1:28">
      <c r="A26" s="13">
        <v>13</v>
      </c>
      <c r="B26" s="14" t="s">
        <v>142</v>
      </c>
      <c r="C26" s="15" t="s">
        <v>633</v>
      </c>
      <c r="D26" s="36" t="s">
        <v>632</v>
      </c>
      <c r="E26" s="17">
        <v>18.738</v>
      </c>
      <c r="F26" s="16" t="s">
        <v>61</v>
      </c>
      <c r="H26" s="18">
        <f t="shared" si="0"/>
        <v>0</v>
      </c>
      <c r="J26" s="45">
        <f t="shared" si="1"/>
        <v>0</v>
      </c>
      <c r="O26" s="16">
        <v>20</v>
      </c>
      <c r="P26" s="16" t="s">
        <v>62</v>
      </c>
      <c r="V26" s="20" t="s">
        <v>63</v>
      </c>
      <c r="W26" s="17">
        <v>26.213999999999999</v>
      </c>
      <c r="Z26" s="15" t="s">
        <v>141</v>
      </c>
      <c r="AB26" s="16">
        <v>1</v>
      </c>
    </row>
    <row r="27" spans="1:28">
      <c r="A27" s="13">
        <v>14</v>
      </c>
      <c r="B27" s="14" t="s">
        <v>89</v>
      </c>
      <c r="C27" s="15" t="s">
        <v>631</v>
      </c>
      <c r="D27" s="36" t="s">
        <v>630</v>
      </c>
      <c r="E27" s="17">
        <v>37.472000000000001</v>
      </c>
      <c r="F27" s="16" t="s">
        <v>83</v>
      </c>
      <c r="I27" s="18">
        <f>ROUND(E27*G27, 2)</f>
        <v>0</v>
      </c>
      <c r="J27" s="45">
        <f t="shared" si="1"/>
        <v>0</v>
      </c>
      <c r="K27" s="19">
        <v>1</v>
      </c>
      <c r="L27" s="19">
        <f>E27*K27</f>
        <v>37.472000000000001</v>
      </c>
      <c r="O27" s="16">
        <v>20</v>
      </c>
      <c r="P27" s="16" t="s">
        <v>62</v>
      </c>
      <c r="V27" s="20" t="s">
        <v>90</v>
      </c>
      <c r="Z27" s="15" t="s">
        <v>144</v>
      </c>
      <c r="AA27" s="15" t="s">
        <v>62</v>
      </c>
      <c r="AB27" s="16">
        <v>8</v>
      </c>
    </row>
    <row r="28" spans="1:28">
      <c r="A28" s="13">
        <v>15</v>
      </c>
      <c r="B28" s="14" t="s">
        <v>58</v>
      </c>
      <c r="C28" s="15" t="s">
        <v>163</v>
      </c>
      <c r="D28" s="36" t="s">
        <v>162</v>
      </c>
      <c r="E28" s="17">
        <v>83.82</v>
      </c>
      <c r="F28" s="16" t="s">
        <v>76</v>
      </c>
      <c r="H28" s="18">
        <f>ROUND(E28*G28, 2)</f>
        <v>0</v>
      </c>
      <c r="J28" s="45">
        <f t="shared" si="1"/>
        <v>0</v>
      </c>
      <c r="O28" s="16">
        <v>20</v>
      </c>
      <c r="P28" s="16" t="s">
        <v>62</v>
      </c>
      <c r="V28" s="20" t="s">
        <v>63</v>
      </c>
      <c r="W28" s="17">
        <v>4.9450000000000003</v>
      </c>
      <c r="Z28" s="15" t="s">
        <v>64</v>
      </c>
      <c r="AB28" s="16">
        <v>1</v>
      </c>
    </row>
    <row r="29" spans="1:28">
      <c r="A29" s="13">
        <v>16</v>
      </c>
      <c r="B29" s="14" t="s">
        <v>89</v>
      </c>
      <c r="C29" s="15" t="s">
        <v>161</v>
      </c>
      <c r="D29" s="36" t="s">
        <v>160</v>
      </c>
      <c r="E29" s="17">
        <v>2.0960000000000001</v>
      </c>
      <c r="F29" s="16" t="s">
        <v>132</v>
      </c>
      <c r="I29" s="18">
        <f>ROUND(E29*G29, 2)</f>
        <v>0</v>
      </c>
      <c r="J29" s="45">
        <f t="shared" si="1"/>
        <v>0</v>
      </c>
      <c r="K29" s="19">
        <v>1E-3</v>
      </c>
      <c r="L29" s="19">
        <f>E29*K29</f>
        <v>2.0960000000000002E-3</v>
      </c>
      <c r="O29" s="16">
        <v>20</v>
      </c>
      <c r="P29" s="16" t="s">
        <v>62</v>
      </c>
      <c r="V29" s="20" t="s">
        <v>90</v>
      </c>
      <c r="Z29" s="15" t="s">
        <v>159</v>
      </c>
      <c r="AA29" s="15" t="s">
        <v>62</v>
      </c>
      <c r="AB29" s="16">
        <v>2</v>
      </c>
    </row>
    <row r="30" spans="1:28">
      <c r="A30" s="13">
        <v>17</v>
      </c>
      <c r="B30" s="14" t="s">
        <v>71</v>
      </c>
      <c r="C30" s="15" t="s">
        <v>158</v>
      </c>
      <c r="D30" s="36" t="s">
        <v>157</v>
      </c>
      <c r="E30" s="17">
        <v>83.82</v>
      </c>
      <c r="F30" s="16" t="s">
        <v>76</v>
      </c>
      <c r="H30" s="18">
        <f>ROUND(E30*G30, 2)</f>
        <v>0</v>
      </c>
      <c r="J30" s="45">
        <f t="shared" si="1"/>
        <v>0</v>
      </c>
      <c r="O30" s="16">
        <v>20</v>
      </c>
      <c r="P30" s="16" t="s">
        <v>62</v>
      </c>
      <c r="V30" s="20" t="s">
        <v>63</v>
      </c>
      <c r="W30" s="17">
        <v>13.663</v>
      </c>
      <c r="Z30" s="15" t="s">
        <v>64</v>
      </c>
      <c r="AB30" s="16">
        <v>1</v>
      </c>
    </row>
    <row r="31" spans="1:28">
      <c r="A31" s="13">
        <v>18</v>
      </c>
      <c r="B31" s="14" t="s">
        <v>70</v>
      </c>
      <c r="C31" s="15" t="s">
        <v>156</v>
      </c>
      <c r="D31" s="36" t="s">
        <v>155</v>
      </c>
      <c r="E31" s="17">
        <v>12.573</v>
      </c>
      <c r="F31" s="16" t="s">
        <v>61</v>
      </c>
      <c r="H31" s="18">
        <f>ROUND(E31*G31, 2)</f>
        <v>0</v>
      </c>
      <c r="J31" s="45">
        <f t="shared" si="1"/>
        <v>0</v>
      </c>
      <c r="O31" s="16">
        <v>20</v>
      </c>
      <c r="P31" s="16" t="s">
        <v>62</v>
      </c>
      <c r="V31" s="20" t="s">
        <v>63</v>
      </c>
      <c r="W31" s="17">
        <v>11.492000000000001</v>
      </c>
      <c r="Z31" s="15" t="s">
        <v>64</v>
      </c>
      <c r="AB31" s="16">
        <v>1</v>
      </c>
    </row>
    <row r="32" spans="1:28">
      <c r="A32" s="13">
        <v>19</v>
      </c>
      <c r="B32" s="14" t="s">
        <v>70</v>
      </c>
      <c r="C32" s="15" t="s">
        <v>629</v>
      </c>
      <c r="D32" s="36" t="s">
        <v>628</v>
      </c>
      <c r="E32" s="17">
        <v>83.82</v>
      </c>
      <c r="F32" s="16" t="s">
        <v>76</v>
      </c>
      <c r="H32" s="18">
        <f>ROUND(E32*G32, 2)</f>
        <v>0</v>
      </c>
      <c r="J32" s="45">
        <f t="shared" si="1"/>
        <v>0</v>
      </c>
      <c r="O32" s="16">
        <v>20</v>
      </c>
      <c r="P32" s="16" t="s">
        <v>62</v>
      </c>
      <c r="V32" s="20" t="s">
        <v>63</v>
      </c>
      <c r="W32" s="17">
        <v>6.9569999999999999</v>
      </c>
      <c r="Z32" s="15" t="s">
        <v>64</v>
      </c>
      <c r="AB32" s="16">
        <v>1</v>
      </c>
    </row>
    <row r="33" spans="1:28">
      <c r="A33" s="13">
        <v>20</v>
      </c>
      <c r="B33" s="14" t="s">
        <v>70</v>
      </c>
      <c r="C33" s="15" t="s">
        <v>154</v>
      </c>
      <c r="D33" s="36" t="s">
        <v>153</v>
      </c>
      <c r="E33" s="17">
        <v>83.82</v>
      </c>
      <c r="F33" s="16" t="s">
        <v>76</v>
      </c>
      <c r="H33" s="18">
        <f>ROUND(E33*G33, 2)</f>
        <v>0</v>
      </c>
      <c r="J33" s="45">
        <f t="shared" si="1"/>
        <v>0</v>
      </c>
      <c r="O33" s="16">
        <v>20</v>
      </c>
      <c r="P33" s="16" t="s">
        <v>62</v>
      </c>
      <c r="V33" s="20" t="s">
        <v>63</v>
      </c>
      <c r="W33" s="17">
        <v>1.2569999999999999</v>
      </c>
      <c r="Z33" s="15" t="s">
        <v>64</v>
      </c>
      <c r="AB33" s="16">
        <v>1</v>
      </c>
    </row>
    <row r="34" spans="1:28">
      <c r="A34" s="13">
        <v>21</v>
      </c>
      <c r="B34" s="14" t="s">
        <v>70</v>
      </c>
      <c r="C34" s="15" t="s">
        <v>152</v>
      </c>
      <c r="D34" s="36" t="s">
        <v>151</v>
      </c>
      <c r="E34" s="17">
        <v>83.82</v>
      </c>
      <c r="F34" s="16" t="s">
        <v>76</v>
      </c>
      <c r="H34" s="18">
        <f>ROUND(E34*G34, 2)</f>
        <v>0</v>
      </c>
      <c r="J34" s="45">
        <f t="shared" si="1"/>
        <v>0</v>
      </c>
      <c r="O34" s="16">
        <v>20</v>
      </c>
      <c r="P34" s="16" t="s">
        <v>62</v>
      </c>
      <c r="V34" s="20" t="s">
        <v>63</v>
      </c>
      <c r="W34" s="17">
        <v>8.4000000000000005E-2</v>
      </c>
      <c r="Z34" s="15" t="s">
        <v>64</v>
      </c>
      <c r="AB34" s="16">
        <v>1</v>
      </c>
    </row>
    <row r="35" spans="1:28">
      <c r="D35" s="38" t="s">
        <v>72</v>
      </c>
      <c r="E35" s="39">
        <f>J35</f>
        <v>0</v>
      </c>
      <c r="H35" s="39">
        <f>SUM(H12:H34)</f>
        <v>0</v>
      </c>
      <c r="I35" s="39">
        <f>SUM(I12:I34)</f>
        <v>0</v>
      </c>
      <c r="J35" s="46">
        <f>SUM(J12:J34)</f>
        <v>0</v>
      </c>
      <c r="L35" s="40">
        <f>SUM(L12:L34)</f>
        <v>37.811656000000006</v>
      </c>
      <c r="N35" s="41">
        <f>SUM(N12:N34)</f>
        <v>0</v>
      </c>
      <c r="W35" s="17">
        <f>SUM(W12:W34)</f>
        <v>278.733</v>
      </c>
    </row>
    <row r="36" spans="1:28">
      <c r="J36" s="45"/>
    </row>
    <row r="37" spans="1:28">
      <c r="B37" s="15" t="s">
        <v>73</v>
      </c>
      <c r="J37" s="45"/>
    </row>
    <row r="38" spans="1:28">
      <c r="A38" s="13">
        <v>22</v>
      </c>
      <c r="B38" s="14" t="s">
        <v>71</v>
      </c>
      <c r="C38" s="15" t="s">
        <v>74</v>
      </c>
      <c r="D38" s="36" t="s">
        <v>75</v>
      </c>
      <c r="E38" s="17">
        <v>22.62</v>
      </c>
      <c r="F38" s="16" t="s">
        <v>76</v>
      </c>
      <c r="H38" s="18">
        <f>ROUND(E38*G38, 2)</f>
        <v>0</v>
      </c>
      <c r="J38" s="45">
        <f>ROUND(E38*G38, 2)</f>
        <v>0</v>
      </c>
      <c r="O38" s="16">
        <v>20</v>
      </c>
      <c r="P38" s="16" t="s">
        <v>62</v>
      </c>
      <c r="V38" s="20" t="s">
        <v>63</v>
      </c>
      <c r="W38" s="17">
        <v>0.113</v>
      </c>
      <c r="Z38" s="15" t="s">
        <v>64</v>
      </c>
      <c r="AB38" s="16">
        <v>1</v>
      </c>
    </row>
    <row r="39" spans="1:28">
      <c r="A39" s="13">
        <v>23</v>
      </c>
      <c r="B39" s="14" t="s">
        <v>77</v>
      </c>
      <c r="C39" s="15" t="s">
        <v>78</v>
      </c>
      <c r="D39" s="36" t="s">
        <v>79</v>
      </c>
      <c r="E39" s="17">
        <v>4.2709999999999999</v>
      </c>
      <c r="F39" s="16" t="s">
        <v>61</v>
      </c>
      <c r="H39" s="18">
        <f>ROUND(E39*G39, 2)</f>
        <v>0</v>
      </c>
      <c r="J39" s="45">
        <f>ROUND(E39*G39, 2)</f>
        <v>0</v>
      </c>
      <c r="K39" s="19">
        <v>1.93971</v>
      </c>
      <c r="L39" s="19">
        <f>E39*K39</f>
        <v>8.2845014100000007</v>
      </c>
      <c r="O39" s="16">
        <v>20</v>
      </c>
      <c r="P39" s="16" t="s">
        <v>62</v>
      </c>
      <c r="V39" s="20" t="s">
        <v>63</v>
      </c>
      <c r="W39" s="17">
        <v>3.976</v>
      </c>
      <c r="Z39" s="15" t="s">
        <v>80</v>
      </c>
      <c r="AB39" s="16">
        <v>1</v>
      </c>
    </row>
    <row r="40" spans="1:28">
      <c r="A40" s="13">
        <v>24</v>
      </c>
      <c r="B40" s="14" t="s">
        <v>81</v>
      </c>
      <c r="C40" s="15" t="s">
        <v>627</v>
      </c>
      <c r="D40" s="36" t="s">
        <v>626</v>
      </c>
      <c r="E40" s="17">
        <v>4.524</v>
      </c>
      <c r="F40" s="16" t="s">
        <v>61</v>
      </c>
      <c r="H40" s="18">
        <f>ROUND(E40*G40, 2)</f>
        <v>0</v>
      </c>
      <c r="J40" s="45">
        <f>ROUND(E40*G40, 2)</f>
        <v>0</v>
      </c>
      <c r="K40" s="19">
        <v>2.3773599999999999</v>
      </c>
      <c r="L40" s="19">
        <f>E40*K40</f>
        <v>10.75517664</v>
      </c>
      <c r="O40" s="16">
        <v>20</v>
      </c>
      <c r="P40" s="16" t="s">
        <v>62</v>
      </c>
      <c r="V40" s="20" t="s">
        <v>63</v>
      </c>
      <c r="W40" s="17">
        <v>2.0630000000000002</v>
      </c>
      <c r="Z40" s="15" t="s">
        <v>82</v>
      </c>
      <c r="AB40" s="16">
        <v>1</v>
      </c>
    </row>
    <row r="41" spans="1:28">
      <c r="A41" s="13">
        <v>25</v>
      </c>
      <c r="B41" s="14" t="s">
        <v>81</v>
      </c>
      <c r="C41" s="15" t="s">
        <v>625</v>
      </c>
      <c r="D41" s="36" t="s">
        <v>624</v>
      </c>
      <c r="E41" s="17">
        <v>1.752</v>
      </c>
      <c r="F41" s="16" t="s">
        <v>61</v>
      </c>
      <c r="H41" s="18">
        <f>ROUND(E41*G41, 2)</f>
        <v>0</v>
      </c>
      <c r="J41" s="45">
        <f>ROUND(E41*G41, 2)</f>
        <v>0</v>
      </c>
      <c r="K41" s="19">
        <v>3.4424299999999999</v>
      </c>
      <c r="L41" s="19">
        <f>E41*K41</f>
        <v>6.0311373599999998</v>
      </c>
      <c r="O41" s="16">
        <v>20</v>
      </c>
      <c r="P41" s="16" t="s">
        <v>62</v>
      </c>
      <c r="V41" s="20" t="s">
        <v>63</v>
      </c>
      <c r="W41" s="17">
        <v>142.89099999999999</v>
      </c>
      <c r="Z41" s="15" t="s">
        <v>82</v>
      </c>
      <c r="AB41" s="16">
        <v>1</v>
      </c>
    </row>
    <row r="42" spans="1:28">
      <c r="D42" s="38" t="s">
        <v>84</v>
      </c>
      <c r="E42" s="39">
        <f>J42</f>
        <v>0</v>
      </c>
      <c r="H42" s="39">
        <f>SUM(H37:H41)</f>
        <v>0</v>
      </c>
      <c r="I42" s="39">
        <f>SUM(I37:I41)</f>
        <v>0</v>
      </c>
      <c r="J42" s="46">
        <f>SUM(J37:J41)</f>
        <v>0</v>
      </c>
      <c r="L42" s="40">
        <f>SUM(L37:L41)</f>
        <v>25.070815409999998</v>
      </c>
      <c r="N42" s="41">
        <f>SUM(N37:N41)</f>
        <v>0</v>
      </c>
      <c r="W42" s="17">
        <f>SUM(W37:W41)</f>
        <v>149.04300000000001</v>
      </c>
    </row>
    <row r="43" spans="1:28">
      <c r="J43" s="45"/>
    </row>
    <row r="44" spans="1:28">
      <c r="B44" s="15" t="s">
        <v>85</v>
      </c>
      <c r="J44" s="45"/>
    </row>
    <row r="45" spans="1:28">
      <c r="A45" s="13">
        <v>26</v>
      </c>
      <c r="B45" s="14" t="s">
        <v>139</v>
      </c>
      <c r="C45" s="15" t="s">
        <v>623</v>
      </c>
      <c r="D45" s="36" t="s">
        <v>622</v>
      </c>
      <c r="E45" s="17">
        <v>6.4260000000000002</v>
      </c>
      <c r="F45" s="16" t="s">
        <v>61</v>
      </c>
      <c r="H45" s="18">
        <f>ROUND(E45*G45, 2)</f>
        <v>0</v>
      </c>
      <c r="J45" s="45">
        <f>ROUND(E45*G45, 2)</f>
        <v>0</v>
      </c>
      <c r="K45" s="19">
        <v>2.5121199999999999</v>
      </c>
      <c r="L45" s="19">
        <f>E45*K45</f>
        <v>16.14288312</v>
      </c>
      <c r="O45" s="16">
        <v>20</v>
      </c>
      <c r="P45" s="16" t="s">
        <v>62</v>
      </c>
      <c r="V45" s="20" t="s">
        <v>63</v>
      </c>
      <c r="W45" s="17">
        <v>12.396000000000001</v>
      </c>
      <c r="Z45" s="15" t="s">
        <v>140</v>
      </c>
      <c r="AB45" s="16">
        <v>1</v>
      </c>
    </row>
    <row r="46" spans="1:28">
      <c r="A46" s="13">
        <v>27</v>
      </c>
      <c r="B46" s="14" t="s">
        <v>139</v>
      </c>
      <c r="C46" s="15" t="s">
        <v>621</v>
      </c>
      <c r="D46" s="36" t="s">
        <v>620</v>
      </c>
      <c r="E46" s="17">
        <v>30.12</v>
      </c>
      <c r="F46" s="16" t="s">
        <v>76</v>
      </c>
      <c r="H46" s="18">
        <f>ROUND(E46*G46, 2)</f>
        <v>0</v>
      </c>
      <c r="J46" s="45">
        <f>ROUND(E46*G46, 2)</f>
        <v>0</v>
      </c>
      <c r="K46" s="19">
        <v>7.5399999999999998E-3</v>
      </c>
      <c r="L46" s="19">
        <f>E46*K46</f>
        <v>0.2271048</v>
      </c>
      <c r="O46" s="16">
        <v>20</v>
      </c>
      <c r="P46" s="16" t="s">
        <v>62</v>
      </c>
      <c r="V46" s="20" t="s">
        <v>63</v>
      </c>
      <c r="W46" s="17">
        <v>43.554000000000002</v>
      </c>
      <c r="Z46" s="15" t="s">
        <v>140</v>
      </c>
      <c r="AB46" s="16">
        <v>1</v>
      </c>
    </row>
    <row r="47" spans="1:28">
      <c r="A47" s="13">
        <v>28</v>
      </c>
      <c r="B47" s="14" t="s">
        <v>139</v>
      </c>
      <c r="C47" s="15" t="s">
        <v>619</v>
      </c>
      <c r="D47" s="36" t="s">
        <v>618</v>
      </c>
      <c r="E47" s="17">
        <v>30.12</v>
      </c>
      <c r="F47" s="16" t="s">
        <v>76</v>
      </c>
      <c r="H47" s="18">
        <f>ROUND(E47*G47, 2)</f>
        <v>0</v>
      </c>
      <c r="J47" s="45">
        <f>ROUND(E47*G47, 2)</f>
        <v>0</v>
      </c>
      <c r="O47" s="16">
        <v>20</v>
      </c>
      <c r="P47" s="16" t="s">
        <v>62</v>
      </c>
      <c r="V47" s="20" t="s">
        <v>63</v>
      </c>
      <c r="W47" s="17">
        <v>10.662000000000001</v>
      </c>
      <c r="Z47" s="15" t="s">
        <v>140</v>
      </c>
      <c r="AB47" s="16">
        <v>1</v>
      </c>
    </row>
    <row r="48" spans="1:28">
      <c r="A48" s="13">
        <v>29</v>
      </c>
      <c r="B48" s="14" t="s">
        <v>139</v>
      </c>
      <c r="C48" s="15" t="s">
        <v>617</v>
      </c>
      <c r="D48" s="36" t="s">
        <v>616</v>
      </c>
      <c r="E48" s="17">
        <v>0.52</v>
      </c>
      <c r="F48" s="16" t="s">
        <v>83</v>
      </c>
      <c r="H48" s="18">
        <f>ROUND(E48*G48, 2)</f>
        <v>0</v>
      </c>
      <c r="J48" s="45">
        <f>ROUND(E48*G48, 2)</f>
        <v>0</v>
      </c>
      <c r="K48" s="19">
        <v>1.0528999999999999</v>
      </c>
      <c r="L48" s="19">
        <f>E48*K48</f>
        <v>0.54750799999999999</v>
      </c>
      <c r="O48" s="16">
        <v>20</v>
      </c>
      <c r="P48" s="16" t="s">
        <v>62</v>
      </c>
      <c r="V48" s="20" t="s">
        <v>63</v>
      </c>
      <c r="W48" s="17">
        <v>11.018000000000001</v>
      </c>
      <c r="Z48" s="15" t="s">
        <v>140</v>
      </c>
      <c r="AB48" s="16">
        <v>1</v>
      </c>
    </row>
    <row r="49" spans="1:28">
      <c r="A49" s="13">
        <v>30</v>
      </c>
      <c r="B49" s="14" t="s">
        <v>149</v>
      </c>
      <c r="C49" s="15" t="s">
        <v>615</v>
      </c>
      <c r="D49" s="36" t="s">
        <v>614</v>
      </c>
      <c r="E49" s="17">
        <v>40</v>
      </c>
      <c r="F49" s="16" t="s">
        <v>127</v>
      </c>
      <c r="H49" s="18">
        <f>ROUND(E49*G49, 2)</f>
        <v>0</v>
      </c>
      <c r="J49" s="45">
        <f>ROUND(E49*G49, 2)</f>
        <v>0</v>
      </c>
      <c r="K49" s="19">
        <v>6.0000000000000002E-5</v>
      </c>
      <c r="L49" s="19">
        <f>E49*K49</f>
        <v>2.4000000000000002E-3</v>
      </c>
      <c r="O49" s="16">
        <v>20</v>
      </c>
      <c r="P49" s="16" t="s">
        <v>62</v>
      </c>
      <c r="V49" s="20" t="s">
        <v>63</v>
      </c>
      <c r="W49" s="17">
        <v>2.48</v>
      </c>
      <c r="Z49" s="15" t="s">
        <v>148</v>
      </c>
      <c r="AB49" s="16">
        <v>7</v>
      </c>
    </row>
    <row r="50" spans="1:28">
      <c r="D50" s="38" t="s">
        <v>88</v>
      </c>
      <c r="E50" s="39">
        <f>J50</f>
        <v>0</v>
      </c>
      <c r="H50" s="39">
        <f>SUM(H44:H49)</f>
        <v>0</v>
      </c>
      <c r="I50" s="39">
        <f>SUM(I44:I49)</f>
        <v>0</v>
      </c>
      <c r="J50" s="46">
        <f>SUM(J44:J49)</f>
        <v>0</v>
      </c>
      <c r="L50" s="40">
        <f>SUM(L44:L49)</f>
        <v>16.919895920000002</v>
      </c>
      <c r="N50" s="41">
        <f>SUM(N44:N49)</f>
        <v>0</v>
      </c>
      <c r="W50" s="17">
        <f>SUM(W44:W49)</f>
        <v>80.110000000000014</v>
      </c>
    </row>
    <row r="51" spans="1:28">
      <c r="J51" s="45"/>
    </row>
    <row r="52" spans="1:28">
      <c r="B52" s="15" t="s">
        <v>91</v>
      </c>
      <c r="J52" s="45"/>
    </row>
    <row r="53" spans="1:28" ht="25.5">
      <c r="A53" s="13">
        <v>31</v>
      </c>
      <c r="B53" s="14" t="s">
        <v>81</v>
      </c>
      <c r="C53" s="15" t="s">
        <v>613</v>
      </c>
      <c r="D53" s="36" t="s">
        <v>612</v>
      </c>
      <c r="E53" s="17">
        <v>0.28799999999999998</v>
      </c>
      <c r="F53" s="16" t="s">
        <v>61</v>
      </c>
      <c r="H53" s="18">
        <f>ROUND(E53*G53, 2)</f>
        <v>0</v>
      </c>
      <c r="J53" s="45">
        <f>ROUND(E53*G53, 2)</f>
        <v>0</v>
      </c>
      <c r="K53" s="19">
        <v>1.8526100000000001</v>
      </c>
      <c r="L53" s="19">
        <f>E53*K53</f>
        <v>0.53355167999999997</v>
      </c>
      <c r="O53" s="16">
        <v>20</v>
      </c>
      <c r="P53" s="16" t="s">
        <v>62</v>
      </c>
      <c r="V53" s="20" t="s">
        <v>63</v>
      </c>
      <c r="W53" s="17">
        <v>2.5339999999999998</v>
      </c>
      <c r="Z53" s="15" t="s">
        <v>87</v>
      </c>
      <c r="AB53" s="16">
        <v>7</v>
      </c>
    </row>
    <row r="54" spans="1:28">
      <c r="D54" s="38" t="s">
        <v>92</v>
      </c>
      <c r="E54" s="39">
        <f>J54</f>
        <v>0</v>
      </c>
      <c r="H54" s="39">
        <f>SUM(H52:H53)</f>
        <v>0</v>
      </c>
      <c r="I54" s="39">
        <f>SUM(I52:I53)</f>
        <v>0</v>
      </c>
      <c r="J54" s="46">
        <f>SUM(J52:J53)</f>
        <v>0</v>
      </c>
      <c r="L54" s="40">
        <f>SUM(L52:L53)</f>
        <v>0.53355167999999997</v>
      </c>
      <c r="N54" s="41">
        <f>SUM(N52:N53)</f>
        <v>0</v>
      </c>
      <c r="W54" s="17">
        <f>SUM(W52:W53)</f>
        <v>2.5339999999999998</v>
      </c>
    </row>
    <row r="55" spans="1:28">
      <c r="J55" s="45"/>
    </row>
    <row r="56" spans="1:28">
      <c r="B56" s="15" t="s">
        <v>93</v>
      </c>
      <c r="J56" s="45"/>
    </row>
    <row r="57" spans="1:28">
      <c r="A57" s="13">
        <v>32</v>
      </c>
      <c r="B57" s="14" t="s">
        <v>139</v>
      </c>
      <c r="C57" s="15" t="s">
        <v>611</v>
      </c>
      <c r="D57" s="36" t="s">
        <v>610</v>
      </c>
      <c r="E57" s="17">
        <v>6.24</v>
      </c>
      <c r="F57" s="16" t="s">
        <v>76</v>
      </c>
      <c r="H57" s="18">
        <f t="shared" ref="H57:H67" si="2">ROUND(E57*G57, 2)</f>
        <v>0</v>
      </c>
      <c r="J57" s="45">
        <f t="shared" ref="J57:J67" si="3">ROUND(E57*G57, 2)</f>
        <v>0</v>
      </c>
      <c r="K57" s="19">
        <v>3.8000000000000002E-4</v>
      </c>
      <c r="L57" s="19">
        <f>E57*K57</f>
        <v>2.3712000000000004E-3</v>
      </c>
      <c r="O57" s="16">
        <v>20</v>
      </c>
      <c r="P57" s="16" t="s">
        <v>62</v>
      </c>
      <c r="V57" s="20" t="s">
        <v>63</v>
      </c>
      <c r="W57" s="17">
        <v>1.2789999999999999</v>
      </c>
      <c r="Z57" s="15" t="s">
        <v>87</v>
      </c>
      <c r="AB57" s="16">
        <v>1</v>
      </c>
    </row>
    <row r="58" spans="1:28">
      <c r="A58" s="13">
        <v>33</v>
      </c>
      <c r="B58" s="14" t="s">
        <v>139</v>
      </c>
      <c r="C58" s="15" t="s">
        <v>609</v>
      </c>
      <c r="D58" s="36" t="s">
        <v>608</v>
      </c>
      <c r="E58" s="17">
        <v>15</v>
      </c>
      <c r="F58" s="16" t="s">
        <v>61</v>
      </c>
      <c r="H58" s="18">
        <f t="shared" si="2"/>
        <v>0</v>
      </c>
      <c r="J58" s="45">
        <f t="shared" si="3"/>
        <v>0</v>
      </c>
      <c r="O58" s="16">
        <v>20</v>
      </c>
      <c r="P58" s="16" t="s">
        <v>62</v>
      </c>
      <c r="V58" s="20" t="s">
        <v>63</v>
      </c>
      <c r="W58" s="17">
        <v>23.024999999999999</v>
      </c>
      <c r="Z58" s="15" t="s">
        <v>140</v>
      </c>
      <c r="AB58" s="16">
        <v>7</v>
      </c>
    </row>
    <row r="59" spans="1:28">
      <c r="A59" s="13">
        <v>34</v>
      </c>
      <c r="B59" s="14" t="s">
        <v>139</v>
      </c>
      <c r="C59" s="15" t="s">
        <v>607</v>
      </c>
      <c r="D59" s="36" t="s">
        <v>606</v>
      </c>
      <c r="E59" s="17">
        <v>36</v>
      </c>
      <c r="F59" s="16" t="s">
        <v>61</v>
      </c>
      <c r="H59" s="18">
        <f t="shared" si="2"/>
        <v>0</v>
      </c>
      <c r="J59" s="45">
        <f t="shared" si="3"/>
        <v>0</v>
      </c>
      <c r="O59" s="16">
        <v>20</v>
      </c>
      <c r="P59" s="16" t="s">
        <v>62</v>
      </c>
      <c r="V59" s="20" t="s">
        <v>63</v>
      </c>
      <c r="W59" s="17">
        <v>55.26</v>
      </c>
      <c r="Z59" s="15" t="s">
        <v>140</v>
      </c>
      <c r="AB59" s="16">
        <v>7</v>
      </c>
    </row>
    <row r="60" spans="1:28">
      <c r="A60" s="13">
        <v>35</v>
      </c>
      <c r="B60" s="14" t="s">
        <v>99</v>
      </c>
      <c r="C60" s="15" t="s">
        <v>605</v>
      </c>
      <c r="D60" s="36" t="s">
        <v>604</v>
      </c>
      <c r="E60" s="17">
        <v>68.31</v>
      </c>
      <c r="F60" s="16" t="s">
        <v>76</v>
      </c>
      <c r="H60" s="18">
        <f t="shared" si="2"/>
        <v>0</v>
      </c>
      <c r="J60" s="45">
        <f t="shared" si="3"/>
        <v>0</v>
      </c>
      <c r="K60" s="19">
        <v>6.8000000000000005E-4</v>
      </c>
      <c r="L60" s="19">
        <f>E60*K60</f>
        <v>4.6450800000000007E-2</v>
      </c>
      <c r="M60" s="17">
        <v>0.26100000000000001</v>
      </c>
      <c r="N60" s="17">
        <f>E60*M60</f>
        <v>17.82891</v>
      </c>
      <c r="O60" s="16">
        <v>20</v>
      </c>
      <c r="P60" s="16" t="s">
        <v>62</v>
      </c>
      <c r="V60" s="20" t="s">
        <v>63</v>
      </c>
      <c r="W60" s="17">
        <v>16.257999999999999</v>
      </c>
      <c r="Z60" s="15" t="s">
        <v>100</v>
      </c>
      <c r="AB60" s="16">
        <v>7</v>
      </c>
    </row>
    <row r="61" spans="1:28">
      <c r="A61" s="13">
        <v>36</v>
      </c>
      <c r="B61" s="14" t="s">
        <v>99</v>
      </c>
      <c r="C61" s="15" t="s">
        <v>603</v>
      </c>
      <c r="D61" s="36" t="s">
        <v>602</v>
      </c>
      <c r="E61" s="17">
        <v>26.541</v>
      </c>
      <c r="F61" s="16" t="s">
        <v>61</v>
      </c>
      <c r="H61" s="18">
        <f t="shared" si="2"/>
        <v>0</v>
      </c>
      <c r="J61" s="45">
        <f t="shared" si="3"/>
        <v>0</v>
      </c>
      <c r="K61" s="19">
        <v>1.5E-3</v>
      </c>
      <c r="L61" s="19">
        <f>E61*K61</f>
        <v>3.98115E-2</v>
      </c>
      <c r="M61" s="17">
        <v>2.4</v>
      </c>
      <c r="N61" s="17">
        <f>E61*M61</f>
        <v>63.698399999999999</v>
      </c>
      <c r="O61" s="16">
        <v>20</v>
      </c>
      <c r="P61" s="16" t="s">
        <v>62</v>
      </c>
      <c r="V61" s="20" t="s">
        <v>63</v>
      </c>
      <c r="W61" s="17">
        <v>228.624</v>
      </c>
      <c r="Z61" s="15" t="s">
        <v>100</v>
      </c>
      <c r="AB61" s="16">
        <v>1</v>
      </c>
    </row>
    <row r="62" spans="1:28">
      <c r="A62" s="13">
        <v>37</v>
      </c>
      <c r="B62" s="14" t="s">
        <v>99</v>
      </c>
      <c r="C62" s="15" t="s">
        <v>601</v>
      </c>
      <c r="D62" s="36" t="s">
        <v>600</v>
      </c>
      <c r="E62" s="17">
        <v>1</v>
      </c>
      <c r="F62" s="16" t="s">
        <v>86</v>
      </c>
      <c r="H62" s="18">
        <f t="shared" si="2"/>
        <v>0</v>
      </c>
      <c r="J62" s="45">
        <f t="shared" si="3"/>
        <v>0</v>
      </c>
      <c r="M62" s="17">
        <v>4.4999999999999998E-2</v>
      </c>
      <c r="N62" s="17">
        <f>E62*M62</f>
        <v>4.4999999999999998E-2</v>
      </c>
      <c r="O62" s="16">
        <v>20</v>
      </c>
      <c r="P62" s="16" t="s">
        <v>62</v>
      </c>
      <c r="V62" s="20" t="s">
        <v>63</v>
      </c>
      <c r="W62" s="17">
        <v>0.35899999999999999</v>
      </c>
      <c r="Z62" s="15" t="s">
        <v>100</v>
      </c>
      <c r="AB62" s="16">
        <v>1</v>
      </c>
    </row>
    <row r="63" spans="1:28">
      <c r="A63" s="13">
        <v>38</v>
      </c>
      <c r="B63" s="14" t="s">
        <v>99</v>
      </c>
      <c r="C63" s="15" t="s">
        <v>599</v>
      </c>
      <c r="D63" s="36" t="s">
        <v>598</v>
      </c>
      <c r="E63" s="17">
        <v>81.572000000000003</v>
      </c>
      <c r="F63" s="16" t="s">
        <v>83</v>
      </c>
      <c r="H63" s="18">
        <f t="shared" si="2"/>
        <v>0</v>
      </c>
      <c r="J63" s="45">
        <f t="shared" si="3"/>
        <v>0</v>
      </c>
      <c r="O63" s="16">
        <v>20</v>
      </c>
      <c r="P63" s="16" t="s">
        <v>62</v>
      </c>
      <c r="V63" s="20" t="s">
        <v>63</v>
      </c>
      <c r="W63" s="17">
        <v>105.065</v>
      </c>
      <c r="Z63" s="15" t="s">
        <v>100</v>
      </c>
      <c r="AB63" s="16">
        <v>1</v>
      </c>
    </row>
    <row r="64" spans="1:28">
      <c r="A64" s="13">
        <v>39</v>
      </c>
      <c r="B64" s="14" t="s">
        <v>99</v>
      </c>
      <c r="C64" s="15" t="s">
        <v>101</v>
      </c>
      <c r="D64" s="36" t="s">
        <v>102</v>
      </c>
      <c r="E64" s="17">
        <v>81.572000000000003</v>
      </c>
      <c r="F64" s="16" t="s">
        <v>83</v>
      </c>
      <c r="H64" s="18">
        <f t="shared" si="2"/>
        <v>0</v>
      </c>
      <c r="J64" s="45">
        <f t="shared" si="3"/>
        <v>0</v>
      </c>
      <c r="O64" s="16">
        <v>20</v>
      </c>
      <c r="P64" s="16" t="s">
        <v>62</v>
      </c>
      <c r="V64" s="20" t="s">
        <v>63</v>
      </c>
      <c r="W64" s="17">
        <v>44.13</v>
      </c>
      <c r="Z64" s="15" t="s">
        <v>100</v>
      </c>
      <c r="AB64" s="16">
        <v>1</v>
      </c>
    </row>
    <row r="65" spans="1:28">
      <c r="A65" s="13">
        <v>40</v>
      </c>
      <c r="B65" s="14" t="s">
        <v>99</v>
      </c>
      <c r="C65" s="15" t="s">
        <v>103</v>
      </c>
      <c r="D65" s="36" t="s">
        <v>104</v>
      </c>
      <c r="E65" s="17">
        <v>2447.16</v>
      </c>
      <c r="F65" s="16" t="s">
        <v>83</v>
      </c>
      <c r="H65" s="18">
        <f t="shared" si="2"/>
        <v>0</v>
      </c>
      <c r="J65" s="45">
        <f t="shared" si="3"/>
        <v>0</v>
      </c>
      <c r="O65" s="16">
        <v>20</v>
      </c>
      <c r="P65" s="16" t="s">
        <v>62</v>
      </c>
      <c r="V65" s="20" t="s">
        <v>63</v>
      </c>
      <c r="Z65" s="15" t="s">
        <v>100</v>
      </c>
      <c r="AB65" s="16">
        <v>1</v>
      </c>
    </row>
    <row r="66" spans="1:28" ht="25.5">
      <c r="A66" s="13">
        <v>41</v>
      </c>
      <c r="B66" s="14" t="s">
        <v>99</v>
      </c>
      <c r="C66" s="15" t="s">
        <v>597</v>
      </c>
      <c r="D66" s="36" t="s">
        <v>596</v>
      </c>
      <c r="E66" s="17">
        <v>85.171999999999997</v>
      </c>
      <c r="F66" s="16" t="s">
        <v>83</v>
      </c>
      <c r="H66" s="18">
        <f t="shared" si="2"/>
        <v>0</v>
      </c>
      <c r="J66" s="45">
        <f t="shared" si="3"/>
        <v>0</v>
      </c>
      <c r="O66" s="16">
        <v>20</v>
      </c>
      <c r="P66" s="16" t="s">
        <v>62</v>
      </c>
      <c r="V66" s="20" t="s">
        <v>63</v>
      </c>
      <c r="Z66" s="15" t="s">
        <v>100</v>
      </c>
      <c r="AB66" s="16">
        <v>1</v>
      </c>
    </row>
    <row r="67" spans="1:28">
      <c r="A67" s="13">
        <v>42</v>
      </c>
      <c r="B67" s="14" t="s">
        <v>81</v>
      </c>
      <c r="C67" s="15" t="s">
        <v>105</v>
      </c>
      <c r="D67" s="36" t="s">
        <v>106</v>
      </c>
      <c r="E67" s="17">
        <v>80.424999999999997</v>
      </c>
      <c r="F67" s="16" t="s">
        <v>83</v>
      </c>
      <c r="H67" s="18">
        <f t="shared" si="2"/>
        <v>0</v>
      </c>
      <c r="J67" s="45">
        <f t="shared" si="3"/>
        <v>0</v>
      </c>
      <c r="O67" s="16">
        <v>20</v>
      </c>
      <c r="P67" s="16" t="s">
        <v>62</v>
      </c>
      <c r="V67" s="20" t="s">
        <v>63</v>
      </c>
      <c r="W67" s="17">
        <v>65.224999999999994</v>
      </c>
      <c r="Z67" s="15" t="s">
        <v>107</v>
      </c>
      <c r="AB67" s="16">
        <v>1</v>
      </c>
    </row>
    <row r="68" spans="1:28">
      <c r="D68" s="38" t="s">
        <v>108</v>
      </c>
      <c r="E68" s="39">
        <f>J68</f>
        <v>0</v>
      </c>
      <c r="H68" s="39">
        <f>SUM(H56:H67)</f>
        <v>0</v>
      </c>
      <c r="I68" s="39">
        <f>SUM(I56:I67)</f>
        <v>0</v>
      </c>
      <c r="J68" s="46">
        <f>SUM(J56:J67)</f>
        <v>0</v>
      </c>
      <c r="L68" s="40">
        <f>SUM(L56:L67)</f>
        <v>8.8633500000000004E-2</v>
      </c>
      <c r="N68" s="41">
        <f>SUM(N56:N67)</f>
        <v>81.572310000000002</v>
      </c>
      <c r="W68" s="17">
        <f>SUM(W56:W67)</f>
        <v>539.22499999999991</v>
      </c>
    </row>
    <row r="69" spans="1:28">
      <c r="J69" s="45"/>
    </row>
    <row r="70" spans="1:28">
      <c r="D70" s="38" t="s">
        <v>109</v>
      </c>
      <c r="E70" s="41">
        <f>J70</f>
        <v>0</v>
      </c>
      <c r="H70" s="39">
        <f>+H35+H42+H50+H54+H68</f>
        <v>0</v>
      </c>
      <c r="I70" s="39">
        <f>+I35+I42+I50+I54+I68</f>
        <v>0</v>
      </c>
      <c r="J70" s="46">
        <f>+J35+J42+J50+J54+J68</f>
        <v>0</v>
      </c>
      <c r="L70" s="40">
        <f>+L35+L42+L50+L54+L68</f>
        <v>80.424552510000012</v>
      </c>
      <c r="N70" s="41">
        <f>+N35+N42+N50+N54+N68</f>
        <v>81.572310000000002</v>
      </c>
      <c r="W70" s="17">
        <f>+W35+W42+W50+W54+W68</f>
        <v>1049.645</v>
      </c>
    </row>
    <row r="71" spans="1:28">
      <c r="J71" s="45"/>
    </row>
    <row r="72" spans="1:28">
      <c r="B72" s="37" t="s">
        <v>110</v>
      </c>
      <c r="J72" s="45"/>
    </row>
    <row r="73" spans="1:28">
      <c r="B73" s="15" t="s">
        <v>111</v>
      </c>
      <c r="J73" s="45"/>
    </row>
    <row r="74" spans="1:28">
      <c r="A74" s="13">
        <v>43</v>
      </c>
      <c r="B74" s="14" t="s">
        <v>112</v>
      </c>
      <c r="C74" s="15" t="s">
        <v>595</v>
      </c>
      <c r="D74" s="36" t="s">
        <v>594</v>
      </c>
      <c r="E74" s="17">
        <v>11.55</v>
      </c>
      <c r="F74" s="16" t="s">
        <v>76</v>
      </c>
      <c r="H74" s="18">
        <f>ROUND(E74*G74, 2)</f>
        <v>0</v>
      </c>
      <c r="J74" s="45">
        <f>ROUND(E74*G74, 2)</f>
        <v>0</v>
      </c>
      <c r="O74" s="16">
        <v>20</v>
      </c>
      <c r="P74" s="16" t="s">
        <v>62</v>
      </c>
      <c r="V74" s="20" t="s">
        <v>113</v>
      </c>
      <c r="W74" s="17">
        <v>9.1999999999999998E-2</v>
      </c>
      <c r="Z74" s="15" t="s">
        <v>114</v>
      </c>
      <c r="AB74" s="16">
        <v>1</v>
      </c>
    </row>
    <row r="75" spans="1:28">
      <c r="A75" s="13">
        <v>44</v>
      </c>
      <c r="B75" s="14" t="s">
        <v>89</v>
      </c>
      <c r="C75" s="15" t="s">
        <v>593</v>
      </c>
      <c r="D75" s="36" t="s">
        <v>592</v>
      </c>
      <c r="E75" s="17">
        <v>13.282999999999999</v>
      </c>
      <c r="F75" s="16" t="s">
        <v>76</v>
      </c>
      <c r="I75" s="18">
        <f>ROUND(E75*G75, 2)</f>
        <v>0</v>
      </c>
      <c r="J75" s="45">
        <f>ROUND(E75*G75, 2)</f>
        <v>0</v>
      </c>
      <c r="K75" s="19">
        <v>1.9E-3</v>
      </c>
      <c r="L75" s="19">
        <f>E75*K75</f>
        <v>2.5237699999999998E-2</v>
      </c>
      <c r="O75" s="16">
        <v>20</v>
      </c>
      <c r="P75" s="16" t="s">
        <v>62</v>
      </c>
      <c r="V75" s="20" t="s">
        <v>90</v>
      </c>
      <c r="Z75" s="15" t="s">
        <v>591</v>
      </c>
      <c r="AA75" s="15" t="s">
        <v>62</v>
      </c>
      <c r="AB75" s="16">
        <v>2</v>
      </c>
    </row>
    <row r="76" spans="1:28">
      <c r="A76" s="13">
        <v>45</v>
      </c>
      <c r="B76" s="14" t="s">
        <v>112</v>
      </c>
      <c r="C76" s="15" t="s">
        <v>121</v>
      </c>
      <c r="D76" s="36" t="s">
        <v>122</v>
      </c>
      <c r="E76" s="17">
        <v>2.5000000000000001E-2</v>
      </c>
      <c r="F76" s="16" t="s">
        <v>83</v>
      </c>
      <c r="H76" s="18">
        <f>ROUND(E76*G76, 2)</f>
        <v>0</v>
      </c>
      <c r="J76" s="45">
        <f>ROUND(E76*G76, 2)</f>
        <v>0</v>
      </c>
      <c r="O76" s="16">
        <v>20</v>
      </c>
      <c r="P76" s="16" t="s">
        <v>62</v>
      </c>
      <c r="V76" s="20" t="s">
        <v>113</v>
      </c>
      <c r="W76" s="17">
        <v>4.1000000000000002E-2</v>
      </c>
      <c r="Z76" s="15" t="s">
        <v>114</v>
      </c>
      <c r="AB76" s="16">
        <v>1</v>
      </c>
    </row>
    <row r="77" spans="1:28">
      <c r="D77" s="38" t="s">
        <v>123</v>
      </c>
      <c r="E77" s="39">
        <f>J77</f>
        <v>0</v>
      </c>
      <c r="H77" s="39">
        <f>SUM(H72:H76)</f>
        <v>0</v>
      </c>
      <c r="I77" s="39">
        <f>SUM(I72:I76)</f>
        <v>0</v>
      </c>
      <c r="J77" s="46">
        <f>SUM(J72:J76)</f>
        <v>0</v>
      </c>
      <c r="L77" s="40">
        <f>SUM(L72:L76)</f>
        <v>2.5237699999999998E-2</v>
      </c>
      <c r="N77" s="41">
        <f>SUM(N72:N76)</f>
        <v>0</v>
      </c>
      <c r="W77" s="17">
        <f>SUM(W72:W76)</f>
        <v>0.13300000000000001</v>
      </c>
    </row>
    <row r="78" spans="1:28">
      <c r="J78" s="45"/>
    </row>
    <row r="79" spans="1:28">
      <c r="D79" s="38" t="s">
        <v>137</v>
      </c>
      <c r="E79" s="39">
        <f>J79</f>
        <v>0</v>
      </c>
      <c r="H79" s="39">
        <f>+H77</f>
        <v>0</v>
      </c>
      <c r="I79" s="39">
        <f>+I77</f>
        <v>0</v>
      </c>
      <c r="J79" s="46">
        <f>+J77</f>
        <v>0</v>
      </c>
      <c r="L79" s="40">
        <f>+L77</f>
        <v>2.5237699999999998E-2</v>
      </c>
      <c r="N79" s="41">
        <f>+N77</f>
        <v>0</v>
      </c>
      <c r="W79" s="17">
        <f>+W77</f>
        <v>0.13300000000000001</v>
      </c>
    </row>
    <row r="80" spans="1:28">
      <c r="J80" s="45"/>
    </row>
    <row r="81" spans="4:23">
      <c r="D81" s="272" t="s">
        <v>138</v>
      </c>
      <c r="E81" s="39">
        <f>J81</f>
        <v>0</v>
      </c>
      <c r="H81" s="39">
        <f>+H70+H79</f>
        <v>0</v>
      </c>
      <c r="I81" s="39">
        <f>+I70+I79</f>
        <v>0</v>
      </c>
      <c r="J81" s="273">
        <f>+J70+J79</f>
        <v>0</v>
      </c>
      <c r="L81" s="40">
        <f>+L70+L79</f>
        <v>80.449790210000018</v>
      </c>
      <c r="N81" s="41">
        <f>+N70+N79</f>
        <v>81.572310000000002</v>
      </c>
      <c r="W81" s="17">
        <f>+W70+W79</f>
        <v>1049.778</v>
      </c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99"/>
  <sheetViews>
    <sheetView showGridLines="0" topLeftCell="A63" zoomScale="130" zoomScaleNormal="130" workbookViewId="0">
      <selection activeCell="D94" sqref="D94"/>
    </sheetView>
  </sheetViews>
  <sheetFormatPr defaultRowHeight="12.75"/>
  <cols>
    <col min="1" max="1" width="6.7109375" style="283" customWidth="1"/>
    <col min="2" max="2" width="3.7109375" style="282" customWidth="1"/>
    <col min="3" max="3" width="13" style="276" customWidth="1"/>
    <col min="4" max="4" width="45.7109375" style="281" customWidth="1"/>
    <col min="5" max="5" width="11.28515625" style="277" customWidth="1"/>
    <col min="6" max="6" width="5.85546875" style="275" customWidth="1"/>
    <col min="7" max="7" width="8.7109375" style="280" customWidth="1"/>
    <col min="8" max="10" width="9.7109375" style="280" customWidth="1"/>
    <col min="11" max="11" width="7.42578125" style="279" customWidth="1"/>
    <col min="12" max="12" width="8.28515625" style="279" customWidth="1"/>
    <col min="13" max="13" width="7.140625" style="277" customWidth="1"/>
    <col min="14" max="14" width="7" style="277" customWidth="1"/>
    <col min="15" max="15" width="3.5703125" style="275" customWidth="1"/>
    <col min="16" max="16" width="12.7109375" style="275" customWidth="1"/>
    <col min="17" max="19" width="11.28515625" style="277" customWidth="1"/>
    <col min="20" max="20" width="10.5703125" style="278" customWidth="1"/>
    <col min="21" max="21" width="10.28515625" style="278" customWidth="1"/>
    <col min="22" max="22" width="5.7109375" style="278" customWidth="1"/>
    <col min="23" max="23" width="9.140625" style="277"/>
    <col min="24" max="25" width="9.140625" style="275"/>
    <col min="26" max="26" width="7.5703125" style="276" customWidth="1"/>
    <col min="27" max="27" width="24.85546875" style="276" customWidth="1"/>
    <col min="28" max="28" width="4.28515625" style="275" customWidth="1"/>
    <col min="29" max="29" width="8.28515625" style="275" customWidth="1"/>
    <col min="30" max="30" width="8.7109375" style="275" customWidth="1"/>
    <col min="31" max="34" width="9.140625" style="275"/>
    <col min="35" max="16384" width="9.140625" style="274"/>
  </cols>
  <sheetData>
    <row r="1" spans="1:34">
      <c r="A1" s="311" t="s">
        <v>653</v>
      </c>
      <c r="B1" s="274"/>
      <c r="C1" s="274"/>
      <c r="D1" s="274"/>
      <c r="E1" s="274"/>
      <c r="F1" s="274"/>
      <c r="G1" s="307"/>
      <c r="H1" s="274"/>
      <c r="I1" s="311" t="s">
        <v>974</v>
      </c>
      <c r="J1" s="307"/>
      <c r="K1" s="306"/>
      <c r="L1" s="274"/>
      <c r="M1" s="274"/>
      <c r="N1" s="274"/>
      <c r="O1" s="274"/>
      <c r="P1" s="274"/>
      <c r="Q1" s="291"/>
      <c r="R1" s="291"/>
      <c r="S1" s="291"/>
      <c r="T1" s="274"/>
      <c r="U1" s="274"/>
      <c r="V1" s="274"/>
      <c r="W1" s="274"/>
      <c r="X1" s="274"/>
      <c r="Y1" s="274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  <c r="AE1" s="274"/>
      <c r="AF1" s="274"/>
      <c r="AG1" s="274"/>
      <c r="AH1" s="274"/>
    </row>
    <row r="2" spans="1:34">
      <c r="A2" s="311" t="s">
        <v>973</v>
      </c>
      <c r="B2" s="274"/>
      <c r="C2" s="274"/>
      <c r="D2" s="274"/>
      <c r="E2" s="274"/>
      <c r="F2" s="274"/>
      <c r="G2" s="307"/>
      <c r="H2" s="305"/>
      <c r="I2" s="311" t="s">
        <v>5</v>
      </c>
      <c r="J2" s="307"/>
      <c r="K2" s="306"/>
      <c r="L2" s="274"/>
      <c r="M2" s="274"/>
      <c r="N2" s="274"/>
      <c r="O2" s="274"/>
      <c r="P2" s="274"/>
      <c r="Q2" s="291"/>
      <c r="R2" s="291"/>
      <c r="S2" s="291"/>
      <c r="T2" s="274"/>
      <c r="U2" s="274"/>
      <c r="V2" s="274"/>
      <c r="W2" s="274"/>
      <c r="X2" s="274"/>
      <c r="Y2" s="274"/>
      <c r="Z2" s="21" t="s">
        <v>6</v>
      </c>
      <c r="AA2" s="23" t="s">
        <v>7</v>
      </c>
      <c r="AB2" s="24" t="s">
        <v>8</v>
      </c>
      <c r="AC2" s="24"/>
      <c r="AD2" s="23"/>
      <c r="AE2" s="274"/>
      <c r="AF2" s="274"/>
      <c r="AG2" s="274"/>
      <c r="AH2" s="274"/>
    </row>
    <row r="3" spans="1:34">
      <c r="A3" s="311" t="s">
        <v>9</v>
      </c>
      <c r="B3" s="274"/>
      <c r="C3" s="274"/>
      <c r="D3" s="274"/>
      <c r="E3" s="274"/>
      <c r="F3" s="274"/>
      <c r="G3" s="307"/>
      <c r="H3" s="274"/>
      <c r="I3" s="311" t="s">
        <v>652</v>
      </c>
      <c r="J3" s="307"/>
      <c r="K3" s="306"/>
      <c r="L3" s="274"/>
      <c r="M3" s="274"/>
      <c r="N3" s="274"/>
      <c r="O3" s="274"/>
      <c r="P3" s="274"/>
      <c r="Q3" s="291"/>
      <c r="R3" s="291"/>
      <c r="S3" s="291"/>
      <c r="T3" s="274"/>
      <c r="U3" s="274"/>
      <c r="V3" s="274"/>
      <c r="W3" s="274"/>
      <c r="X3" s="274"/>
      <c r="Y3" s="274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  <c r="AE3" s="274"/>
      <c r="AF3" s="274"/>
      <c r="AG3" s="274"/>
      <c r="AH3" s="274"/>
    </row>
    <row r="4" spans="1:34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91"/>
      <c r="R4" s="291"/>
      <c r="S4" s="291"/>
      <c r="T4" s="274"/>
      <c r="U4" s="274"/>
      <c r="V4" s="274"/>
      <c r="W4" s="274"/>
      <c r="X4" s="274"/>
      <c r="Y4" s="274"/>
      <c r="Z4" s="21" t="s">
        <v>14</v>
      </c>
      <c r="AA4" s="23" t="s">
        <v>15</v>
      </c>
      <c r="AB4" s="24" t="s">
        <v>8</v>
      </c>
      <c r="AC4" s="24"/>
      <c r="AD4" s="23"/>
      <c r="AE4" s="274"/>
      <c r="AF4" s="274"/>
      <c r="AG4" s="274"/>
      <c r="AH4" s="274"/>
    </row>
    <row r="5" spans="1:34">
      <c r="A5" s="311" t="s">
        <v>651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91"/>
      <c r="R5" s="291"/>
      <c r="S5" s="291"/>
      <c r="T5" s="274"/>
      <c r="U5" s="274"/>
      <c r="V5" s="274"/>
      <c r="W5" s="274"/>
      <c r="X5" s="274"/>
      <c r="Y5" s="274"/>
      <c r="Z5" s="21" t="s">
        <v>16</v>
      </c>
      <c r="AA5" s="23" t="s">
        <v>11</v>
      </c>
      <c r="AB5" s="24" t="s">
        <v>8</v>
      </c>
      <c r="AC5" s="24" t="s">
        <v>12</v>
      </c>
      <c r="AD5" s="23" t="s">
        <v>13</v>
      </c>
      <c r="AE5" s="274"/>
      <c r="AF5" s="274"/>
      <c r="AG5" s="274"/>
      <c r="AH5" s="274"/>
    </row>
    <row r="6" spans="1:34">
      <c r="A6" s="311" t="s">
        <v>745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91"/>
      <c r="R6" s="291"/>
      <c r="S6" s="291"/>
      <c r="T6" s="274"/>
      <c r="U6" s="274"/>
      <c r="V6" s="274"/>
      <c r="W6" s="274"/>
      <c r="X6" s="274"/>
      <c r="Y6" s="274"/>
      <c r="Z6" s="305"/>
      <c r="AA6" s="305"/>
      <c r="AB6" s="274"/>
      <c r="AC6" s="274"/>
      <c r="AD6" s="274"/>
      <c r="AE6" s="274"/>
      <c r="AF6" s="274"/>
      <c r="AG6" s="274"/>
      <c r="AH6" s="274"/>
    </row>
    <row r="7" spans="1:34">
      <c r="A7" s="31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91"/>
      <c r="R7" s="291"/>
      <c r="S7" s="291"/>
      <c r="T7" s="274"/>
      <c r="U7" s="274"/>
      <c r="V7" s="274"/>
      <c r="W7" s="274"/>
      <c r="X7" s="274"/>
      <c r="Y7" s="274"/>
      <c r="Z7" s="305"/>
      <c r="AA7" s="305"/>
      <c r="AB7" s="274"/>
      <c r="AC7" s="274"/>
      <c r="AD7" s="274"/>
      <c r="AE7" s="274"/>
      <c r="AF7" s="274"/>
      <c r="AG7" s="274"/>
      <c r="AH7" s="274"/>
    </row>
    <row r="8" spans="1:34" ht="13.5">
      <c r="A8" s="274" t="s">
        <v>17</v>
      </c>
      <c r="B8" s="310"/>
      <c r="C8" s="309"/>
      <c r="D8" s="308" t="str">
        <f>CONCATENATE(AA2," ",AB2," ",AC2," ",AD2)</f>
        <v xml:space="preserve">Prehľad rozpočtových nákladov v EUR  </v>
      </c>
      <c r="E8" s="291"/>
      <c r="F8" s="274"/>
      <c r="G8" s="307"/>
      <c r="H8" s="307"/>
      <c r="I8" s="307"/>
      <c r="J8" s="307"/>
      <c r="K8" s="306"/>
      <c r="L8" s="306"/>
      <c r="M8" s="291"/>
      <c r="N8" s="291"/>
      <c r="O8" s="274"/>
      <c r="P8" s="274"/>
      <c r="Q8" s="291"/>
      <c r="R8" s="291"/>
      <c r="S8" s="291"/>
      <c r="T8" s="274"/>
      <c r="U8" s="274"/>
      <c r="V8" s="274"/>
      <c r="W8" s="274"/>
      <c r="X8" s="274"/>
      <c r="Y8" s="274"/>
      <c r="Z8" s="305"/>
      <c r="AA8" s="305"/>
      <c r="AB8" s="274"/>
      <c r="AC8" s="274"/>
      <c r="AD8" s="274"/>
      <c r="AE8" s="274"/>
      <c r="AF8" s="274"/>
      <c r="AG8" s="274"/>
      <c r="AH8" s="274"/>
    </row>
    <row r="9" spans="1:34">
      <c r="A9" s="301" t="s">
        <v>18</v>
      </c>
      <c r="B9" s="301" t="s">
        <v>19</v>
      </c>
      <c r="C9" s="301" t="s">
        <v>20</v>
      </c>
      <c r="D9" s="301" t="s">
        <v>21</v>
      </c>
      <c r="E9" s="301" t="s">
        <v>22</v>
      </c>
      <c r="F9" s="301" t="s">
        <v>23</v>
      </c>
      <c r="G9" s="301" t="s">
        <v>24</v>
      </c>
      <c r="H9" s="301" t="s">
        <v>25</v>
      </c>
      <c r="I9" s="301" t="s">
        <v>26</v>
      </c>
      <c r="J9" s="313" t="s">
        <v>27</v>
      </c>
      <c r="K9" s="304" t="s">
        <v>28</v>
      </c>
      <c r="L9" s="302"/>
      <c r="M9" s="303" t="s">
        <v>29</v>
      </c>
      <c r="N9" s="302"/>
      <c r="O9" s="301" t="s">
        <v>30</v>
      </c>
      <c r="P9" s="299" t="s">
        <v>31</v>
      </c>
      <c r="Q9" s="300" t="s">
        <v>22</v>
      </c>
      <c r="R9" s="300" t="s">
        <v>22</v>
      </c>
      <c r="S9" s="299" t="s">
        <v>22</v>
      </c>
      <c r="T9" s="292" t="s">
        <v>32</v>
      </c>
      <c r="U9" s="292" t="s">
        <v>33</v>
      </c>
      <c r="V9" s="292" t="s">
        <v>34</v>
      </c>
      <c r="W9" s="298" t="s">
        <v>35</v>
      </c>
      <c r="X9" s="298" t="s">
        <v>36</v>
      </c>
      <c r="Y9" s="298" t="s">
        <v>37</v>
      </c>
      <c r="Z9" s="290" t="s">
        <v>38</v>
      </c>
      <c r="AA9" s="290" t="s">
        <v>39</v>
      </c>
      <c r="AB9" s="274" t="s">
        <v>34</v>
      </c>
      <c r="AC9" s="274"/>
      <c r="AD9" s="274"/>
      <c r="AE9" s="274"/>
      <c r="AF9" s="274"/>
      <c r="AG9" s="274"/>
      <c r="AH9" s="274"/>
    </row>
    <row r="10" spans="1:34">
      <c r="A10" s="295" t="s">
        <v>40</v>
      </c>
      <c r="B10" s="295" t="s">
        <v>41</v>
      </c>
      <c r="C10" s="297"/>
      <c r="D10" s="295" t="s">
        <v>42</v>
      </c>
      <c r="E10" s="295" t="s">
        <v>43</v>
      </c>
      <c r="F10" s="295" t="s">
        <v>44</v>
      </c>
      <c r="G10" s="295" t="s">
        <v>45</v>
      </c>
      <c r="H10" s="295"/>
      <c r="I10" s="295" t="s">
        <v>46</v>
      </c>
      <c r="J10" s="314"/>
      <c r="K10" s="295" t="s">
        <v>24</v>
      </c>
      <c r="L10" s="295" t="s">
        <v>27</v>
      </c>
      <c r="M10" s="296" t="s">
        <v>24</v>
      </c>
      <c r="N10" s="295" t="s">
        <v>27</v>
      </c>
      <c r="O10" s="295" t="s">
        <v>47</v>
      </c>
      <c r="P10" s="293"/>
      <c r="Q10" s="294" t="s">
        <v>48</v>
      </c>
      <c r="R10" s="294" t="s">
        <v>49</v>
      </c>
      <c r="S10" s="293" t="s">
        <v>50</v>
      </c>
      <c r="T10" s="292" t="s">
        <v>51</v>
      </c>
      <c r="U10" s="292" t="s">
        <v>52</v>
      </c>
      <c r="V10" s="292" t="s">
        <v>53</v>
      </c>
      <c r="W10" s="291"/>
      <c r="X10" s="274"/>
      <c r="Y10" s="274"/>
      <c r="Z10" s="290" t="s">
        <v>54</v>
      </c>
      <c r="AA10" s="290" t="s">
        <v>40</v>
      </c>
      <c r="AB10" s="274" t="s">
        <v>55</v>
      </c>
      <c r="AC10" s="274"/>
      <c r="AD10" s="274"/>
      <c r="AE10" s="274"/>
      <c r="AF10" s="274"/>
      <c r="AG10" s="274"/>
      <c r="AH10" s="274"/>
    </row>
    <row r="11" spans="1:34">
      <c r="J11" s="315"/>
    </row>
    <row r="12" spans="1:34">
      <c r="B12" s="289" t="s">
        <v>56</v>
      </c>
      <c r="J12" s="315"/>
    </row>
    <row r="13" spans="1:34">
      <c r="B13" s="276" t="s">
        <v>57</v>
      </c>
      <c r="J13" s="315"/>
    </row>
    <row r="14" spans="1:34" ht="25.5">
      <c r="A14" s="283">
        <v>1</v>
      </c>
      <c r="B14" s="282" t="s">
        <v>146</v>
      </c>
      <c r="C14" s="276" t="s">
        <v>744</v>
      </c>
      <c r="D14" s="281" t="s">
        <v>743</v>
      </c>
      <c r="E14" s="277">
        <v>245.36</v>
      </c>
      <c r="F14" s="275" t="s">
        <v>76</v>
      </c>
      <c r="H14" s="280">
        <f t="shared" ref="H14:H24" si="0">ROUND(E14*G14, 2)</f>
        <v>0</v>
      </c>
      <c r="J14" s="315">
        <f t="shared" ref="J14:J25" si="1">ROUND(E14*G14, 2)</f>
        <v>0</v>
      </c>
      <c r="M14" s="277">
        <v>0.4</v>
      </c>
      <c r="N14" s="277">
        <f>E14*M14</f>
        <v>98.144000000000005</v>
      </c>
      <c r="O14" s="275">
        <v>20</v>
      </c>
      <c r="P14" s="275" t="s">
        <v>62</v>
      </c>
      <c r="V14" s="278" t="s">
        <v>63</v>
      </c>
      <c r="W14" s="277">
        <v>258.36399999999998</v>
      </c>
      <c r="Z14" s="276" t="s">
        <v>100</v>
      </c>
      <c r="AB14" s="275">
        <v>1</v>
      </c>
    </row>
    <row r="15" spans="1:34" ht="25.5">
      <c r="A15" s="283">
        <v>2</v>
      </c>
      <c r="B15" s="282" t="s">
        <v>146</v>
      </c>
      <c r="C15" s="276" t="s">
        <v>742</v>
      </c>
      <c r="D15" s="281" t="s">
        <v>741</v>
      </c>
      <c r="E15" s="277">
        <v>22.44</v>
      </c>
      <c r="F15" s="275" t="s">
        <v>76</v>
      </c>
      <c r="H15" s="280">
        <f t="shared" si="0"/>
        <v>0</v>
      </c>
      <c r="J15" s="315">
        <f t="shared" si="1"/>
        <v>0</v>
      </c>
      <c r="M15" s="277">
        <v>0.56000000000000005</v>
      </c>
      <c r="N15" s="277">
        <f>E15*M15</f>
        <v>12.566400000000002</v>
      </c>
      <c r="O15" s="275">
        <v>20</v>
      </c>
      <c r="P15" s="275" t="s">
        <v>62</v>
      </c>
      <c r="V15" s="278" t="s">
        <v>63</v>
      </c>
      <c r="W15" s="277">
        <v>28.004999999999999</v>
      </c>
      <c r="Z15" s="276" t="s">
        <v>100</v>
      </c>
      <c r="AB15" s="275">
        <v>1</v>
      </c>
    </row>
    <row r="16" spans="1:34" ht="25.5">
      <c r="A16" s="283">
        <v>3</v>
      </c>
      <c r="B16" s="282" t="s">
        <v>146</v>
      </c>
      <c r="C16" s="276" t="s">
        <v>740</v>
      </c>
      <c r="D16" s="281" t="s">
        <v>739</v>
      </c>
      <c r="E16" s="277">
        <v>22.44</v>
      </c>
      <c r="F16" s="275" t="s">
        <v>76</v>
      </c>
      <c r="H16" s="280">
        <f t="shared" si="0"/>
        <v>0</v>
      </c>
      <c r="J16" s="315">
        <f t="shared" si="1"/>
        <v>0</v>
      </c>
      <c r="M16" s="277">
        <v>0.16</v>
      </c>
      <c r="N16" s="277">
        <f>E16*M16</f>
        <v>3.5904000000000003</v>
      </c>
      <c r="O16" s="275">
        <v>20</v>
      </c>
      <c r="P16" s="275" t="s">
        <v>62</v>
      </c>
      <c r="V16" s="278" t="s">
        <v>63</v>
      </c>
      <c r="W16" s="277">
        <v>26.928000000000001</v>
      </c>
      <c r="Z16" s="276" t="s">
        <v>100</v>
      </c>
      <c r="AB16" s="275">
        <v>1</v>
      </c>
    </row>
    <row r="17" spans="1:28" ht="25.5">
      <c r="A17" s="283">
        <v>4</v>
      </c>
      <c r="B17" s="282" t="s">
        <v>146</v>
      </c>
      <c r="C17" s="276" t="s">
        <v>738</v>
      </c>
      <c r="D17" s="281" t="s">
        <v>737</v>
      </c>
      <c r="E17" s="277">
        <v>309.86</v>
      </c>
      <c r="F17" s="275" t="s">
        <v>76</v>
      </c>
      <c r="H17" s="280">
        <f t="shared" si="0"/>
        <v>0</v>
      </c>
      <c r="J17" s="315">
        <f t="shared" si="1"/>
        <v>0</v>
      </c>
      <c r="M17" s="277">
        <v>0.55000000000000004</v>
      </c>
      <c r="N17" s="277">
        <f>E17*M17</f>
        <v>170.42300000000003</v>
      </c>
      <c r="O17" s="275">
        <v>20</v>
      </c>
      <c r="P17" s="275" t="s">
        <v>62</v>
      </c>
      <c r="V17" s="278" t="s">
        <v>63</v>
      </c>
      <c r="W17" s="277">
        <v>810.59400000000005</v>
      </c>
      <c r="Z17" s="276" t="s">
        <v>100</v>
      </c>
      <c r="AB17" s="275">
        <v>1</v>
      </c>
    </row>
    <row r="18" spans="1:28">
      <c r="A18" s="283">
        <v>5</v>
      </c>
      <c r="B18" s="282" t="s">
        <v>58</v>
      </c>
      <c r="C18" s="276" t="s">
        <v>736</v>
      </c>
      <c r="D18" s="281" t="s">
        <v>735</v>
      </c>
      <c r="E18" s="277">
        <v>73.5</v>
      </c>
      <c r="F18" s="275" t="s">
        <v>127</v>
      </c>
      <c r="H18" s="280">
        <f t="shared" si="0"/>
        <v>0</v>
      </c>
      <c r="J18" s="315">
        <f t="shared" si="1"/>
        <v>0</v>
      </c>
      <c r="M18" s="277">
        <v>0.14499999999999999</v>
      </c>
      <c r="N18" s="277">
        <f>E18*M18</f>
        <v>10.657499999999999</v>
      </c>
      <c r="O18" s="275">
        <v>20</v>
      </c>
      <c r="P18" s="275" t="s">
        <v>62</v>
      </c>
      <c r="V18" s="278" t="s">
        <v>63</v>
      </c>
      <c r="W18" s="277">
        <v>9.7759999999999998</v>
      </c>
      <c r="Z18" s="276" t="s">
        <v>100</v>
      </c>
      <c r="AB18" s="275">
        <v>1</v>
      </c>
    </row>
    <row r="19" spans="1:28">
      <c r="A19" s="283">
        <v>6</v>
      </c>
      <c r="B19" s="282" t="s">
        <v>58</v>
      </c>
      <c r="C19" s="276" t="s">
        <v>734</v>
      </c>
      <c r="D19" s="281" t="s">
        <v>733</v>
      </c>
      <c r="E19" s="277">
        <v>32</v>
      </c>
      <c r="F19" s="275" t="s">
        <v>127</v>
      </c>
      <c r="H19" s="280">
        <f t="shared" si="0"/>
        <v>0</v>
      </c>
      <c r="J19" s="315">
        <f t="shared" si="1"/>
        <v>0</v>
      </c>
      <c r="K19" s="279">
        <v>3.31E-3</v>
      </c>
      <c r="L19" s="279">
        <f>E19*K19</f>
        <v>0.10592</v>
      </c>
      <c r="O19" s="275">
        <v>20</v>
      </c>
      <c r="P19" s="275" t="s">
        <v>62</v>
      </c>
      <c r="V19" s="278" t="s">
        <v>63</v>
      </c>
      <c r="W19" s="277">
        <v>22.175999999999998</v>
      </c>
      <c r="Z19" s="276" t="s">
        <v>64</v>
      </c>
      <c r="AB19" s="275">
        <v>1</v>
      </c>
    </row>
    <row r="20" spans="1:28">
      <c r="A20" s="283">
        <v>7</v>
      </c>
      <c r="B20" s="282" t="s">
        <v>58</v>
      </c>
      <c r="C20" s="276" t="s">
        <v>59</v>
      </c>
      <c r="D20" s="281" t="s">
        <v>60</v>
      </c>
      <c r="E20" s="277">
        <v>38.28</v>
      </c>
      <c r="F20" s="275" t="s">
        <v>61</v>
      </c>
      <c r="H20" s="280">
        <f t="shared" si="0"/>
        <v>0</v>
      </c>
      <c r="J20" s="315">
        <f t="shared" si="1"/>
        <v>0</v>
      </c>
      <c r="O20" s="275">
        <v>20</v>
      </c>
      <c r="P20" s="275" t="s">
        <v>62</v>
      </c>
      <c r="V20" s="278" t="s">
        <v>63</v>
      </c>
      <c r="W20" s="277">
        <v>22.010999999999999</v>
      </c>
      <c r="Z20" s="276" t="s">
        <v>64</v>
      </c>
      <c r="AB20" s="275">
        <v>1</v>
      </c>
    </row>
    <row r="21" spans="1:28">
      <c r="A21" s="283">
        <v>8</v>
      </c>
      <c r="B21" s="282" t="s">
        <v>58</v>
      </c>
      <c r="C21" s="276" t="s">
        <v>66</v>
      </c>
      <c r="D21" s="281" t="s">
        <v>67</v>
      </c>
      <c r="E21" s="277">
        <v>38.28</v>
      </c>
      <c r="F21" s="275" t="s">
        <v>61</v>
      </c>
      <c r="H21" s="280">
        <f t="shared" si="0"/>
        <v>0</v>
      </c>
      <c r="J21" s="315">
        <f t="shared" si="1"/>
        <v>0</v>
      </c>
      <c r="O21" s="275">
        <v>20</v>
      </c>
      <c r="P21" s="275" t="s">
        <v>62</v>
      </c>
      <c r="V21" s="278" t="s">
        <v>63</v>
      </c>
      <c r="W21" s="277">
        <v>0.42099999999999999</v>
      </c>
      <c r="Z21" s="276" t="s">
        <v>65</v>
      </c>
      <c r="AB21" s="275">
        <v>1</v>
      </c>
    </row>
    <row r="22" spans="1:28">
      <c r="A22" s="283">
        <v>9</v>
      </c>
      <c r="B22" s="282" t="s">
        <v>58</v>
      </c>
      <c r="C22" s="276" t="s">
        <v>68</v>
      </c>
      <c r="D22" s="281" t="s">
        <v>69</v>
      </c>
      <c r="E22" s="277">
        <v>38.28</v>
      </c>
      <c r="F22" s="275" t="s">
        <v>61</v>
      </c>
      <c r="H22" s="280">
        <f t="shared" si="0"/>
        <v>0</v>
      </c>
      <c r="J22" s="315">
        <f t="shared" si="1"/>
        <v>0</v>
      </c>
      <c r="O22" s="275">
        <v>20</v>
      </c>
      <c r="P22" s="275" t="s">
        <v>62</v>
      </c>
      <c r="V22" s="278" t="s">
        <v>63</v>
      </c>
      <c r="W22" s="277">
        <v>0.34499999999999997</v>
      </c>
      <c r="Z22" s="276" t="s">
        <v>65</v>
      </c>
      <c r="AB22" s="275">
        <v>1</v>
      </c>
    </row>
    <row r="23" spans="1:28">
      <c r="A23" s="283">
        <v>10</v>
      </c>
      <c r="B23" s="282" t="s">
        <v>70</v>
      </c>
      <c r="C23" s="276" t="s">
        <v>732</v>
      </c>
      <c r="D23" s="281" t="s">
        <v>731</v>
      </c>
      <c r="E23" s="277">
        <v>38.28</v>
      </c>
      <c r="F23" s="275" t="s">
        <v>61</v>
      </c>
      <c r="H23" s="280">
        <f t="shared" si="0"/>
        <v>0</v>
      </c>
      <c r="J23" s="315">
        <f t="shared" si="1"/>
        <v>0</v>
      </c>
      <c r="O23" s="275">
        <v>20</v>
      </c>
      <c r="P23" s="275" t="s">
        <v>62</v>
      </c>
      <c r="V23" s="278" t="s">
        <v>63</v>
      </c>
      <c r="W23" s="277">
        <v>38.892000000000003</v>
      </c>
      <c r="Z23" s="276" t="s">
        <v>64</v>
      </c>
      <c r="AB23" s="275">
        <v>1</v>
      </c>
    </row>
    <row r="24" spans="1:28">
      <c r="A24" s="283">
        <v>11</v>
      </c>
      <c r="B24" s="282" t="s">
        <v>58</v>
      </c>
      <c r="C24" s="276" t="s">
        <v>635</v>
      </c>
      <c r="D24" s="281" t="s">
        <v>730</v>
      </c>
      <c r="E24" s="277">
        <v>4.7039999999999997</v>
      </c>
      <c r="F24" s="275" t="s">
        <v>61</v>
      </c>
      <c r="H24" s="280">
        <f t="shared" si="0"/>
        <v>0</v>
      </c>
      <c r="J24" s="315">
        <f t="shared" si="1"/>
        <v>0</v>
      </c>
      <c r="O24" s="275">
        <v>20</v>
      </c>
      <c r="P24" s="275" t="s">
        <v>62</v>
      </c>
      <c r="V24" s="278" t="s">
        <v>63</v>
      </c>
      <c r="W24" s="277">
        <v>1.298</v>
      </c>
      <c r="Z24" s="276" t="s">
        <v>64</v>
      </c>
      <c r="AB24" s="275">
        <v>1</v>
      </c>
    </row>
    <row r="25" spans="1:28">
      <c r="A25" s="283">
        <v>12</v>
      </c>
      <c r="B25" s="282" t="s">
        <v>89</v>
      </c>
      <c r="C25" s="276" t="s">
        <v>729</v>
      </c>
      <c r="D25" s="281" t="s">
        <v>728</v>
      </c>
      <c r="E25" s="277">
        <v>11.29</v>
      </c>
      <c r="F25" s="275" t="s">
        <v>61</v>
      </c>
      <c r="I25" s="280">
        <f>ROUND(E25*G25, 2)</f>
        <v>0</v>
      </c>
      <c r="J25" s="315">
        <f t="shared" si="1"/>
        <v>0</v>
      </c>
      <c r="K25" s="279">
        <v>1.67</v>
      </c>
      <c r="L25" s="279">
        <f>E25*K25</f>
        <v>18.854299999999999</v>
      </c>
      <c r="O25" s="275">
        <v>20</v>
      </c>
      <c r="P25" s="275" t="s">
        <v>62</v>
      </c>
      <c r="V25" s="278" t="s">
        <v>90</v>
      </c>
      <c r="Z25" s="276" t="s">
        <v>144</v>
      </c>
      <c r="AA25" s="276" t="s">
        <v>62</v>
      </c>
      <c r="AB25" s="275">
        <v>2</v>
      </c>
    </row>
    <row r="26" spans="1:28">
      <c r="D26" s="288" t="s">
        <v>72</v>
      </c>
      <c r="E26" s="286">
        <f>J26</f>
        <v>0</v>
      </c>
      <c r="H26" s="286">
        <f>SUM(H12:H25)</f>
        <v>0</v>
      </c>
      <c r="I26" s="286">
        <f>SUM(I12:I25)</f>
        <v>0</v>
      </c>
      <c r="J26" s="316">
        <f>SUM(J12:J25)</f>
        <v>0</v>
      </c>
      <c r="L26" s="285">
        <f>SUM(L12:L25)</f>
        <v>18.96022</v>
      </c>
      <c r="N26" s="284">
        <f>SUM(N12:N25)</f>
        <v>295.38130000000001</v>
      </c>
      <c r="W26" s="277">
        <f>SUM(W12:W25)</f>
        <v>1218.8100000000002</v>
      </c>
    </row>
    <row r="27" spans="1:28">
      <c r="J27" s="315"/>
    </row>
    <row r="28" spans="1:28">
      <c r="B28" s="276" t="s">
        <v>73</v>
      </c>
      <c r="J28" s="315"/>
    </row>
    <row r="29" spans="1:28">
      <c r="A29" s="283">
        <v>13</v>
      </c>
      <c r="B29" s="282" t="s">
        <v>71</v>
      </c>
      <c r="C29" s="276" t="s">
        <v>74</v>
      </c>
      <c r="D29" s="281" t="s">
        <v>75</v>
      </c>
      <c r="E29" s="277">
        <v>323.60000000000002</v>
      </c>
      <c r="F29" s="275" t="s">
        <v>76</v>
      </c>
      <c r="H29" s="280">
        <f>ROUND(E29*G29, 2)</f>
        <v>0</v>
      </c>
      <c r="J29" s="315">
        <f>ROUND(E29*G29, 2)</f>
        <v>0</v>
      </c>
      <c r="O29" s="275">
        <v>20</v>
      </c>
      <c r="P29" s="275" t="s">
        <v>62</v>
      </c>
      <c r="V29" s="278" t="s">
        <v>63</v>
      </c>
      <c r="W29" s="277">
        <v>1.6180000000000001</v>
      </c>
      <c r="Z29" s="276" t="s">
        <v>64</v>
      </c>
      <c r="AB29" s="275">
        <v>1</v>
      </c>
    </row>
    <row r="30" spans="1:28">
      <c r="D30" s="288" t="s">
        <v>84</v>
      </c>
      <c r="E30" s="286">
        <f>J30</f>
        <v>0</v>
      </c>
      <c r="H30" s="286">
        <f>SUM(H28:H29)</f>
        <v>0</v>
      </c>
      <c r="I30" s="286">
        <f>SUM(I28:I29)</f>
        <v>0</v>
      </c>
      <c r="J30" s="316">
        <f>SUM(J28:J29)</f>
        <v>0</v>
      </c>
      <c r="L30" s="285">
        <f>SUM(L28:L29)</f>
        <v>0</v>
      </c>
      <c r="N30" s="284">
        <f>SUM(N28:N29)</f>
        <v>0</v>
      </c>
      <c r="W30" s="277">
        <f>SUM(W28:W29)</f>
        <v>1.6180000000000001</v>
      </c>
    </row>
    <row r="31" spans="1:28">
      <c r="J31" s="315"/>
    </row>
    <row r="32" spans="1:28">
      <c r="B32" s="276" t="s">
        <v>147</v>
      </c>
      <c r="J32" s="315"/>
    </row>
    <row r="33" spans="1:28">
      <c r="A33" s="283">
        <v>14</v>
      </c>
      <c r="B33" s="282" t="s">
        <v>77</v>
      </c>
      <c r="C33" s="276" t="s">
        <v>727</v>
      </c>
      <c r="D33" s="281" t="s">
        <v>726</v>
      </c>
      <c r="E33" s="277">
        <v>16.3</v>
      </c>
      <c r="F33" s="275" t="s">
        <v>61</v>
      </c>
      <c r="H33" s="280">
        <f t="shared" ref="H33:H44" si="2">ROUND(E33*G33, 2)</f>
        <v>0</v>
      </c>
      <c r="J33" s="315">
        <f t="shared" ref="J33:J46" si="3">ROUND(E33*G33, 2)</f>
        <v>0</v>
      </c>
      <c r="K33" s="279">
        <v>1.9312499999999999</v>
      </c>
      <c r="L33" s="279">
        <f t="shared" ref="L33:L46" si="4">E33*K33</f>
        <v>31.479375000000001</v>
      </c>
      <c r="O33" s="275">
        <v>20</v>
      </c>
      <c r="P33" s="275" t="s">
        <v>62</v>
      </c>
      <c r="V33" s="278" t="s">
        <v>63</v>
      </c>
      <c r="W33" s="277">
        <v>2.8849999999999998</v>
      </c>
      <c r="Z33" s="276" t="s">
        <v>145</v>
      </c>
      <c r="AB33" s="275">
        <v>1</v>
      </c>
    </row>
    <row r="34" spans="1:28">
      <c r="A34" s="283">
        <v>15</v>
      </c>
      <c r="B34" s="282" t="s">
        <v>146</v>
      </c>
      <c r="C34" s="276" t="s">
        <v>725</v>
      </c>
      <c r="D34" s="281" t="s">
        <v>724</v>
      </c>
      <c r="E34" s="277">
        <v>8.3000000000000007</v>
      </c>
      <c r="F34" s="275" t="s">
        <v>76</v>
      </c>
      <c r="H34" s="280">
        <f t="shared" si="2"/>
        <v>0</v>
      </c>
      <c r="J34" s="315">
        <f t="shared" si="3"/>
        <v>0</v>
      </c>
      <c r="K34" s="279">
        <v>0.27994000000000002</v>
      </c>
      <c r="L34" s="279">
        <f t="shared" si="4"/>
        <v>2.3235020000000004</v>
      </c>
      <c r="O34" s="275">
        <v>20</v>
      </c>
      <c r="P34" s="275" t="s">
        <v>62</v>
      </c>
      <c r="V34" s="278" t="s">
        <v>63</v>
      </c>
      <c r="W34" s="277">
        <v>0.20799999999999999</v>
      </c>
      <c r="Z34" s="276" t="s">
        <v>145</v>
      </c>
      <c r="AB34" s="275">
        <v>1</v>
      </c>
    </row>
    <row r="35" spans="1:28">
      <c r="A35" s="283">
        <v>16</v>
      </c>
      <c r="B35" s="282" t="s">
        <v>146</v>
      </c>
      <c r="C35" s="276" t="s">
        <v>723</v>
      </c>
      <c r="D35" s="281" t="s">
        <v>722</v>
      </c>
      <c r="E35" s="277">
        <v>219.2</v>
      </c>
      <c r="F35" s="275" t="s">
        <v>76</v>
      </c>
      <c r="H35" s="280">
        <f t="shared" si="2"/>
        <v>0</v>
      </c>
      <c r="J35" s="315">
        <f t="shared" si="3"/>
        <v>0</v>
      </c>
      <c r="K35" s="279">
        <v>0.42531999999999998</v>
      </c>
      <c r="L35" s="279">
        <f t="shared" si="4"/>
        <v>93.230143999999996</v>
      </c>
      <c r="O35" s="275">
        <v>20</v>
      </c>
      <c r="P35" s="275" t="s">
        <v>62</v>
      </c>
      <c r="V35" s="278" t="s">
        <v>63</v>
      </c>
      <c r="W35" s="277">
        <v>6.5759999999999996</v>
      </c>
      <c r="Z35" s="276" t="s">
        <v>145</v>
      </c>
      <c r="AB35" s="275">
        <v>1</v>
      </c>
    </row>
    <row r="36" spans="1:28">
      <c r="A36" s="283">
        <v>17</v>
      </c>
      <c r="B36" s="282" t="s">
        <v>146</v>
      </c>
      <c r="C36" s="276" t="s">
        <v>721</v>
      </c>
      <c r="D36" s="281" t="s">
        <v>717</v>
      </c>
      <c r="E36" s="277">
        <v>16.3</v>
      </c>
      <c r="F36" s="275" t="s">
        <v>76</v>
      </c>
      <c r="H36" s="280">
        <f t="shared" si="2"/>
        <v>0</v>
      </c>
      <c r="J36" s="315">
        <f t="shared" si="3"/>
        <v>0</v>
      </c>
      <c r="K36" s="279">
        <v>0.30642000000000003</v>
      </c>
      <c r="L36" s="279">
        <f t="shared" si="4"/>
        <v>4.9946460000000004</v>
      </c>
      <c r="O36" s="275">
        <v>20</v>
      </c>
      <c r="P36" s="275" t="s">
        <v>62</v>
      </c>
      <c r="V36" s="278" t="s">
        <v>63</v>
      </c>
      <c r="W36" s="277">
        <v>0.39100000000000001</v>
      </c>
      <c r="Z36" s="276" t="s">
        <v>145</v>
      </c>
      <c r="AB36" s="275">
        <v>1</v>
      </c>
    </row>
    <row r="37" spans="1:28">
      <c r="A37" s="283">
        <v>18</v>
      </c>
      <c r="B37" s="282" t="s">
        <v>146</v>
      </c>
      <c r="C37" s="276" t="s">
        <v>720</v>
      </c>
      <c r="D37" s="281" t="s">
        <v>719</v>
      </c>
      <c r="E37" s="277">
        <v>298.7</v>
      </c>
      <c r="F37" s="275" t="s">
        <v>76</v>
      </c>
      <c r="H37" s="280">
        <f t="shared" si="2"/>
        <v>0</v>
      </c>
      <c r="J37" s="315">
        <f t="shared" si="3"/>
        <v>0</v>
      </c>
      <c r="K37" s="279">
        <v>0.43745000000000001</v>
      </c>
      <c r="L37" s="279">
        <f t="shared" si="4"/>
        <v>130.666315</v>
      </c>
      <c r="O37" s="275">
        <v>20</v>
      </c>
      <c r="P37" s="275" t="s">
        <v>62</v>
      </c>
      <c r="V37" s="278" t="s">
        <v>63</v>
      </c>
      <c r="W37" s="277">
        <v>47.195</v>
      </c>
      <c r="Z37" s="276" t="s">
        <v>145</v>
      </c>
      <c r="AB37" s="275">
        <v>1</v>
      </c>
    </row>
    <row r="38" spans="1:28">
      <c r="A38" s="283">
        <v>19</v>
      </c>
      <c r="B38" s="282" t="s">
        <v>146</v>
      </c>
      <c r="C38" s="276" t="s">
        <v>718</v>
      </c>
      <c r="D38" s="281" t="s">
        <v>717</v>
      </c>
      <c r="E38" s="277">
        <v>8.3000000000000007</v>
      </c>
      <c r="F38" s="275" t="s">
        <v>76</v>
      </c>
      <c r="H38" s="280">
        <f t="shared" si="2"/>
        <v>0</v>
      </c>
      <c r="J38" s="315">
        <f t="shared" si="3"/>
        <v>0</v>
      </c>
      <c r="K38" s="279">
        <v>0.40855999999999998</v>
      </c>
      <c r="L38" s="279">
        <f t="shared" si="4"/>
        <v>3.3910480000000001</v>
      </c>
      <c r="O38" s="275">
        <v>20</v>
      </c>
      <c r="P38" s="275" t="s">
        <v>62</v>
      </c>
      <c r="V38" s="278" t="s">
        <v>63</v>
      </c>
      <c r="W38" s="277">
        <v>0.20799999999999999</v>
      </c>
      <c r="Z38" s="276" t="s">
        <v>145</v>
      </c>
      <c r="AB38" s="275">
        <v>1</v>
      </c>
    </row>
    <row r="39" spans="1:28">
      <c r="A39" s="283">
        <v>20</v>
      </c>
      <c r="B39" s="282" t="s">
        <v>146</v>
      </c>
      <c r="C39" s="276" t="s">
        <v>716</v>
      </c>
      <c r="D39" s="281" t="s">
        <v>715</v>
      </c>
      <c r="E39" s="277">
        <v>16.3</v>
      </c>
      <c r="F39" s="275" t="s">
        <v>76</v>
      </c>
      <c r="H39" s="280">
        <f t="shared" si="2"/>
        <v>0</v>
      </c>
      <c r="J39" s="315">
        <f t="shared" si="3"/>
        <v>0</v>
      </c>
      <c r="K39" s="279">
        <v>0.24573</v>
      </c>
      <c r="L39" s="279">
        <f t="shared" si="4"/>
        <v>4.0053990000000006</v>
      </c>
      <c r="O39" s="275">
        <v>20</v>
      </c>
      <c r="P39" s="275" t="s">
        <v>62</v>
      </c>
      <c r="V39" s="278" t="s">
        <v>63</v>
      </c>
      <c r="W39" s="277">
        <v>3.113</v>
      </c>
      <c r="Z39" s="276" t="s">
        <v>679</v>
      </c>
      <c r="AB39" s="275">
        <v>1</v>
      </c>
    </row>
    <row r="40" spans="1:28">
      <c r="A40" s="283">
        <v>21</v>
      </c>
      <c r="B40" s="282" t="s">
        <v>146</v>
      </c>
      <c r="C40" s="276" t="s">
        <v>714</v>
      </c>
      <c r="D40" s="281" t="s">
        <v>713</v>
      </c>
      <c r="E40" s="277">
        <v>151.4</v>
      </c>
      <c r="F40" s="275" t="s">
        <v>76</v>
      </c>
      <c r="H40" s="280">
        <f t="shared" si="2"/>
        <v>0</v>
      </c>
      <c r="J40" s="315">
        <f t="shared" si="3"/>
        <v>0</v>
      </c>
      <c r="K40" s="279">
        <v>0.63224999999999998</v>
      </c>
      <c r="L40" s="279">
        <f t="shared" si="4"/>
        <v>95.722650000000002</v>
      </c>
      <c r="O40" s="275">
        <v>20</v>
      </c>
      <c r="P40" s="275" t="s">
        <v>62</v>
      </c>
      <c r="V40" s="278" t="s">
        <v>63</v>
      </c>
      <c r="W40" s="277">
        <v>15.443</v>
      </c>
      <c r="Z40" s="276" t="s">
        <v>706</v>
      </c>
      <c r="AB40" s="275">
        <v>1</v>
      </c>
    </row>
    <row r="41" spans="1:28">
      <c r="A41" s="283">
        <v>22</v>
      </c>
      <c r="B41" s="282" t="s">
        <v>146</v>
      </c>
      <c r="C41" s="276" t="s">
        <v>712</v>
      </c>
      <c r="D41" s="281" t="s">
        <v>711</v>
      </c>
      <c r="E41" s="277">
        <v>67.8</v>
      </c>
      <c r="F41" s="275" t="s">
        <v>76</v>
      </c>
      <c r="H41" s="280">
        <f t="shared" si="2"/>
        <v>0</v>
      </c>
      <c r="J41" s="315">
        <f t="shared" si="3"/>
        <v>0</v>
      </c>
      <c r="K41" s="279">
        <v>0.65856000000000003</v>
      </c>
      <c r="L41" s="279">
        <f t="shared" si="4"/>
        <v>44.650368</v>
      </c>
      <c r="O41" s="275">
        <v>20</v>
      </c>
      <c r="P41" s="275" t="s">
        <v>62</v>
      </c>
      <c r="V41" s="278" t="s">
        <v>63</v>
      </c>
      <c r="W41" s="277">
        <v>6.9160000000000004</v>
      </c>
      <c r="Z41" s="276" t="s">
        <v>706</v>
      </c>
      <c r="AB41" s="275">
        <v>1</v>
      </c>
    </row>
    <row r="42" spans="1:28">
      <c r="A42" s="283">
        <v>23</v>
      </c>
      <c r="B42" s="282" t="s">
        <v>146</v>
      </c>
      <c r="C42" s="276" t="s">
        <v>710</v>
      </c>
      <c r="D42" s="281" t="s">
        <v>709</v>
      </c>
      <c r="E42" s="277">
        <v>79.8</v>
      </c>
      <c r="F42" s="275" t="s">
        <v>76</v>
      </c>
      <c r="H42" s="280">
        <f t="shared" si="2"/>
        <v>0</v>
      </c>
      <c r="J42" s="315">
        <f t="shared" si="3"/>
        <v>0</v>
      </c>
      <c r="K42" s="279">
        <v>0.79020999999999997</v>
      </c>
      <c r="L42" s="279">
        <f t="shared" si="4"/>
        <v>63.058757999999997</v>
      </c>
      <c r="O42" s="275">
        <v>20</v>
      </c>
      <c r="P42" s="275" t="s">
        <v>62</v>
      </c>
      <c r="V42" s="278" t="s">
        <v>63</v>
      </c>
      <c r="W42" s="277">
        <v>8.14</v>
      </c>
      <c r="Z42" s="276" t="s">
        <v>706</v>
      </c>
      <c r="AB42" s="275">
        <v>1</v>
      </c>
    </row>
    <row r="43" spans="1:28">
      <c r="A43" s="283">
        <v>24</v>
      </c>
      <c r="B43" s="282" t="s">
        <v>146</v>
      </c>
      <c r="C43" s="276" t="s">
        <v>708</v>
      </c>
      <c r="D43" s="281" t="s">
        <v>707</v>
      </c>
      <c r="E43" s="277">
        <v>319.2</v>
      </c>
      <c r="F43" s="275" t="s">
        <v>76</v>
      </c>
      <c r="H43" s="280">
        <f t="shared" si="2"/>
        <v>0</v>
      </c>
      <c r="J43" s="315">
        <f t="shared" si="3"/>
        <v>0</v>
      </c>
      <c r="K43" s="279">
        <v>2.801E-2</v>
      </c>
      <c r="L43" s="279">
        <f t="shared" si="4"/>
        <v>8.9407920000000001</v>
      </c>
      <c r="O43" s="275">
        <v>20</v>
      </c>
      <c r="P43" s="275" t="s">
        <v>62</v>
      </c>
      <c r="V43" s="278" t="s">
        <v>63</v>
      </c>
      <c r="Z43" s="276" t="s">
        <v>706</v>
      </c>
      <c r="AB43" s="275">
        <v>1</v>
      </c>
    </row>
    <row r="44" spans="1:28">
      <c r="A44" s="283">
        <v>25</v>
      </c>
      <c r="B44" s="282" t="s">
        <v>146</v>
      </c>
      <c r="C44" s="276" t="s">
        <v>705</v>
      </c>
      <c r="D44" s="281" t="s">
        <v>704</v>
      </c>
      <c r="E44" s="277">
        <v>8.3000000000000007</v>
      </c>
      <c r="F44" s="275" t="s">
        <v>76</v>
      </c>
      <c r="H44" s="280">
        <f t="shared" si="2"/>
        <v>0</v>
      </c>
      <c r="J44" s="315">
        <f t="shared" si="3"/>
        <v>0</v>
      </c>
      <c r="K44" s="279">
        <v>8.4199999999999997E-2</v>
      </c>
      <c r="L44" s="279">
        <f t="shared" si="4"/>
        <v>0.69886000000000004</v>
      </c>
      <c r="O44" s="275">
        <v>20</v>
      </c>
      <c r="P44" s="275" t="s">
        <v>62</v>
      </c>
      <c r="V44" s="278" t="s">
        <v>63</v>
      </c>
      <c r="W44" s="277">
        <v>5.976</v>
      </c>
      <c r="Z44" s="276" t="s">
        <v>679</v>
      </c>
      <c r="AB44" s="275">
        <v>1</v>
      </c>
    </row>
    <row r="45" spans="1:28">
      <c r="A45" s="283">
        <v>26</v>
      </c>
      <c r="B45" s="282" t="s">
        <v>89</v>
      </c>
      <c r="C45" s="276" t="s">
        <v>703</v>
      </c>
      <c r="D45" s="281" t="s">
        <v>702</v>
      </c>
      <c r="E45" s="277">
        <v>8.7149999999999999</v>
      </c>
      <c r="F45" s="275" t="s">
        <v>76</v>
      </c>
      <c r="I45" s="280">
        <f>ROUND(E45*G45, 2)</f>
        <v>0</v>
      </c>
      <c r="J45" s="315">
        <f t="shared" si="3"/>
        <v>0</v>
      </c>
      <c r="K45" s="279">
        <v>0.14000000000000001</v>
      </c>
      <c r="L45" s="279">
        <f t="shared" si="4"/>
        <v>1.2201000000000002</v>
      </c>
      <c r="O45" s="275">
        <v>20</v>
      </c>
      <c r="P45" s="275" t="s">
        <v>62</v>
      </c>
      <c r="V45" s="278" t="s">
        <v>90</v>
      </c>
      <c r="Z45" s="276" t="s">
        <v>150</v>
      </c>
      <c r="AA45" s="276" t="s">
        <v>62</v>
      </c>
      <c r="AB45" s="275">
        <v>2</v>
      </c>
    </row>
    <row r="46" spans="1:28">
      <c r="A46" s="283">
        <v>27</v>
      </c>
      <c r="B46" s="282" t="s">
        <v>146</v>
      </c>
      <c r="C46" s="276" t="s">
        <v>701</v>
      </c>
      <c r="D46" s="281" t="s">
        <v>700</v>
      </c>
      <c r="E46" s="277">
        <v>8.3000000000000007</v>
      </c>
      <c r="F46" s="275" t="s">
        <v>76</v>
      </c>
      <c r="H46" s="280">
        <f>ROUND(E46*G46, 2)</f>
        <v>0</v>
      </c>
      <c r="J46" s="315">
        <f t="shared" si="3"/>
        <v>0</v>
      </c>
      <c r="K46" s="279">
        <v>8.5599999999999996E-2</v>
      </c>
      <c r="L46" s="279">
        <f t="shared" si="4"/>
        <v>0.71048</v>
      </c>
      <c r="O46" s="275">
        <v>20</v>
      </c>
      <c r="P46" s="275" t="s">
        <v>62</v>
      </c>
      <c r="V46" s="278" t="s">
        <v>63</v>
      </c>
      <c r="W46" s="277">
        <v>6.4660000000000002</v>
      </c>
      <c r="Z46" s="276" t="s">
        <v>679</v>
      </c>
      <c r="AB46" s="275">
        <v>1</v>
      </c>
    </row>
    <row r="47" spans="1:28">
      <c r="D47" s="288" t="s">
        <v>143</v>
      </c>
      <c r="E47" s="286">
        <f>J47</f>
        <v>0</v>
      </c>
      <c r="H47" s="286">
        <f>SUM(H32:H46)</f>
        <v>0</v>
      </c>
      <c r="I47" s="286">
        <f>SUM(I32:I46)</f>
        <v>0</v>
      </c>
      <c r="J47" s="316">
        <f>SUM(J32:J46)</f>
        <v>0</v>
      </c>
      <c r="L47" s="285">
        <f>SUM(L32:L46)</f>
        <v>485.09243700000007</v>
      </c>
      <c r="N47" s="284">
        <f>SUM(N32:N46)</f>
        <v>0</v>
      </c>
      <c r="W47" s="277">
        <f>SUM(W32:W46)</f>
        <v>103.517</v>
      </c>
    </row>
    <row r="48" spans="1:28">
      <c r="J48" s="315"/>
    </row>
    <row r="49" spans="1:28">
      <c r="B49" s="276" t="s">
        <v>93</v>
      </c>
      <c r="J49" s="315"/>
    </row>
    <row r="50" spans="1:28" ht="25.5">
      <c r="A50" s="283">
        <v>28</v>
      </c>
      <c r="B50" s="282" t="s">
        <v>146</v>
      </c>
      <c r="C50" s="276" t="s">
        <v>699</v>
      </c>
      <c r="D50" s="281" t="s">
        <v>698</v>
      </c>
      <c r="E50" s="277">
        <v>11</v>
      </c>
      <c r="F50" s="275" t="s">
        <v>127</v>
      </c>
      <c r="H50" s="280">
        <f>ROUND(E50*G50, 2)</f>
        <v>0</v>
      </c>
      <c r="J50" s="315">
        <f t="shared" ref="J50:J64" si="5">ROUND(E50*G50, 2)</f>
        <v>0</v>
      </c>
      <c r="K50" s="279">
        <v>0.10562000000000001</v>
      </c>
      <c r="L50" s="279">
        <f t="shared" ref="L50:L58" si="6">E50*K50</f>
        <v>1.1618200000000001</v>
      </c>
      <c r="O50" s="275">
        <v>20</v>
      </c>
      <c r="P50" s="275" t="s">
        <v>62</v>
      </c>
      <c r="V50" s="278" t="s">
        <v>63</v>
      </c>
      <c r="W50" s="277">
        <v>1.5289999999999999</v>
      </c>
      <c r="Z50" s="276" t="s">
        <v>679</v>
      </c>
      <c r="AB50" s="275">
        <v>1</v>
      </c>
    </row>
    <row r="51" spans="1:28">
      <c r="A51" s="283">
        <v>29</v>
      </c>
      <c r="B51" s="282" t="s">
        <v>89</v>
      </c>
      <c r="C51" s="276" t="s">
        <v>697</v>
      </c>
      <c r="D51" s="281" t="s">
        <v>696</v>
      </c>
      <c r="E51" s="277">
        <v>11</v>
      </c>
      <c r="F51" s="275" t="s">
        <v>86</v>
      </c>
      <c r="I51" s="280">
        <f>ROUND(E51*G51, 2)</f>
        <v>0</v>
      </c>
      <c r="J51" s="315">
        <f t="shared" si="5"/>
        <v>0</v>
      </c>
      <c r="K51" s="279">
        <v>2.9000000000000001E-2</v>
      </c>
      <c r="L51" s="279">
        <f t="shared" si="6"/>
        <v>0.31900000000000001</v>
      </c>
      <c r="O51" s="275">
        <v>20</v>
      </c>
      <c r="P51" s="275" t="s">
        <v>62</v>
      </c>
      <c r="V51" s="278" t="s">
        <v>90</v>
      </c>
      <c r="Z51" s="276" t="s">
        <v>150</v>
      </c>
      <c r="AA51" s="276" t="s">
        <v>62</v>
      </c>
      <c r="AB51" s="275">
        <v>2</v>
      </c>
    </row>
    <row r="52" spans="1:28" ht="25.5">
      <c r="A52" s="283">
        <v>30</v>
      </c>
      <c r="B52" s="282" t="s">
        <v>146</v>
      </c>
      <c r="C52" s="276" t="s">
        <v>695</v>
      </c>
      <c r="D52" s="281" t="s">
        <v>694</v>
      </c>
      <c r="E52" s="277">
        <v>107.8</v>
      </c>
      <c r="F52" s="275" t="s">
        <v>127</v>
      </c>
      <c r="H52" s="280">
        <f>ROUND(E52*G52, 2)</f>
        <v>0</v>
      </c>
      <c r="J52" s="315">
        <f t="shared" si="5"/>
        <v>0</v>
      </c>
      <c r="K52" s="279">
        <v>0.17638000000000001</v>
      </c>
      <c r="L52" s="279">
        <f t="shared" si="6"/>
        <v>19.013764000000002</v>
      </c>
      <c r="O52" s="275">
        <v>20</v>
      </c>
      <c r="P52" s="275" t="s">
        <v>62</v>
      </c>
      <c r="V52" s="278" t="s">
        <v>63</v>
      </c>
      <c r="W52" s="277">
        <v>29.213999999999999</v>
      </c>
      <c r="Z52" s="276" t="s">
        <v>679</v>
      </c>
      <c r="AB52" s="275">
        <v>1</v>
      </c>
    </row>
    <row r="53" spans="1:28">
      <c r="A53" s="283">
        <v>31</v>
      </c>
      <c r="B53" s="282" t="s">
        <v>89</v>
      </c>
      <c r="C53" s="276" t="s">
        <v>693</v>
      </c>
      <c r="D53" s="281" t="s">
        <v>692</v>
      </c>
      <c r="E53" s="277">
        <v>108.878</v>
      </c>
      <c r="F53" s="275" t="s">
        <v>86</v>
      </c>
      <c r="I53" s="280">
        <f>ROUND(E53*G53, 2)</f>
        <v>0</v>
      </c>
      <c r="J53" s="315">
        <f t="shared" si="5"/>
        <v>0</v>
      </c>
      <c r="K53" s="279">
        <v>9.9000000000000005E-2</v>
      </c>
      <c r="L53" s="279">
        <f t="shared" si="6"/>
        <v>10.778922</v>
      </c>
      <c r="O53" s="275">
        <v>20</v>
      </c>
      <c r="P53" s="275" t="s">
        <v>62</v>
      </c>
      <c r="V53" s="278" t="s">
        <v>90</v>
      </c>
      <c r="Z53" s="276" t="s">
        <v>150</v>
      </c>
      <c r="AA53" s="276" t="s">
        <v>62</v>
      </c>
      <c r="AB53" s="275">
        <v>2</v>
      </c>
    </row>
    <row r="54" spans="1:28">
      <c r="A54" s="283">
        <v>32</v>
      </c>
      <c r="B54" s="282" t="s">
        <v>146</v>
      </c>
      <c r="C54" s="276" t="s">
        <v>691</v>
      </c>
      <c r="D54" s="281" t="s">
        <v>690</v>
      </c>
      <c r="E54" s="277">
        <v>10.789</v>
      </c>
      <c r="F54" s="275" t="s">
        <v>61</v>
      </c>
      <c r="H54" s="280">
        <f t="shared" ref="H54:H64" si="7">ROUND(E54*G54, 2)</f>
        <v>0</v>
      </c>
      <c r="J54" s="315">
        <f t="shared" si="5"/>
        <v>0</v>
      </c>
      <c r="K54" s="279">
        <v>2.3628499999999999</v>
      </c>
      <c r="L54" s="279">
        <f t="shared" si="6"/>
        <v>25.492788649999998</v>
      </c>
      <c r="O54" s="275">
        <v>20</v>
      </c>
      <c r="P54" s="275" t="s">
        <v>62</v>
      </c>
      <c r="V54" s="278" t="s">
        <v>63</v>
      </c>
      <c r="W54" s="277">
        <v>15.558</v>
      </c>
      <c r="Z54" s="276" t="s">
        <v>679</v>
      </c>
      <c r="AB54" s="275">
        <v>1</v>
      </c>
    </row>
    <row r="55" spans="1:28">
      <c r="A55" s="283">
        <v>33</v>
      </c>
      <c r="B55" s="282" t="s">
        <v>146</v>
      </c>
      <c r="C55" s="276" t="s">
        <v>689</v>
      </c>
      <c r="D55" s="281" t="s">
        <v>688</v>
      </c>
      <c r="E55" s="277">
        <v>4.9589999999999996</v>
      </c>
      <c r="F55" s="275" t="s">
        <v>83</v>
      </c>
      <c r="H55" s="280">
        <f t="shared" si="7"/>
        <v>0</v>
      </c>
      <c r="J55" s="315">
        <f t="shared" si="5"/>
        <v>0</v>
      </c>
      <c r="K55" s="279">
        <v>1.00865</v>
      </c>
      <c r="L55" s="279">
        <f t="shared" si="6"/>
        <v>5.0018953499999999</v>
      </c>
      <c r="O55" s="275">
        <v>20</v>
      </c>
      <c r="P55" s="275" t="s">
        <v>62</v>
      </c>
      <c r="V55" s="278" t="s">
        <v>63</v>
      </c>
      <c r="W55" s="277">
        <v>49</v>
      </c>
      <c r="Z55" s="276" t="s">
        <v>679</v>
      </c>
      <c r="AB55" s="275">
        <v>1</v>
      </c>
    </row>
    <row r="56" spans="1:28" ht="25.5">
      <c r="A56" s="283">
        <v>34</v>
      </c>
      <c r="B56" s="282" t="s">
        <v>58</v>
      </c>
      <c r="C56" s="276" t="s">
        <v>687</v>
      </c>
      <c r="D56" s="281" t="s">
        <v>686</v>
      </c>
      <c r="E56" s="277">
        <v>124.98</v>
      </c>
      <c r="F56" s="275" t="s">
        <v>127</v>
      </c>
      <c r="H56" s="280">
        <f t="shared" si="7"/>
        <v>0</v>
      </c>
      <c r="J56" s="315">
        <f t="shared" si="5"/>
        <v>0</v>
      </c>
      <c r="K56" s="279">
        <v>9.0000000000000006E-5</v>
      </c>
      <c r="L56" s="279">
        <f t="shared" si="6"/>
        <v>1.1248200000000002E-2</v>
      </c>
      <c r="O56" s="275">
        <v>20</v>
      </c>
      <c r="P56" s="275" t="s">
        <v>62</v>
      </c>
      <c r="V56" s="278" t="s">
        <v>63</v>
      </c>
      <c r="W56" s="277">
        <v>82.486999999999995</v>
      </c>
      <c r="Z56" s="276" t="s">
        <v>679</v>
      </c>
      <c r="AB56" s="275">
        <v>1</v>
      </c>
    </row>
    <row r="57" spans="1:28">
      <c r="A57" s="283">
        <v>35</v>
      </c>
      <c r="B57" s="282" t="s">
        <v>94</v>
      </c>
      <c r="C57" s="276" t="s">
        <v>96</v>
      </c>
      <c r="D57" s="281" t="s">
        <v>97</v>
      </c>
      <c r="E57" s="277">
        <v>514.32500000000005</v>
      </c>
      <c r="F57" s="275" t="s">
        <v>76</v>
      </c>
      <c r="H57" s="280">
        <f t="shared" si="7"/>
        <v>0</v>
      </c>
      <c r="J57" s="315">
        <f t="shared" si="5"/>
        <v>0</v>
      </c>
      <c r="K57" s="279">
        <v>5.8799999999999998E-3</v>
      </c>
      <c r="L57" s="279">
        <f t="shared" si="6"/>
        <v>3.0242310000000003</v>
      </c>
      <c r="O57" s="275">
        <v>20</v>
      </c>
      <c r="P57" s="275" t="s">
        <v>62</v>
      </c>
      <c r="V57" s="278" t="s">
        <v>63</v>
      </c>
      <c r="W57" s="277">
        <v>173.84200000000001</v>
      </c>
      <c r="Z57" s="276" t="s">
        <v>95</v>
      </c>
      <c r="AB57" s="275">
        <v>1</v>
      </c>
    </row>
    <row r="58" spans="1:28">
      <c r="A58" s="283">
        <v>36</v>
      </c>
      <c r="B58" s="282" t="s">
        <v>99</v>
      </c>
      <c r="C58" s="276" t="s">
        <v>603</v>
      </c>
      <c r="D58" s="281" t="s">
        <v>602</v>
      </c>
      <c r="E58" s="277">
        <v>1.59</v>
      </c>
      <c r="F58" s="275" t="s">
        <v>61</v>
      </c>
      <c r="H58" s="280">
        <f t="shared" si="7"/>
        <v>0</v>
      </c>
      <c r="J58" s="315">
        <f t="shared" si="5"/>
        <v>0</v>
      </c>
      <c r="K58" s="279">
        <v>1.5E-3</v>
      </c>
      <c r="L58" s="279">
        <f t="shared" si="6"/>
        <v>2.385E-3</v>
      </c>
      <c r="M58" s="277">
        <v>2.4</v>
      </c>
      <c r="N58" s="277">
        <f>E58*M58</f>
        <v>3.8159999999999998</v>
      </c>
      <c r="O58" s="275">
        <v>20</v>
      </c>
      <c r="P58" s="275" t="s">
        <v>62</v>
      </c>
      <c r="V58" s="278" t="s">
        <v>63</v>
      </c>
      <c r="W58" s="277">
        <v>13.696</v>
      </c>
      <c r="Z58" s="276" t="s">
        <v>100</v>
      </c>
      <c r="AB58" s="275">
        <v>1</v>
      </c>
    </row>
    <row r="59" spans="1:28">
      <c r="A59" s="283">
        <v>37</v>
      </c>
      <c r="B59" s="282" t="s">
        <v>99</v>
      </c>
      <c r="C59" s="276" t="s">
        <v>101</v>
      </c>
      <c r="D59" s="281" t="s">
        <v>102</v>
      </c>
      <c r="E59" s="277">
        <v>3.8159999999999998</v>
      </c>
      <c r="F59" s="275" t="s">
        <v>83</v>
      </c>
      <c r="H59" s="280">
        <f t="shared" si="7"/>
        <v>0</v>
      </c>
      <c r="J59" s="315">
        <f t="shared" si="5"/>
        <v>0</v>
      </c>
      <c r="O59" s="275">
        <v>20</v>
      </c>
      <c r="P59" s="275" t="s">
        <v>62</v>
      </c>
      <c r="V59" s="278" t="s">
        <v>63</v>
      </c>
      <c r="W59" s="277">
        <v>2.0640000000000001</v>
      </c>
      <c r="Z59" s="276" t="s">
        <v>100</v>
      </c>
      <c r="AB59" s="275">
        <v>1</v>
      </c>
    </row>
    <row r="60" spans="1:28">
      <c r="A60" s="283">
        <v>38</v>
      </c>
      <c r="B60" s="282" t="s">
        <v>99</v>
      </c>
      <c r="C60" s="276" t="s">
        <v>103</v>
      </c>
      <c r="D60" s="281" t="s">
        <v>104</v>
      </c>
      <c r="E60" s="277">
        <v>114.48</v>
      </c>
      <c r="F60" s="275" t="s">
        <v>83</v>
      </c>
      <c r="H60" s="280">
        <f t="shared" si="7"/>
        <v>0</v>
      </c>
      <c r="J60" s="315">
        <f t="shared" si="5"/>
        <v>0</v>
      </c>
      <c r="O60" s="275">
        <v>20</v>
      </c>
      <c r="P60" s="275" t="s">
        <v>62</v>
      </c>
      <c r="V60" s="278" t="s">
        <v>63</v>
      </c>
      <c r="Z60" s="276" t="s">
        <v>100</v>
      </c>
      <c r="AB60" s="275">
        <v>1</v>
      </c>
    </row>
    <row r="61" spans="1:28">
      <c r="A61" s="283">
        <v>39</v>
      </c>
      <c r="B61" s="282" t="s">
        <v>146</v>
      </c>
      <c r="C61" s="276" t="s">
        <v>685</v>
      </c>
      <c r="D61" s="281" t="s">
        <v>684</v>
      </c>
      <c r="E61" s="277">
        <v>284.72399999999999</v>
      </c>
      <c r="F61" s="275" t="s">
        <v>83</v>
      </c>
      <c r="H61" s="280">
        <f t="shared" si="7"/>
        <v>0</v>
      </c>
      <c r="J61" s="315">
        <f t="shared" si="5"/>
        <v>0</v>
      </c>
      <c r="O61" s="275">
        <v>20</v>
      </c>
      <c r="P61" s="275" t="s">
        <v>62</v>
      </c>
      <c r="V61" s="278" t="s">
        <v>63</v>
      </c>
      <c r="W61" s="277">
        <v>193.04300000000001</v>
      </c>
      <c r="Z61" s="276" t="s">
        <v>100</v>
      </c>
      <c r="AB61" s="275">
        <v>1</v>
      </c>
    </row>
    <row r="62" spans="1:28">
      <c r="A62" s="283">
        <v>40</v>
      </c>
      <c r="B62" s="282" t="s">
        <v>146</v>
      </c>
      <c r="C62" s="276" t="s">
        <v>683</v>
      </c>
      <c r="D62" s="281" t="s">
        <v>682</v>
      </c>
      <c r="E62" s="277">
        <v>1423.62</v>
      </c>
      <c r="F62" s="275" t="s">
        <v>83</v>
      </c>
      <c r="H62" s="280">
        <f t="shared" si="7"/>
        <v>0</v>
      </c>
      <c r="J62" s="315">
        <f t="shared" si="5"/>
        <v>0</v>
      </c>
      <c r="O62" s="275">
        <v>20</v>
      </c>
      <c r="P62" s="275" t="s">
        <v>62</v>
      </c>
      <c r="V62" s="278" t="s">
        <v>63</v>
      </c>
      <c r="Z62" s="276" t="s">
        <v>100</v>
      </c>
      <c r="AB62" s="275">
        <v>1</v>
      </c>
    </row>
    <row r="63" spans="1:28" ht="25.5">
      <c r="A63" s="283">
        <v>41</v>
      </c>
      <c r="B63" s="282" t="s">
        <v>99</v>
      </c>
      <c r="C63" s="276" t="s">
        <v>597</v>
      </c>
      <c r="D63" s="281" t="s">
        <v>596</v>
      </c>
      <c r="E63" s="277">
        <v>288.54000000000002</v>
      </c>
      <c r="F63" s="275" t="s">
        <v>83</v>
      </c>
      <c r="H63" s="280">
        <f t="shared" si="7"/>
        <v>0</v>
      </c>
      <c r="J63" s="315">
        <f t="shared" si="5"/>
        <v>0</v>
      </c>
      <c r="O63" s="275">
        <v>20</v>
      </c>
      <c r="P63" s="275" t="s">
        <v>62</v>
      </c>
      <c r="V63" s="278" t="s">
        <v>63</v>
      </c>
      <c r="Z63" s="276" t="s">
        <v>100</v>
      </c>
      <c r="AB63" s="275">
        <v>1</v>
      </c>
    </row>
    <row r="64" spans="1:28">
      <c r="A64" s="283">
        <v>42</v>
      </c>
      <c r="B64" s="282" t="s">
        <v>146</v>
      </c>
      <c r="C64" s="276" t="s">
        <v>681</v>
      </c>
      <c r="D64" s="281" t="s">
        <v>680</v>
      </c>
      <c r="E64" s="277">
        <v>568.85900000000004</v>
      </c>
      <c r="F64" s="275" t="s">
        <v>83</v>
      </c>
      <c r="H64" s="280">
        <f t="shared" si="7"/>
        <v>0</v>
      </c>
      <c r="J64" s="315">
        <f t="shared" si="5"/>
        <v>0</v>
      </c>
      <c r="O64" s="275">
        <v>20</v>
      </c>
      <c r="P64" s="275" t="s">
        <v>62</v>
      </c>
      <c r="V64" s="278" t="s">
        <v>63</v>
      </c>
      <c r="W64" s="277">
        <v>6.2569999999999997</v>
      </c>
      <c r="Z64" s="276" t="s">
        <v>679</v>
      </c>
      <c r="AB64" s="275">
        <v>1</v>
      </c>
    </row>
    <row r="65" spans="1:28">
      <c r="D65" s="288" t="s">
        <v>108</v>
      </c>
      <c r="E65" s="286">
        <f>J65</f>
        <v>0</v>
      </c>
      <c r="H65" s="286">
        <f>SUM(H49:H64)</f>
        <v>0</v>
      </c>
      <c r="I65" s="286">
        <f>SUM(I49:I64)</f>
        <v>0</v>
      </c>
      <c r="J65" s="316">
        <f>SUM(J49:J64)</f>
        <v>0</v>
      </c>
      <c r="L65" s="285">
        <f>SUM(L49:L64)</f>
        <v>64.806054200000005</v>
      </c>
      <c r="N65" s="284">
        <f>SUM(N49:N64)</f>
        <v>3.8159999999999998</v>
      </c>
      <c r="W65" s="277">
        <f>SUM(W49:W64)</f>
        <v>566.68999999999994</v>
      </c>
    </row>
    <row r="66" spans="1:28">
      <c r="J66" s="315"/>
    </row>
    <row r="67" spans="1:28">
      <c r="D67" s="288" t="s">
        <v>109</v>
      </c>
      <c r="E67" s="284">
        <f>J67</f>
        <v>0</v>
      </c>
      <c r="H67" s="286">
        <f>+H26+H30+H47+H65</f>
        <v>0</v>
      </c>
      <c r="I67" s="286">
        <f>+I26+I30+I47+I65</f>
        <v>0</v>
      </c>
      <c r="J67" s="316">
        <f>+J26+J30+J47+J65</f>
        <v>0</v>
      </c>
      <c r="L67" s="285">
        <f>+L26+L30+L47+L65</f>
        <v>568.85871120000002</v>
      </c>
      <c r="N67" s="284">
        <f>+N26+N30+N47+N65</f>
        <v>299.19729999999998</v>
      </c>
      <c r="W67" s="277">
        <f>+W26+W30+W47+W65</f>
        <v>1890.6350000000002</v>
      </c>
    </row>
    <row r="68" spans="1:28">
      <c r="J68" s="315"/>
    </row>
    <row r="69" spans="1:28">
      <c r="B69" s="289" t="s">
        <v>110</v>
      </c>
      <c r="J69" s="315"/>
    </row>
    <row r="70" spans="1:28">
      <c r="B70" s="276" t="s">
        <v>111</v>
      </c>
      <c r="J70" s="315"/>
    </row>
    <row r="71" spans="1:28" ht="25.5">
      <c r="A71" s="283">
        <v>43</v>
      </c>
      <c r="B71" s="282" t="s">
        <v>112</v>
      </c>
      <c r="C71" s="276" t="s">
        <v>678</v>
      </c>
      <c r="D71" s="281" t="s">
        <v>677</v>
      </c>
      <c r="E71" s="277">
        <v>273.19</v>
      </c>
      <c r="F71" s="275" t="s">
        <v>76</v>
      </c>
      <c r="H71" s="280">
        <f>ROUND(E71*G71, 2)</f>
        <v>0</v>
      </c>
      <c r="J71" s="315">
        <f t="shared" ref="J71:J76" si="8">ROUND(E71*G71, 2)</f>
        <v>0</v>
      </c>
      <c r="K71" s="279">
        <v>1E-3</v>
      </c>
      <c r="L71" s="279">
        <f>E71*K71</f>
        <v>0.27318999999999999</v>
      </c>
      <c r="O71" s="275">
        <v>20</v>
      </c>
      <c r="P71" s="275" t="s">
        <v>62</v>
      </c>
      <c r="V71" s="278" t="s">
        <v>113</v>
      </c>
      <c r="W71" s="277">
        <v>243.13900000000001</v>
      </c>
      <c r="Z71" s="276" t="s">
        <v>114</v>
      </c>
      <c r="AB71" s="275">
        <v>1</v>
      </c>
    </row>
    <row r="72" spans="1:28">
      <c r="A72" s="283">
        <v>44</v>
      </c>
      <c r="B72" s="282" t="s">
        <v>89</v>
      </c>
      <c r="C72" s="276" t="s">
        <v>676</v>
      </c>
      <c r="D72" s="281" t="s">
        <v>675</v>
      </c>
      <c r="E72" s="277">
        <v>308.70499999999998</v>
      </c>
      <c r="F72" s="275" t="s">
        <v>76</v>
      </c>
      <c r="I72" s="280">
        <f>ROUND(E72*G72, 2)</f>
        <v>0</v>
      </c>
      <c r="J72" s="315">
        <f t="shared" si="8"/>
        <v>0</v>
      </c>
      <c r="K72" s="279">
        <v>7.5000000000000002E-4</v>
      </c>
      <c r="L72" s="279">
        <f>E72*K72</f>
        <v>0.23152875000000001</v>
      </c>
      <c r="O72" s="275">
        <v>20</v>
      </c>
      <c r="P72" s="275" t="s">
        <v>62</v>
      </c>
      <c r="V72" s="278" t="s">
        <v>90</v>
      </c>
      <c r="Z72" s="276" t="s">
        <v>115</v>
      </c>
      <c r="AA72" s="276" t="s">
        <v>62</v>
      </c>
      <c r="AB72" s="275">
        <v>2</v>
      </c>
    </row>
    <row r="73" spans="1:28">
      <c r="A73" s="283">
        <v>45</v>
      </c>
      <c r="B73" s="282" t="s">
        <v>112</v>
      </c>
      <c r="C73" s="276" t="s">
        <v>116</v>
      </c>
      <c r="D73" s="281" t="s">
        <v>117</v>
      </c>
      <c r="E73" s="277">
        <v>273.19</v>
      </c>
      <c r="F73" s="275" t="s">
        <v>76</v>
      </c>
      <c r="H73" s="280">
        <f>ROUND(E73*G73, 2)</f>
        <v>0</v>
      </c>
      <c r="J73" s="315">
        <f t="shared" si="8"/>
        <v>0</v>
      </c>
      <c r="O73" s="275">
        <v>20</v>
      </c>
      <c r="P73" s="275" t="s">
        <v>62</v>
      </c>
      <c r="V73" s="278" t="s">
        <v>113</v>
      </c>
      <c r="W73" s="277">
        <v>29.504999999999999</v>
      </c>
      <c r="Z73" s="276" t="s">
        <v>114</v>
      </c>
      <c r="AB73" s="275">
        <v>1</v>
      </c>
    </row>
    <row r="74" spans="1:28">
      <c r="A74" s="283">
        <v>46</v>
      </c>
      <c r="B74" s="282" t="s">
        <v>112</v>
      </c>
      <c r="C74" s="276" t="s">
        <v>118</v>
      </c>
      <c r="D74" s="281" t="s">
        <v>119</v>
      </c>
      <c r="E74" s="277">
        <v>273.19</v>
      </c>
      <c r="F74" s="275" t="s">
        <v>76</v>
      </c>
      <c r="H74" s="280">
        <f>ROUND(E74*G74, 2)</f>
        <v>0</v>
      </c>
      <c r="J74" s="315">
        <f t="shared" si="8"/>
        <v>0</v>
      </c>
      <c r="O74" s="275">
        <v>20</v>
      </c>
      <c r="P74" s="275" t="s">
        <v>62</v>
      </c>
      <c r="V74" s="278" t="s">
        <v>113</v>
      </c>
      <c r="W74" s="277">
        <v>36.061</v>
      </c>
      <c r="Z74" s="276" t="s">
        <v>114</v>
      </c>
      <c r="AB74" s="275">
        <v>1</v>
      </c>
    </row>
    <row r="75" spans="1:28">
      <c r="A75" s="283">
        <v>47</v>
      </c>
      <c r="B75" s="282" t="s">
        <v>89</v>
      </c>
      <c r="C75" s="276" t="s">
        <v>674</v>
      </c>
      <c r="D75" s="281" t="s">
        <v>673</v>
      </c>
      <c r="E75" s="277">
        <v>573.69899999999996</v>
      </c>
      <c r="F75" s="275" t="s">
        <v>76</v>
      </c>
      <c r="I75" s="280">
        <f>ROUND(E75*G75, 2)</f>
        <v>0</v>
      </c>
      <c r="J75" s="315">
        <f t="shared" si="8"/>
        <v>0</v>
      </c>
      <c r="K75" s="279">
        <v>5.0000000000000001E-4</v>
      </c>
      <c r="L75" s="279">
        <f>E75*K75</f>
        <v>0.28684949999999998</v>
      </c>
      <c r="O75" s="275">
        <v>20</v>
      </c>
      <c r="P75" s="275" t="s">
        <v>62</v>
      </c>
      <c r="V75" s="278" t="s">
        <v>90</v>
      </c>
      <c r="Z75" s="276" t="s">
        <v>120</v>
      </c>
      <c r="AA75" s="276" t="s">
        <v>62</v>
      </c>
      <c r="AB75" s="275">
        <v>2</v>
      </c>
    </row>
    <row r="76" spans="1:28">
      <c r="A76" s="283">
        <v>48</v>
      </c>
      <c r="B76" s="282" t="s">
        <v>112</v>
      </c>
      <c r="C76" s="276" t="s">
        <v>121</v>
      </c>
      <c r="D76" s="281" t="s">
        <v>122</v>
      </c>
      <c r="E76" s="277">
        <v>0.79200000000000004</v>
      </c>
      <c r="F76" s="275" t="s">
        <v>83</v>
      </c>
      <c r="H76" s="280">
        <f>ROUND(E76*G76, 2)</f>
        <v>0</v>
      </c>
      <c r="J76" s="315">
        <f t="shared" si="8"/>
        <v>0</v>
      </c>
      <c r="O76" s="275">
        <v>20</v>
      </c>
      <c r="P76" s="275" t="s">
        <v>62</v>
      </c>
      <c r="V76" s="278" t="s">
        <v>113</v>
      </c>
      <c r="W76" s="277">
        <v>1.294</v>
      </c>
      <c r="Z76" s="276" t="s">
        <v>114</v>
      </c>
      <c r="AB76" s="275">
        <v>1</v>
      </c>
    </row>
    <row r="77" spans="1:28">
      <c r="D77" s="288" t="s">
        <v>123</v>
      </c>
      <c r="E77" s="286">
        <f>J77</f>
        <v>0</v>
      </c>
      <c r="H77" s="286">
        <f>SUM(H69:H76)</f>
        <v>0</v>
      </c>
      <c r="I77" s="286">
        <f>SUM(I69:I76)</f>
        <v>0</v>
      </c>
      <c r="J77" s="316">
        <f>SUM(J69:J76)</f>
        <v>0</v>
      </c>
      <c r="L77" s="285">
        <f>SUM(L69:L76)</f>
        <v>0.79156824999999997</v>
      </c>
      <c r="N77" s="284">
        <f>SUM(N69:N76)</f>
        <v>0</v>
      </c>
      <c r="W77" s="277">
        <f>SUM(W69:W76)</f>
        <v>309.99899999999997</v>
      </c>
    </row>
    <row r="78" spans="1:28">
      <c r="J78" s="315"/>
    </row>
    <row r="79" spans="1:28">
      <c r="B79" s="276" t="s">
        <v>125</v>
      </c>
      <c r="J79" s="315"/>
    </row>
    <row r="80" spans="1:28">
      <c r="A80" s="283">
        <v>49</v>
      </c>
      <c r="B80" s="282" t="s">
        <v>126</v>
      </c>
      <c r="C80" s="276" t="s">
        <v>672</v>
      </c>
      <c r="D80" s="281" t="s">
        <v>671</v>
      </c>
      <c r="E80" s="277">
        <v>62</v>
      </c>
      <c r="F80" s="275" t="s">
        <v>86</v>
      </c>
      <c r="H80" s="280">
        <f>ROUND(E80*G80, 2)</f>
        <v>0</v>
      </c>
      <c r="J80" s="315">
        <f>ROUND(E80*G80, 2)</f>
        <v>0</v>
      </c>
      <c r="K80" s="279">
        <v>2.9999999999999997E-4</v>
      </c>
      <c r="L80" s="279">
        <f>E80*K80</f>
        <v>1.8599999999999998E-2</v>
      </c>
      <c r="O80" s="275">
        <v>20</v>
      </c>
      <c r="P80" s="275" t="s">
        <v>62</v>
      </c>
      <c r="V80" s="278" t="s">
        <v>113</v>
      </c>
      <c r="W80" s="277">
        <v>42.531999999999996</v>
      </c>
      <c r="Z80" s="276" t="s">
        <v>128</v>
      </c>
      <c r="AB80" s="275">
        <v>7</v>
      </c>
    </row>
    <row r="81" spans="1:28">
      <c r="A81" s="283">
        <v>50</v>
      </c>
      <c r="B81" s="282" t="s">
        <v>126</v>
      </c>
      <c r="C81" s="276" t="s">
        <v>670</v>
      </c>
      <c r="D81" s="281" t="s">
        <v>669</v>
      </c>
      <c r="E81" s="277">
        <v>61</v>
      </c>
      <c r="F81" s="275" t="s">
        <v>127</v>
      </c>
      <c r="H81" s="280">
        <f>ROUND(E81*G81, 2)</f>
        <v>0</v>
      </c>
      <c r="J81" s="315">
        <f>ROUND(E81*G81, 2)</f>
        <v>0</v>
      </c>
      <c r="K81" s="279">
        <v>2.4499999999999999E-3</v>
      </c>
      <c r="L81" s="279">
        <f>E81*K81</f>
        <v>0.14945</v>
      </c>
      <c r="O81" s="275">
        <v>20</v>
      </c>
      <c r="P81" s="275" t="s">
        <v>62</v>
      </c>
      <c r="V81" s="278" t="s">
        <v>113</v>
      </c>
      <c r="W81" s="277">
        <v>22.57</v>
      </c>
      <c r="Z81" s="276" t="s">
        <v>128</v>
      </c>
      <c r="AB81" s="275">
        <v>7</v>
      </c>
    </row>
    <row r="82" spans="1:28">
      <c r="A82" s="283">
        <v>51</v>
      </c>
      <c r="B82" s="282" t="s">
        <v>126</v>
      </c>
      <c r="C82" s="276" t="s">
        <v>668</v>
      </c>
      <c r="D82" s="281" t="s">
        <v>667</v>
      </c>
      <c r="E82" s="277">
        <v>4</v>
      </c>
      <c r="F82" s="275" t="s">
        <v>86</v>
      </c>
      <c r="H82" s="280">
        <f>ROUND(E82*G82, 2)</f>
        <v>0</v>
      </c>
      <c r="J82" s="315">
        <f>ROUND(E82*G82, 2)</f>
        <v>0</v>
      </c>
      <c r="K82" s="279">
        <v>1.6000000000000001E-3</v>
      </c>
      <c r="L82" s="279">
        <f>E82*K82</f>
        <v>6.4000000000000003E-3</v>
      </c>
      <c r="O82" s="275">
        <v>20</v>
      </c>
      <c r="P82" s="275" t="s">
        <v>62</v>
      </c>
      <c r="V82" s="278" t="s">
        <v>113</v>
      </c>
      <c r="W82" s="277">
        <v>3.9159999999999999</v>
      </c>
      <c r="Z82" s="276" t="s">
        <v>128</v>
      </c>
      <c r="AB82" s="275">
        <v>7</v>
      </c>
    </row>
    <row r="83" spans="1:28">
      <c r="A83" s="283">
        <v>52</v>
      </c>
      <c r="B83" s="282" t="s">
        <v>126</v>
      </c>
      <c r="C83" s="276" t="s">
        <v>666</v>
      </c>
      <c r="D83" s="281" t="s">
        <v>665</v>
      </c>
      <c r="E83" s="277">
        <v>22</v>
      </c>
      <c r="F83" s="275" t="s">
        <v>127</v>
      </c>
      <c r="H83" s="280">
        <f>ROUND(E83*G83, 2)</f>
        <v>0</v>
      </c>
      <c r="J83" s="315">
        <f>ROUND(E83*G83, 2)</f>
        <v>0</v>
      </c>
      <c r="K83" s="279">
        <v>2.3E-3</v>
      </c>
      <c r="L83" s="279">
        <f>E83*K83</f>
        <v>5.0599999999999999E-2</v>
      </c>
      <c r="O83" s="275">
        <v>20</v>
      </c>
      <c r="P83" s="275" t="s">
        <v>62</v>
      </c>
      <c r="V83" s="278" t="s">
        <v>113</v>
      </c>
      <c r="W83" s="277">
        <v>10.868</v>
      </c>
      <c r="Z83" s="276" t="s">
        <v>128</v>
      </c>
      <c r="AB83" s="275">
        <v>7</v>
      </c>
    </row>
    <row r="84" spans="1:28">
      <c r="A84" s="283">
        <v>53</v>
      </c>
      <c r="B84" s="282" t="s">
        <v>126</v>
      </c>
      <c r="C84" s="276" t="s">
        <v>129</v>
      </c>
      <c r="D84" s="281" t="s">
        <v>130</v>
      </c>
      <c r="E84" s="277">
        <v>0.22500000000000001</v>
      </c>
      <c r="F84" s="275" t="s">
        <v>83</v>
      </c>
      <c r="H84" s="280">
        <f>ROUND(E84*G84, 2)</f>
        <v>0</v>
      </c>
      <c r="J84" s="315">
        <f>ROUND(E84*G84, 2)</f>
        <v>0</v>
      </c>
      <c r="O84" s="275">
        <v>20</v>
      </c>
      <c r="P84" s="275" t="s">
        <v>62</v>
      </c>
      <c r="V84" s="278" t="s">
        <v>113</v>
      </c>
      <c r="W84" s="277">
        <v>1.0580000000000001</v>
      </c>
      <c r="Z84" s="276" t="s">
        <v>128</v>
      </c>
      <c r="AB84" s="275">
        <v>1</v>
      </c>
    </row>
    <row r="85" spans="1:28">
      <c r="D85" s="288" t="s">
        <v>131</v>
      </c>
      <c r="E85" s="286">
        <f>J85</f>
        <v>0</v>
      </c>
      <c r="H85" s="286">
        <f>SUM(H79:H84)</f>
        <v>0</v>
      </c>
      <c r="I85" s="286">
        <f>SUM(I79:I84)</f>
        <v>0</v>
      </c>
      <c r="J85" s="316">
        <f>SUM(J79:J84)</f>
        <v>0</v>
      </c>
      <c r="L85" s="285">
        <f>SUM(L79:L84)</f>
        <v>0.22505</v>
      </c>
      <c r="N85" s="284">
        <f>SUM(N79:N84)</f>
        <v>0</v>
      </c>
      <c r="W85" s="277">
        <f>SUM(W79:W84)</f>
        <v>80.944000000000003</v>
      </c>
    </row>
    <row r="86" spans="1:28">
      <c r="J86" s="315"/>
    </row>
    <row r="87" spans="1:28">
      <c r="B87" s="276" t="s">
        <v>664</v>
      </c>
      <c r="J87" s="315"/>
    </row>
    <row r="88" spans="1:28">
      <c r="A88" s="283">
        <v>54</v>
      </c>
      <c r="B88" s="282" t="s">
        <v>661</v>
      </c>
      <c r="C88" s="276" t="s">
        <v>663</v>
      </c>
      <c r="D88" s="281" t="s">
        <v>662</v>
      </c>
      <c r="E88" s="277">
        <v>287.5</v>
      </c>
      <c r="F88" s="275" t="s">
        <v>76</v>
      </c>
      <c r="H88" s="280">
        <f>ROUND(E88*G88, 2)</f>
        <v>0</v>
      </c>
      <c r="J88" s="315">
        <f>ROUND(E88*G88, 2)</f>
        <v>0</v>
      </c>
      <c r="K88" s="279">
        <v>1.09E-3</v>
      </c>
      <c r="L88" s="279">
        <f>E88*K88</f>
        <v>0.31337500000000001</v>
      </c>
      <c r="O88" s="275">
        <v>20</v>
      </c>
      <c r="P88" s="275" t="s">
        <v>62</v>
      </c>
      <c r="V88" s="278" t="s">
        <v>113</v>
      </c>
      <c r="W88" s="277">
        <v>48.588000000000001</v>
      </c>
      <c r="Z88" s="276" t="s">
        <v>174</v>
      </c>
      <c r="AB88" s="275">
        <v>1</v>
      </c>
    </row>
    <row r="89" spans="1:28">
      <c r="A89" s="283">
        <v>55</v>
      </c>
      <c r="B89" s="282" t="s">
        <v>661</v>
      </c>
      <c r="C89" s="276" t="s">
        <v>660</v>
      </c>
      <c r="D89" s="281" t="s">
        <v>659</v>
      </c>
      <c r="E89" s="277">
        <v>0.313</v>
      </c>
      <c r="F89" s="275" t="s">
        <v>83</v>
      </c>
      <c r="H89" s="280">
        <f>ROUND(E89*G89, 2)</f>
        <v>0</v>
      </c>
      <c r="J89" s="315">
        <f>ROUND(E89*G89, 2)</f>
        <v>0</v>
      </c>
      <c r="O89" s="275">
        <v>20</v>
      </c>
      <c r="P89" s="275" t="s">
        <v>62</v>
      </c>
      <c r="V89" s="278" t="s">
        <v>113</v>
      </c>
      <c r="W89" s="277">
        <v>0.47699999999999998</v>
      </c>
      <c r="Z89" s="276" t="s">
        <v>133</v>
      </c>
      <c r="AB89" s="275">
        <v>1</v>
      </c>
    </row>
    <row r="90" spans="1:28">
      <c r="D90" s="288" t="s">
        <v>658</v>
      </c>
      <c r="E90" s="286">
        <f>J90</f>
        <v>0</v>
      </c>
      <c r="H90" s="286">
        <f>SUM(H87:H89)</f>
        <v>0</v>
      </c>
      <c r="I90" s="286">
        <f>SUM(I87:I89)</f>
        <v>0</v>
      </c>
      <c r="J90" s="316">
        <f>SUM(J87:J89)</f>
        <v>0</v>
      </c>
      <c r="L90" s="285">
        <f>SUM(L87:L89)</f>
        <v>0.31337500000000001</v>
      </c>
      <c r="N90" s="284">
        <f>SUM(N87:N89)</f>
        <v>0</v>
      </c>
      <c r="W90" s="277">
        <f>SUM(W87:W89)</f>
        <v>49.064999999999998</v>
      </c>
    </row>
    <row r="91" spans="1:28">
      <c r="J91" s="315"/>
    </row>
    <row r="92" spans="1:28">
      <c r="B92" s="276" t="s">
        <v>134</v>
      </c>
      <c r="J92" s="315"/>
    </row>
    <row r="93" spans="1:28">
      <c r="A93" s="283">
        <v>56</v>
      </c>
      <c r="B93" s="282" t="s">
        <v>135</v>
      </c>
      <c r="C93" s="276" t="s">
        <v>657</v>
      </c>
      <c r="D93" s="281" t="s">
        <v>1019</v>
      </c>
      <c r="E93" s="277">
        <v>230</v>
      </c>
      <c r="F93" s="275" t="s">
        <v>76</v>
      </c>
      <c r="H93" s="280">
        <f>ROUND(E93*G93, 2)</f>
        <v>0</v>
      </c>
      <c r="J93" s="315">
        <f>ROUND(E93*G93, 2)</f>
        <v>0</v>
      </c>
      <c r="K93" s="279">
        <v>1.57E-3</v>
      </c>
      <c r="L93" s="279">
        <f>E93*K93</f>
        <v>0.36109999999999998</v>
      </c>
      <c r="O93" s="275">
        <v>20</v>
      </c>
      <c r="P93" s="275" t="s">
        <v>62</v>
      </c>
      <c r="V93" s="278" t="s">
        <v>113</v>
      </c>
      <c r="W93" s="277">
        <v>102.934</v>
      </c>
      <c r="Z93" s="276" t="s">
        <v>656</v>
      </c>
      <c r="AB93" s="275">
        <v>1</v>
      </c>
    </row>
    <row r="94" spans="1:28">
      <c r="A94" s="283">
        <v>57</v>
      </c>
      <c r="B94" s="282" t="s">
        <v>135</v>
      </c>
      <c r="C94" s="276" t="s">
        <v>655</v>
      </c>
      <c r="D94" s="281" t="s">
        <v>654</v>
      </c>
      <c r="E94" s="277">
        <v>230</v>
      </c>
      <c r="F94" s="275" t="s">
        <v>76</v>
      </c>
      <c r="H94" s="280">
        <f>ROUND(E94*G94, 2)</f>
        <v>0</v>
      </c>
      <c r="J94" s="315">
        <f>ROUND(E94*G94, 2)</f>
        <v>0</v>
      </c>
      <c r="O94" s="275">
        <v>20</v>
      </c>
      <c r="P94" s="275" t="s">
        <v>62</v>
      </c>
      <c r="V94" s="278" t="s">
        <v>113</v>
      </c>
      <c r="W94" s="277">
        <v>64.834999999999994</v>
      </c>
      <c r="Z94" s="276" t="s">
        <v>100</v>
      </c>
      <c r="AB94" s="275">
        <v>1</v>
      </c>
    </row>
    <row r="95" spans="1:28">
      <c r="D95" s="288" t="s">
        <v>136</v>
      </c>
      <c r="E95" s="286">
        <f>J95</f>
        <v>0</v>
      </c>
      <c r="H95" s="286">
        <f>SUM(H92:H94)</f>
        <v>0</v>
      </c>
      <c r="I95" s="286">
        <f>SUM(I92:I94)</f>
        <v>0</v>
      </c>
      <c r="J95" s="316">
        <f>SUM(J92:J94)</f>
        <v>0</v>
      </c>
      <c r="L95" s="285">
        <f>SUM(L92:L94)</f>
        <v>0.36109999999999998</v>
      </c>
      <c r="N95" s="284">
        <f>SUM(N92:N94)</f>
        <v>0</v>
      </c>
      <c r="W95" s="277">
        <f>SUM(W92:W94)</f>
        <v>167.76900000000001</v>
      </c>
    </row>
    <row r="96" spans="1:28">
      <c r="J96" s="315"/>
    </row>
    <row r="97" spans="4:23">
      <c r="D97" s="288" t="s">
        <v>137</v>
      </c>
      <c r="E97" s="286">
        <f>J97</f>
        <v>0</v>
      </c>
      <c r="H97" s="286">
        <f>+H77+H85+H90+H95</f>
        <v>0</v>
      </c>
      <c r="I97" s="286">
        <f>+I77+I85+I90+I95</f>
        <v>0</v>
      </c>
      <c r="J97" s="316">
        <f>+J77+J85+J90+J95</f>
        <v>0</v>
      </c>
      <c r="L97" s="285">
        <f>+L77+L85+L90+L95</f>
        <v>1.69109325</v>
      </c>
      <c r="N97" s="284">
        <f>+N77+N85+N90+N95</f>
        <v>0</v>
      </c>
      <c r="W97" s="277">
        <f>+W77+W85+W90+W95</f>
        <v>607.77700000000004</v>
      </c>
    </row>
    <row r="98" spans="4:23">
      <c r="J98" s="315"/>
    </row>
    <row r="99" spans="4:23">
      <c r="D99" s="287" t="s">
        <v>138</v>
      </c>
      <c r="E99" s="286">
        <f>J99</f>
        <v>0</v>
      </c>
      <c r="H99" s="286">
        <f>+H67+H97</f>
        <v>0</v>
      </c>
      <c r="I99" s="286">
        <f>+I67+I97</f>
        <v>0</v>
      </c>
      <c r="J99" s="312">
        <f>+J67+J97</f>
        <v>0</v>
      </c>
      <c r="L99" s="285">
        <f>+L67+L97</f>
        <v>570.54980445000001</v>
      </c>
      <c r="N99" s="284">
        <f>+N67+N97</f>
        <v>299.19729999999998</v>
      </c>
      <c r="W99" s="277">
        <f>+W67+W97</f>
        <v>2498.4120000000003</v>
      </c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8"/>
  <sheetViews>
    <sheetView showGridLines="0" workbookViewId="0">
      <pane ySplit="12" topLeftCell="A181" activePane="bottomLeft" state="frozenSplit"/>
      <selection pane="bottomLeft" activeCell="K183" sqref="K183"/>
    </sheetView>
  </sheetViews>
  <sheetFormatPr defaultColWidth="9" defaultRowHeight="12" customHeight="1"/>
  <cols>
    <col min="1" max="1" width="6.140625" style="330" customWidth="1"/>
    <col min="2" max="2" width="12.28515625" style="329" customWidth="1"/>
    <col min="3" max="3" width="41.7109375" style="329" customWidth="1"/>
    <col min="4" max="4" width="4.42578125" style="329" customWidth="1"/>
    <col min="5" max="5" width="13.140625" style="328" customWidth="1"/>
    <col min="6" max="6" width="15.5703125" style="328" customWidth="1"/>
    <col min="7" max="7" width="14" style="328" customWidth="1"/>
    <col min="8" max="16384" width="9" style="327"/>
  </cols>
  <sheetData>
    <row r="1" spans="1:7" s="331" customFormat="1" ht="27.75" customHeight="1">
      <c r="A1" s="577" t="s">
        <v>984</v>
      </c>
      <c r="B1" s="577"/>
      <c r="C1" s="577"/>
      <c r="D1" s="577"/>
      <c r="E1" s="578"/>
      <c r="F1" s="577"/>
      <c r="G1" s="577"/>
    </row>
    <row r="2" spans="1:7" s="331" customFormat="1" ht="12.75" customHeight="1">
      <c r="A2" s="370" t="s">
        <v>972</v>
      </c>
      <c r="B2" s="365"/>
      <c r="C2" s="365"/>
      <c r="D2" s="365"/>
      <c r="E2" s="368"/>
      <c r="F2" s="365"/>
      <c r="G2" s="365"/>
    </row>
    <row r="3" spans="1:7" s="331" customFormat="1" ht="12.75" customHeight="1">
      <c r="A3" s="370" t="s">
        <v>983</v>
      </c>
      <c r="B3" s="365"/>
      <c r="C3" s="365"/>
      <c r="D3" s="365"/>
      <c r="E3" s="368"/>
      <c r="F3" s="365"/>
      <c r="G3" s="365"/>
    </row>
    <row r="4" spans="1:7" s="331" customFormat="1" ht="13.5" customHeight="1">
      <c r="A4" s="370"/>
      <c r="B4" s="370"/>
      <c r="C4" s="369"/>
      <c r="D4" s="365"/>
      <c r="E4" s="368"/>
      <c r="F4" s="365"/>
      <c r="G4" s="365"/>
    </row>
    <row r="5" spans="1:7" s="331" customFormat="1" ht="6.75" customHeight="1">
      <c r="A5" s="365"/>
      <c r="B5" s="365"/>
      <c r="C5" s="365"/>
      <c r="D5" s="365"/>
      <c r="E5" s="327"/>
      <c r="F5" s="365"/>
      <c r="G5" s="365"/>
    </row>
    <row r="6" spans="1:7" s="331" customFormat="1" ht="13.5" customHeight="1">
      <c r="A6" s="365" t="s">
        <v>218</v>
      </c>
      <c r="B6" s="367"/>
      <c r="C6" s="367"/>
      <c r="D6" s="367"/>
      <c r="E6" s="366"/>
      <c r="F6" s="364"/>
      <c r="G6" s="364"/>
    </row>
    <row r="7" spans="1:7" s="331" customFormat="1" ht="13.5" customHeight="1">
      <c r="A7" s="365" t="s">
        <v>217</v>
      </c>
      <c r="B7" s="367"/>
      <c r="C7" s="367"/>
      <c r="D7" s="367"/>
      <c r="E7" s="366"/>
      <c r="F7" s="579" t="s">
        <v>216</v>
      </c>
      <c r="G7" s="580"/>
    </row>
    <row r="8" spans="1:7" s="331" customFormat="1" ht="13.5" customHeight="1">
      <c r="A8" s="365" t="s">
        <v>982</v>
      </c>
      <c r="B8" s="367"/>
      <c r="C8" s="367"/>
      <c r="D8" s="367"/>
      <c r="E8" s="366"/>
      <c r="F8" s="365" t="s">
        <v>971</v>
      </c>
      <c r="G8" s="364"/>
    </row>
    <row r="9" spans="1:7" s="331" customFormat="1" ht="6.75" customHeight="1">
      <c r="A9" s="359"/>
      <c r="B9" s="359"/>
      <c r="C9" s="359"/>
      <c r="D9" s="359"/>
      <c r="E9" s="327"/>
      <c r="F9" s="359"/>
      <c r="G9" s="359"/>
    </row>
    <row r="10" spans="1:7" s="331" customFormat="1" ht="22.5" customHeight="1">
      <c r="A10" s="362" t="s">
        <v>215</v>
      </c>
      <c r="B10" s="362" t="s">
        <v>20</v>
      </c>
      <c r="C10" s="362" t="s">
        <v>214</v>
      </c>
      <c r="D10" s="362" t="s">
        <v>213</v>
      </c>
      <c r="E10" s="363" t="s">
        <v>212</v>
      </c>
      <c r="F10" s="362" t="s">
        <v>981</v>
      </c>
      <c r="G10" s="362" t="s">
        <v>980</v>
      </c>
    </row>
    <row r="11" spans="1:7" s="331" customFormat="1" ht="12.75" hidden="1" customHeight="1">
      <c r="A11" s="360" t="s">
        <v>205</v>
      </c>
      <c r="B11" s="360" t="s">
        <v>211</v>
      </c>
      <c r="C11" s="360" t="s">
        <v>210</v>
      </c>
      <c r="D11" s="360" t="s">
        <v>193</v>
      </c>
      <c r="E11" s="361" t="s">
        <v>190</v>
      </c>
      <c r="F11" s="360" t="s">
        <v>209</v>
      </c>
      <c r="G11" s="360" t="s">
        <v>208</v>
      </c>
    </row>
    <row r="12" spans="1:7" s="331" customFormat="1" ht="4.5" customHeight="1">
      <c r="A12" s="359"/>
      <c r="B12" s="359"/>
      <c r="C12" s="359"/>
      <c r="D12" s="359"/>
      <c r="E12" s="327"/>
      <c r="F12" s="359"/>
      <c r="G12" s="359"/>
    </row>
    <row r="13" spans="1:7" s="331" customFormat="1" ht="30.75" customHeight="1">
      <c r="A13" s="352"/>
      <c r="B13" s="351" t="s">
        <v>207</v>
      </c>
      <c r="C13" s="351" t="s">
        <v>206</v>
      </c>
      <c r="D13" s="351"/>
      <c r="E13" s="350"/>
      <c r="F13" s="350"/>
      <c r="G13" s="350"/>
    </row>
    <row r="14" spans="1:7" s="331" customFormat="1" ht="28.5" customHeight="1">
      <c r="A14" s="343"/>
      <c r="B14" s="342" t="s">
        <v>205</v>
      </c>
      <c r="C14" s="342" t="s">
        <v>204</v>
      </c>
      <c r="D14" s="342"/>
      <c r="E14" s="341"/>
      <c r="F14" s="341"/>
      <c r="G14" s="341"/>
    </row>
    <row r="15" spans="1:7" s="331" customFormat="1" ht="24" customHeight="1">
      <c r="A15" s="340">
        <v>1</v>
      </c>
      <c r="B15" s="339" t="s">
        <v>970</v>
      </c>
      <c r="C15" s="339" t="s">
        <v>969</v>
      </c>
      <c r="D15" s="339" t="s">
        <v>76</v>
      </c>
      <c r="E15" s="335">
        <v>99.92</v>
      </c>
      <c r="F15" s="335"/>
      <c r="G15" s="335">
        <f>F15*E15</f>
        <v>0</v>
      </c>
    </row>
    <row r="16" spans="1:7" s="331" customFormat="1" ht="13.5" customHeight="1">
      <c r="A16" s="349"/>
      <c r="B16" s="348"/>
      <c r="C16" s="348" t="s">
        <v>968</v>
      </c>
      <c r="D16" s="348"/>
      <c r="E16" s="347">
        <v>28.64</v>
      </c>
      <c r="F16" s="347"/>
      <c r="G16" s="335"/>
    </row>
    <row r="17" spans="1:7" s="331" customFormat="1" ht="13.5" customHeight="1">
      <c r="A17" s="349"/>
      <c r="B17" s="348"/>
      <c r="C17" s="348" t="s">
        <v>967</v>
      </c>
      <c r="D17" s="348"/>
      <c r="E17" s="347">
        <v>44.56</v>
      </c>
      <c r="F17" s="347"/>
      <c r="G17" s="335"/>
    </row>
    <row r="18" spans="1:7" s="331" customFormat="1" ht="13.5" customHeight="1">
      <c r="A18" s="349"/>
      <c r="B18" s="348"/>
      <c r="C18" s="348" t="s">
        <v>966</v>
      </c>
      <c r="D18" s="348"/>
      <c r="E18" s="347">
        <v>26.72</v>
      </c>
      <c r="F18" s="347"/>
      <c r="G18" s="335"/>
    </row>
    <row r="19" spans="1:7" s="331" customFormat="1" ht="13.5" customHeight="1">
      <c r="A19" s="355"/>
      <c r="B19" s="354"/>
      <c r="C19" s="354" t="s">
        <v>185</v>
      </c>
      <c r="D19" s="354"/>
      <c r="E19" s="353">
        <v>99.92</v>
      </c>
      <c r="F19" s="353"/>
      <c r="G19" s="335"/>
    </row>
    <row r="20" spans="1:7" s="331" customFormat="1" ht="13.5" customHeight="1">
      <c r="A20" s="340">
        <v>2</v>
      </c>
      <c r="B20" s="339" t="s">
        <v>965</v>
      </c>
      <c r="C20" s="339" t="s">
        <v>964</v>
      </c>
      <c r="D20" s="339" t="s">
        <v>61</v>
      </c>
      <c r="E20" s="335">
        <v>221.67400000000001</v>
      </c>
      <c r="F20" s="335"/>
      <c r="G20" s="335">
        <f>F20*E20</f>
        <v>0</v>
      </c>
    </row>
    <row r="21" spans="1:7" s="331" customFormat="1" ht="13.5" customHeight="1">
      <c r="A21" s="349"/>
      <c r="B21" s="348"/>
      <c r="C21" s="348" t="s">
        <v>963</v>
      </c>
      <c r="D21" s="348"/>
      <c r="E21" s="347">
        <v>63.962000000000003</v>
      </c>
      <c r="F21" s="347"/>
      <c r="G21" s="335"/>
    </row>
    <row r="22" spans="1:7" s="331" customFormat="1" ht="13.5" customHeight="1">
      <c r="A22" s="349"/>
      <c r="B22" s="348"/>
      <c r="C22" s="348" t="s">
        <v>962</v>
      </c>
      <c r="D22" s="348"/>
      <c r="E22" s="347">
        <v>17.920000000000002</v>
      </c>
      <c r="F22" s="347"/>
      <c r="G22" s="335"/>
    </row>
    <row r="23" spans="1:7" s="331" customFormat="1" ht="13.5" customHeight="1">
      <c r="A23" s="349"/>
      <c r="B23" s="348"/>
      <c r="C23" s="348" t="s">
        <v>961</v>
      </c>
      <c r="D23" s="348"/>
      <c r="E23" s="347">
        <v>43.305</v>
      </c>
      <c r="F23" s="347"/>
      <c r="G23" s="335"/>
    </row>
    <row r="24" spans="1:7" s="331" customFormat="1" ht="13.5" customHeight="1">
      <c r="A24" s="349"/>
      <c r="B24" s="348"/>
      <c r="C24" s="348" t="s">
        <v>960</v>
      </c>
      <c r="D24" s="348"/>
      <c r="E24" s="347">
        <v>41.887999999999998</v>
      </c>
      <c r="F24" s="347"/>
      <c r="G24" s="335"/>
    </row>
    <row r="25" spans="1:7" s="331" customFormat="1" ht="13.5" customHeight="1">
      <c r="A25" s="349"/>
      <c r="B25" s="348"/>
      <c r="C25" s="348" t="s">
        <v>959</v>
      </c>
      <c r="D25" s="348"/>
      <c r="E25" s="347">
        <v>23.6</v>
      </c>
      <c r="F25" s="347"/>
      <c r="G25" s="335"/>
    </row>
    <row r="26" spans="1:7" s="331" customFormat="1" ht="13.5" customHeight="1">
      <c r="A26" s="349"/>
      <c r="B26" s="348"/>
      <c r="C26" s="348" t="s">
        <v>958</v>
      </c>
      <c r="D26" s="348"/>
      <c r="E26" s="347">
        <v>25.599</v>
      </c>
      <c r="F26" s="347"/>
      <c r="G26" s="335"/>
    </row>
    <row r="27" spans="1:7" s="331" customFormat="1" ht="13.5" customHeight="1">
      <c r="A27" s="349"/>
      <c r="B27" s="348"/>
      <c r="C27" s="348" t="s">
        <v>957</v>
      </c>
      <c r="D27" s="348"/>
      <c r="E27" s="347">
        <v>5.4</v>
      </c>
      <c r="F27" s="347"/>
      <c r="G27" s="335"/>
    </row>
    <row r="28" spans="1:7" s="331" customFormat="1" ht="13.5" customHeight="1">
      <c r="A28" s="355"/>
      <c r="B28" s="354"/>
      <c r="C28" s="354" t="s">
        <v>185</v>
      </c>
      <c r="D28" s="354"/>
      <c r="E28" s="353">
        <v>221.67400000000001</v>
      </c>
      <c r="F28" s="353"/>
      <c r="G28" s="335"/>
    </row>
    <row r="29" spans="1:7" s="331" customFormat="1" ht="34.5" customHeight="1">
      <c r="A29" s="340">
        <v>3</v>
      </c>
      <c r="B29" s="339" t="s">
        <v>956</v>
      </c>
      <c r="C29" s="339" t="s">
        <v>955</v>
      </c>
      <c r="D29" s="339" t="s">
        <v>61</v>
      </c>
      <c r="E29" s="335">
        <v>6.65</v>
      </c>
      <c r="F29" s="335"/>
      <c r="G29" s="335">
        <f>F29*E29</f>
        <v>0</v>
      </c>
    </row>
    <row r="30" spans="1:7" s="331" customFormat="1" ht="13.5" customHeight="1">
      <c r="A30" s="349"/>
      <c r="B30" s="348"/>
      <c r="C30" s="348" t="s">
        <v>954</v>
      </c>
      <c r="D30" s="348"/>
      <c r="E30" s="347">
        <v>6.65</v>
      </c>
      <c r="F30" s="347"/>
      <c r="G30" s="335">
        <f>F30*E30</f>
        <v>0</v>
      </c>
    </row>
    <row r="31" spans="1:7" s="331" customFormat="1" ht="24" customHeight="1">
      <c r="A31" s="340">
        <v>4</v>
      </c>
      <c r="B31" s="339" t="s">
        <v>203</v>
      </c>
      <c r="C31" s="339" t="s">
        <v>202</v>
      </c>
      <c r="D31" s="339" t="s">
        <v>76</v>
      </c>
      <c r="E31" s="335">
        <v>520.16899999999998</v>
      </c>
      <c r="F31" s="335"/>
      <c r="G31" s="335">
        <f>F31*E31</f>
        <v>0</v>
      </c>
    </row>
    <row r="32" spans="1:7" s="331" customFormat="1" ht="13.5" customHeight="1">
      <c r="A32" s="349"/>
      <c r="B32" s="348"/>
      <c r="C32" s="348" t="s">
        <v>953</v>
      </c>
      <c r="D32" s="348"/>
      <c r="E32" s="347">
        <v>159.904</v>
      </c>
      <c r="F32" s="347"/>
      <c r="G32" s="335"/>
    </row>
    <row r="33" spans="1:7" s="331" customFormat="1" ht="13.5" customHeight="1">
      <c r="A33" s="349"/>
      <c r="B33" s="348"/>
      <c r="C33" s="348" t="s">
        <v>952</v>
      </c>
      <c r="D33" s="348"/>
      <c r="E33" s="347">
        <v>44.8</v>
      </c>
      <c r="F33" s="347"/>
      <c r="G33" s="335"/>
    </row>
    <row r="34" spans="1:7" s="331" customFormat="1" ht="13.5" customHeight="1">
      <c r="A34" s="349"/>
      <c r="B34" s="348"/>
      <c r="C34" s="348" t="s">
        <v>951</v>
      </c>
      <c r="D34" s="348"/>
      <c r="E34" s="347">
        <v>108.262</v>
      </c>
      <c r="F34" s="347"/>
      <c r="G34" s="335"/>
    </row>
    <row r="35" spans="1:7" s="331" customFormat="1" ht="13.5" customHeight="1">
      <c r="A35" s="349"/>
      <c r="B35" s="348"/>
      <c r="C35" s="348" t="s">
        <v>950</v>
      </c>
      <c r="D35" s="348"/>
      <c r="E35" s="347">
        <v>104.72</v>
      </c>
      <c r="F35" s="347"/>
      <c r="G35" s="335"/>
    </row>
    <row r="36" spans="1:7" s="331" customFormat="1" ht="13.5" customHeight="1">
      <c r="A36" s="349"/>
      <c r="B36" s="348"/>
      <c r="C36" s="348" t="s">
        <v>949</v>
      </c>
      <c r="D36" s="348"/>
      <c r="E36" s="347">
        <v>47.2</v>
      </c>
      <c r="F36" s="347"/>
      <c r="G36" s="335"/>
    </row>
    <row r="37" spans="1:7" s="331" customFormat="1" ht="13.5" customHeight="1">
      <c r="A37" s="349"/>
      <c r="B37" s="348"/>
      <c r="C37" s="348" t="s">
        <v>948</v>
      </c>
      <c r="D37" s="348"/>
      <c r="E37" s="347">
        <v>33.683</v>
      </c>
      <c r="F37" s="347"/>
      <c r="G37" s="335"/>
    </row>
    <row r="38" spans="1:7" s="331" customFormat="1" ht="13.5" customHeight="1">
      <c r="A38" s="349"/>
      <c r="B38" s="348"/>
      <c r="C38" s="348" t="s">
        <v>947</v>
      </c>
      <c r="D38" s="348"/>
      <c r="E38" s="347">
        <v>21.6</v>
      </c>
      <c r="F38" s="347"/>
      <c r="G38" s="335"/>
    </row>
    <row r="39" spans="1:7" s="331" customFormat="1" ht="13.5" customHeight="1">
      <c r="A39" s="355"/>
      <c r="B39" s="354"/>
      <c r="C39" s="354" t="s">
        <v>185</v>
      </c>
      <c r="D39" s="354"/>
      <c r="E39" s="353">
        <v>520.16899999999998</v>
      </c>
      <c r="F39" s="353"/>
      <c r="G39" s="335"/>
    </row>
    <row r="40" spans="1:7" s="331" customFormat="1" ht="24" customHeight="1">
      <c r="A40" s="340">
        <v>5</v>
      </c>
      <c r="B40" s="339" t="s">
        <v>201</v>
      </c>
      <c r="C40" s="339" t="s">
        <v>200</v>
      </c>
      <c r="D40" s="339" t="s">
        <v>76</v>
      </c>
      <c r="E40" s="335">
        <v>520.16899999999998</v>
      </c>
      <c r="F40" s="335"/>
      <c r="G40" s="335">
        <f>F40*E40</f>
        <v>0</v>
      </c>
    </row>
    <row r="41" spans="1:7" s="331" customFormat="1" ht="34.5" customHeight="1">
      <c r="A41" s="340">
        <v>6</v>
      </c>
      <c r="B41" s="339" t="s">
        <v>946</v>
      </c>
      <c r="C41" s="339" t="s">
        <v>945</v>
      </c>
      <c r="D41" s="339" t="s">
        <v>61</v>
      </c>
      <c r="E41" s="335">
        <v>151.65600000000001</v>
      </c>
      <c r="F41" s="335"/>
      <c r="G41" s="335">
        <f>F41*E41</f>
        <v>0</v>
      </c>
    </row>
    <row r="42" spans="1:7" s="331" customFormat="1" ht="13.5" customHeight="1">
      <c r="A42" s="358"/>
      <c r="B42" s="357"/>
      <c r="C42" s="357" t="s">
        <v>937</v>
      </c>
      <c r="D42" s="357"/>
      <c r="E42" s="356"/>
      <c r="F42" s="356"/>
      <c r="G42" s="335"/>
    </row>
    <row r="43" spans="1:7" s="331" customFormat="1" ht="13.5" customHeight="1">
      <c r="A43" s="349"/>
      <c r="B43" s="348"/>
      <c r="C43" s="348" t="s">
        <v>900</v>
      </c>
      <c r="D43" s="348"/>
      <c r="E43" s="347">
        <v>17.184000000000001</v>
      </c>
      <c r="F43" s="347"/>
      <c r="G43" s="335"/>
    </row>
    <row r="44" spans="1:7" s="331" customFormat="1" ht="13.5" customHeight="1">
      <c r="A44" s="349"/>
      <c r="B44" s="348"/>
      <c r="C44" s="348" t="s">
        <v>899</v>
      </c>
      <c r="D44" s="348"/>
      <c r="E44" s="347">
        <v>26.736000000000001</v>
      </c>
      <c r="F44" s="347"/>
      <c r="G44" s="335"/>
    </row>
    <row r="45" spans="1:7" s="331" customFormat="1" ht="13.5" customHeight="1">
      <c r="A45" s="349"/>
      <c r="B45" s="348"/>
      <c r="C45" s="348" t="s">
        <v>898</v>
      </c>
      <c r="D45" s="348"/>
      <c r="E45" s="347">
        <v>16.032</v>
      </c>
      <c r="F45" s="347"/>
      <c r="G45" s="335"/>
    </row>
    <row r="46" spans="1:7" s="331" customFormat="1" ht="13.5" customHeight="1">
      <c r="A46" s="349"/>
      <c r="B46" s="348"/>
      <c r="C46" s="348" t="s">
        <v>920</v>
      </c>
      <c r="D46" s="348"/>
      <c r="E46" s="347">
        <v>19.044</v>
      </c>
      <c r="F46" s="347"/>
      <c r="G46" s="335"/>
    </row>
    <row r="47" spans="1:7" s="331" customFormat="1" ht="13.5" customHeight="1">
      <c r="A47" s="349"/>
      <c r="B47" s="348"/>
      <c r="C47" s="348" t="s">
        <v>919</v>
      </c>
      <c r="D47" s="348"/>
      <c r="E47" s="347">
        <v>57.131999999999998</v>
      </c>
      <c r="F47" s="347"/>
      <c r="G47" s="335"/>
    </row>
    <row r="48" spans="1:7" s="331" customFormat="1" ht="13.5" customHeight="1">
      <c r="A48" s="349"/>
      <c r="B48" s="348"/>
      <c r="C48" s="348" t="s">
        <v>944</v>
      </c>
      <c r="D48" s="348"/>
      <c r="E48" s="347">
        <v>9.6690000000000005</v>
      </c>
      <c r="F48" s="347"/>
      <c r="G48" s="335"/>
    </row>
    <row r="49" spans="1:7" s="331" customFormat="1" ht="13.5" customHeight="1">
      <c r="A49" s="349"/>
      <c r="B49" s="348"/>
      <c r="C49" s="348" t="s">
        <v>943</v>
      </c>
      <c r="D49" s="348"/>
      <c r="E49" s="347">
        <v>4.5090000000000003</v>
      </c>
      <c r="F49" s="347"/>
      <c r="G49" s="335"/>
    </row>
    <row r="50" spans="1:7" s="331" customFormat="1" ht="13.5" customHeight="1">
      <c r="A50" s="349"/>
      <c r="B50" s="348"/>
      <c r="C50" s="348" t="s">
        <v>942</v>
      </c>
      <c r="D50" s="348"/>
      <c r="E50" s="347">
        <v>1.35</v>
      </c>
      <c r="F50" s="347"/>
      <c r="G50" s="335"/>
    </row>
    <row r="51" spans="1:7" s="331" customFormat="1" ht="13.5" customHeight="1">
      <c r="A51" s="355"/>
      <c r="B51" s="354"/>
      <c r="C51" s="354" t="s">
        <v>185</v>
      </c>
      <c r="D51" s="354"/>
      <c r="E51" s="353">
        <v>151.65600000000001</v>
      </c>
      <c r="F51" s="353"/>
      <c r="G51" s="335"/>
    </row>
    <row r="52" spans="1:7" s="331" customFormat="1" ht="24" customHeight="1">
      <c r="A52" s="340">
        <v>7</v>
      </c>
      <c r="B52" s="339" t="s">
        <v>941</v>
      </c>
      <c r="C52" s="339" t="s">
        <v>940</v>
      </c>
      <c r="D52" s="339" t="s">
        <v>61</v>
      </c>
      <c r="E52" s="335">
        <v>758.28</v>
      </c>
      <c r="F52" s="335"/>
      <c r="G52" s="335">
        <f>F52*E52</f>
        <v>0</v>
      </c>
    </row>
    <row r="53" spans="1:7" s="331" customFormat="1" ht="13.5" customHeight="1">
      <c r="A53" s="349"/>
      <c r="B53" s="348"/>
      <c r="C53" s="348" t="s">
        <v>939</v>
      </c>
      <c r="D53" s="348"/>
      <c r="E53" s="347">
        <v>758.28</v>
      </c>
      <c r="F53" s="347"/>
      <c r="G53" s="335">
        <f>F53*E53</f>
        <v>0</v>
      </c>
    </row>
    <row r="54" spans="1:7" s="331" customFormat="1" ht="13.5" customHeight="1">
      <c r="A54" s="340">
        <v>8</v>
      </c>
      <c r="B54" s="339" t="s">
        <v>199</v>
      </c>
      <c r="C54" s="339" t="s">
        <v>198</v>
      </c>
      <c r="D54" s="339" t="s">
        <v>61</v>
      </c>
      <c r="E54" s="335">
        <v>151.65600000000001</v>
      </c>
      <c r="F54" s="335"/>
      <c r="G54" s="335">
        <f>F54*E54</f>
        <v>0</v>
      </c>
    </row>
    <row r="55" spans="1:7" s="331" customFormat="1" ht="13.5" customHeight="1">
      <c r="A55" s="340">
        <v>9</v>
      </c>
      <c r="B55" s="339" t="s">
        <v>197</v>
      </c>
      <c r="C55" s="339" t="s">
        <v>196</v>
      </c>
      <c r="D55" s="339" t="s">
        <v>188</v>
      </c>
      <c r="E55" s="335">
        <v>151.65600000000001</v>
      </c>
      <c r="F55" s="335"/>
      <c r="G55" s="335">
        <f>F55*E55</f>
        <v>0</v>
      </c>
    </row>
    <row r="56" spans="1:7" s="331" customFormat="1" ht="24" customHeight="1">
      <c r="A56" s="340">
        <v>10</v>
      </c>
      <c r="B56" s="339" t="s">
        <v>195</v>
      </c>
      <c r="C56" s="339" t="s">
        <v>194</v>
      </c>
      <c r="D56" s="339" t="s">
        <v>61</v>
      </c>
      <c r="E56" s="335">
        <v>70.018000000000001</v>
      </c>
      <c r="F56" s="335"/>
      <c r="G56" s="335">
        <f>F56*E56</f>
        <v>0</v>
      </c>
    </row>
    <row r="57" spans="1:7" s="331" customFormat="1" ht="13.5" customHeight="1">
      <c r="A57" s="349"/>
      <c r="B57" s="348"/>
      <c r="C57" s="348" t="s">
        <v>938</v>
      </c>
      <c r="D57" s="348"/>
      <c r="E57" s="347">
        <v>221.67400000000001</v>
      </c>
      <c r="F57" s="347"/>
      <c r="G57" s="335"/>
    </row>
    <row r="58" spans="1:7" s="331" customFormat="1" ht="13.5" customHeight="1">
      <c r="A58" s="358"/>
      <c r="B58" s="357"/>
      <c r="C58" s="357" t="s">
        <v>937</v>
      </c>
      <c r="D58" s="357"/>
      <c r="E58" s="356"/>
      <c r="F58" s="356"/>
      <c r="G58" s="335"/>
    </row>
    <row r="59" spans="1:7" s="331" customFormat="1" ht="13.5" customHeight="1">
      <c r="A59" s="349"/>
      <c r="B59" s="348"/>
      <c r="C59" s="348" t="s">
        <v>936</v>
      </c>
      <c r="D59" s="348"/>
      <c r="E59" s="347">
        <v>-151.65600000000001</v>
      </c>
      <c r="F59" s="347"/>
      <c r="G59" s="335"/>
    </row>
    <row r="60" spans="1:7" s="331" customFormat="1" ht="13.5" customHeight="1">
      <c r="A60" s="355"/>
      <c r="B60" s="354"/>
      <c r="C60" s="354" t="s">
        <v>185</v>
      </c>
      <c r="D60" s="354"/>
      <c r="E60" s="353">
        <v>70.018000000000001</v>
      </c>
      <c r="F60" s="353"/>
      <c r="G60" s="335"/>
    </row>
    <row r="61" spans="1:7" s="331" customFormat="1" ht="24" customHeight="1">
      <c r="A61" s="340">
        <v>11</v>
      </c>
      <c r="B61" s="339" t="s">
        <v>935</v>
      </c>
      <c r="C61" s="339" t="s">
        <v>934</v>
      </c>
      <c r="D61" s="339" t="s">
        <v>61</v>
      </c>
      <c r="E61" s="335">
        <v>57.131999999999998</v>
      </c>
      <c r="F61" s="335"/>
      <c r="G61" s="335">
        <f>F61*E61</f>
        <v>0</v>
      </c>
    </row>
    <row r="62" spans="1:7" s="331" customFormat="1" ht="13.5" customHeight="1">
      <c r="A62" s="349"/>
      <c r="B62" s="348"/>
      <c r="C62" s="348" t="s">
        <v>919</v>
      </c>
      <c r="D62" s="348"/>
      <c r="E62" s="347">
        <v>57.131999999999998</v>
      </c>
      <c r="F62" s="347"/>
      <c r="G62" s="335"/>
    </row>
    <row r="63" spans="1:7" s="331" customFormat="1" ht="24" customHeight="1">
      <c r="A63" s="338">
        <v>12</v>
      </c>
      <c r="B63" s="337" t="s">
        <v>933</v>
      </c>
      <c r="C63" s="337" t="s">
        <v>932</v>
      </c>
      <c r="D63" s="337" t="s">
        <v>83</v>
      </c>
      <c r="E63" s="336">
        <v>107.914</v>
      </c>
      <c r="F63" s="336"/>
      <c r="G63" s="335">
        <f>F63*E63</f>
        <v>0</v>
      </c>
    </row>
    <row r="64" spans="1:7" s="331" customFormat="1" ht="13.5" customHeight="1">
      <c r="A64" s="349"/>
      <c r="B64" s="348"/>
      <c r="C64" s="348" t="s">
        <v>931</v>
      </c>
      <c r="D64" s="348"/>
      <c r="E64" s="347">
        <v>30.931000000000001</v>
      </c>
      <c r="F64" s="347"/>
      <c r="G64" s="335"/>
    </row>
    <row r="65" spans="1:7" s="331" customFormat="1" ht="13.5" customHeight="1">
      <c r="A65" s="349"/>
      <c r="B65" s="348"/>
      <c r="C65" s="348" t="s">
        <v>930</v>
      </c>
      <c r="D65" s="348"/>
      <c r="E65" s="347">
        <v>48.125</v>
      </c>
      <c r="F65" s="347"/>
      <c r="G65" s="335"/>
    </row>
    <row r="66" spans="1:7" s="331" customFormat="1" ht="13.5" customHeight="1">
      <c r="A66" s="349"/>
      <c r="B66" s="348"/>
      <c r="C66" s="348" t="s">
        <v>929</v>
      </c>
      <c r="D66" s="348"/>
      <c r="E66" s="347">
        <v>28.858000000000001</v>
      </c>
      <c r="F66" s="347"/>
      <c r="G66" s="335"/>
    </row>
    <row r="67" spans="1:7" s="331" customFormat="1" ht="13.5" customHeight="1">
      <c r="A67" s="355"/>
      <c r="B67" s="354"/>
      <c r="C67" s="354" t="s">
        <v>185</v>
      </c>
      <c r="D67" s="354"/>
      <c r="E67" s="353">
        <v>107.914</v>
      </c>
      <c r="F67" s="353"/>
      <c r="G67" s="335"/>
    </row>
    <row r="68" spans="1:7" s="331" customFormat="1" ht="28.5" customHeight="1">
      <c r="A68" s="343"/>
      <c r="B68" s="342" t="s">
        <v>210</v>
      </c>
      <c r="C68" s="342" t="s">
        <v>928</v>
      </c>
      <c r="D68" s="342"/>
      <c r="E68" s="341"/>
      <c r="F68" s="341"/>
      <c r="G68" s="335"/>
    </row>
    <row r="69" spans="1:7" s="331" customFormat="1" ht="24" customHeight="1">
      <c r="A69" s="340">
        <v>13</v>
      </c>
      <c r="B69" s="339" t="s">
        <v>927</v>
      </c>
      <c r="C69" s="339" t="s">
        <v>926</v>
      </c>
      <c r="D69" s="339" t="s">
        <v>98</v>
      </c>
      <c r="E69" s="335">
        <v>1</v>
      </c>
      <c r="F69" s="335"/>
      <c r="G69" s="335">
        <f>F69*E69</f>
        <v>0</v>
      </c>
    </row>
    <row r="70" spans="1:7" s="331" customFormat="1" ht="13.5" customHeight="1">
      <c r="A70" s="338">
        <v>14</v>
      </c>
      <c r="B70" s="337" t="s">
        <v>925</v>
      </c>
      <c r="C70" s="337" t="s">
        <v>924</v>
      </c>
      <c r="D70" s="337" t="s">
        <v>98</v>
      </c>
      <c r="E70" s="336">
        <v>1</v>
      </c>
      <c r="F70" s="336"/>
      <c r="G70" s="335">
        <f>F70*E70</f>
        <v>0</v>
      </c>
    </row>
    <row r="71" spans="1:7" s="331" customFormat="1" ht="13.5" customHeight="1">
      <c r="A71" s="338">
        <v>15</v>
      </c>
      <c r="B71" s="337" t="s">
        <v>923</v>
      </c>
      <c r="C71" s="337" t="s">
        <v>922</v>
      </c>
      <c r="D71" s="337" t="s">
        <v>98</v>
      </c>
      <c r="E71" s="336">
        <v>1</v>
      </c>
      <c r="F71" s="336"/>
      <c r="G71" s="335">
        <f>F71*E71</f>
        <v>0</v>
      </c>
    </row>
    <row r="72" spans="1:7" s="331" customFormat="1" ht="28.5" customHeight="1">
      <c r="A72" s="343"/>
      <c r="B72" s="342" t="s">
        <v>193</v>
      </c>
      <c r="C72" s="342" t="s">
        <v>192</v>
      </c>
      <c r="D72" s="342"/>
      <c r="E72" s="341"/>
      <c r="F72" s="341"/>
      <c r="G72" s="335"/>
    </row>
    <row r="73" spans="1:7" s="331" customFormat="1" ht="24" customHeight="1">
      <c r="A73" s="340">
        <v>16</v>
      </c>
      <c r="B73" s="339" t="s">
        <v>921</v>
      </c>
      <c r="C73" s="339" t="s">
        <v>191</v>
      </c>
      <c r="D73" s="339" t="s">
        <v>61</v>
      </c>
      <c r="E73" s="335">
        <v>79.796999999999997</v>
      </c>
      <c r="F73" s="335"/>
      <c r="G73" s="335">
        <f>F73*E73</f>
        <v>0</v>
      </c>
    </row>
    <row r="74" spans="1:7" s="331" customFormat="1" ht="13.5" customHeight="1">
      <c r="A74" s="349"/>
      <c r="B74" s="348"/>
      <c r="C74" s="348" t="s">
        <v>920</v>
      </c>
      <c r="D74" s="348"/>
      <c r="E74" s="347">
        <v>19.044</v>
      </c>
      <c r="F74" s="347"/>
      <c r="G74" s="335"/>
    </row>
    <row r="75" spans="1:7" s="331" customFormat="1" ht="13.5" customHeight="1">
      <c r="A75" s="349"/>
      <c r="B75" s="348"/>
      <c r="C75" s="348" t="s">
        <v>919</v>
      </c>
      <c r="D75" s="348"/>
      <c r="E75" s="347">
        <v>57.131999999999998</v>
      </c>
      <c r="F75" s="347"/>
      <c r="G75" s="335"/>
    </row>
    <row r="76" spans="1:7" s="331" customFormat="1" ht="13.5" customHeight="1">
      <c r="A76" s="349"/>
      <c r="B76" s="348"/>
      <c r="C76" s="348" t="s">
        <v>918</v>
      </c>
      <c r="D76" s="348"/>
      <c r="E76" s="347">
        <v>3</v>
      </c>
      <c r="F76" s="347"/>
      <c r="G76" s="335"/>
    </row>
    <row r="77" spans="1:7" s="331" customFormat="1" ht="13.5" customHeight="1">
      <c r="A77" s="349"/>
      <c r="B77" s="348"/>
      <c r="C77" s="348" t="s">
        <v>917</v>
      </c>
      <c r="D77" s="348"/>
      <c r="E77" s="347">
        <v>0.50800000000000001</v>
      </c>
      <c r="F77" s="347"/>
      <c r="G77" s="335"/>
    </row>
    <row r="78" spans="1:7" s="331" customFormat="1" ht="13.5" customHeight="1">
      <c r="A78" s="349"/>
      <c r="B78" s="348"/>
      <c r="C78" s="348" t="s">
        <v>916</v>
      </c>
      <c r="D78" s="348"/>
      <c r="E78" s="347">
        <v>0.113</v>
      </c>
      <c r="F78" s="347"/>
      <c r="G78" s="335"/>
    </row>
    <row r="79" spans="1:7" s="331" customFormat="1" ht="13.5" customHeight="1">
      <c r="A79" s="355"/>
      <c r="B79" s="354"/>
      <c r="C79" s="354" t="s">
        <v>185</v>
      </c>
      <c r="D79" s="354"/>
      <c r="E79" s="353">
        <v>79.796999999999997</v>
      </c>
      <c r="F79" s="353"/>
      <c r="G79" s="335"/>
    </row>
    <row r="80" spans="1:7" s="331" customFormat="1" ht="24" customHeight="1">
      <c r="A80" s="340">
        <v>17</v>
      </c>
      <c r="B80" s="339" t="s">
        <v>915</v>
      </c>
      <c r="C80" s="339" t="s">
        <v>914</v>
      </c>
      <c r="D80" s="339" t="s">
        <v>61</v>
      </c>
      <c r="E80" s="335">
        <v>2.3090000000000002</v>
      </c>
      <c r="F80" s="335"/>
      <c r="G80" s="335">
        <f>F80*E80</f>
        <v>0</v>
      </c>
    </row>
    <row r="81" spans="1:7" s="331" customFormat="1" ht="13.5" customHeight="1">
      <c r="A81" s="349"/>
      <c r="B81" s="348"/>
      <c r="C81" s="348" t="s">
        <v>913</v>
      </c>
      <c r="D81" s="348"/>
      <c r="E81" s="347">
        <v>1.6879999999999999</v>
      </c>
      <c r="F81" s="347"/>
      <c r="G81" s="335"/>
    </row>
    <row r="82" spans="1:7" s="331" customFormat="1" ht="13.5" customHeight="1">
      <c r="A82" s="349"/>
      <c r="B82" s="348"/>
      <c r="C82" s="348" t="s">
        <v>912</v>
      </c>
      <c r="D82" s="348"/>
      <c r="E82" s="347">
        <v>0.50800000000000001</v>
      </c>
      <c r="F82" s="347"/>
      <c r="G82" s="335"/>
    </row>
    <row r="83" spans="1:7" s="331" customFormat="1" ht="13.5" customHeight="1">
      <c r="A83" s="349"/>
      <c r="B83" s="348"/>
      <c r="C83" s="348" t="s">
        <v>911</v>
      </c>
      <c r="D83" s="348"/>
      <c r="E83" s="347">
        <v>0.113</v>
      </c>
      <c r="F83" s="347"/>
      <c r="G83" s="335"/>
    </row>
    <row r="84" spans="1:7" s="331" customFormat="1" ht="13.5" customHeight="1">
      <c r="A84" s="355"/>
      <c r="B84" s="354"/>
      <c r="C84" s="354" t="s">
        <v>185</v>
      </c>
      <c r="D84" s="354"/>
      <c r="E84" s="353">
        <v>2.3090000000000002</v>
      </c>
      <c r="F84" s="353"/>
      <c r="G84" s="335"/>
    </row>
    <row r="85" spans="1:7" s="331" customFormat="1" ht="24" customHeight="1">
      <c r="A85" s="338">
        <v>18</v>
      </c>
      <c r="B85" s="337" t="s">
        <v>910</v>
      </c>
      <c r="C85" s="337" t="s">
        <v>909</v>
      </c>
      <c r="D85" s="337" t="s">
        <v>76</v>
      </c>
      <c r="E85" s="336">
        <v>8.125</v>
      </c>
      <c r="F85" s="336"/>
      <c r="G85" s="335">
        <f>F85*E85</f>
        <v>0</v>
      </c>
    </row>
    <row r="86" spans="1:7" s="331" customFormat="1" ht="13.5" customHeight="1">
      <c r="A86" s="349"/>
      <c r="B86" s="348"/>
      <c r="C86" s="348" t="s">
        <v>908</v>
      </c>
      <c r="D86" s="348"/>
      <c r="E86" s="347">
        <v>8.125</v>
      </c>
      <c r="F86" s="347"/>
      <c r="G86" s="335"/>
    </row>
    <row r="87" spans="1:7" s="331" customFormat="1" ht="24" customHeight="1">
      <c r="A87" s="340">
        <v>19</v>
      </c>
      <c r="B87" s="339" t="s">
        <v>907</v>
      </c>
      <c r="C87" s="339" t="s">
        <v>906</v>
      </c>
      <c r="D87" s="339" t="s">
        <v>76</v>
      </c>
      <c r="E87" s="335">
        <v>6.5039999999999996</v>
      </c>
      <c r="F87" s="335"/>
      <c r="G87" s="335">
        <f>F87*E87</f>
        <v>0</v>
      </c>
    </row>
    <row r="88" spans="1:7" s="331" customFormat="1" ht="13.5" customHeight="1">
      <c r="A88" s="349"/>
      <c r="B88" s="348"/>
      <c r="C88" s="348" t="s">
        <v>905</v>
      </c>
      <c r="D88" s="348"/>
      <c r="E88" s="347">
        <v>4.5</v>
      </c>
      <c r="F88" s="347"/>
      <c r="G88" s="335"/>
    </row>
    <row r="89" spans="1:7" s="331" customFormat="1" ht="13.5" customHeight="1">
      <c r="A89" s="349"/>
      <c r="B89" s="348"/>
      <c r="C89" s="348" t="s">
        <v>904</v>
      </c>
      <c r="D89" s="348"/>
      <c r="E89" s="347">
        <v>1.1040000000000001</v>
      </c>
      <c r="F89" s="347"/>
      <c r="G89" s="335"/>
    </row>
    <row r="90" spans="1:7" s="331" customFormat="1" ht="13.5" customHeight="1">
      <c r="A90" s="349"/>
      <c r="B90" s="348"/>
      <c r="C90" s="348" t="s">
        <v>903</v>
      </c>
      <c r="D90" s="348"/>
      <c r="E90" s="347">
        <v>0.9</v>
      </c>
      <c r="F90" s="347"/>
      <c r="G90" s="335"/>
    </row>
    <row r="91" spans="1:7" s="331" customFormat="1" ht="13.5" customHeight="1">
      <c r="A91" s="355"/>
      <c r="B91" s="354"/>
      <c r="C91" s="354" t="s">
        <v>185</v>
      </c>
      <c r="D91" s="354"/>
      <c r="E91" s="353">
        <v>6.5039999999999996</v>
      </c>
      <c r="F91" s="353"/>
      <c r="G91" s="335"/>
    </row>
    <row r="92" spans="1:7" s="331" customFormat="1" ht="28.5" customHeight="1">
      <c r="A92" s="343"/>
      <c r="B92" s="342" t="s">
        <v>190</v>
      </c>
      <c r="C92" s="342" t="s">
        <v>189</v>
      </c>
      <c r="D92" s="342"/>
      <c r="E92" s="341"/>
      <c r="F92" s="341"/>
      <c r="G92" s="335"/>
    </row>
    <row r="93" spans="1:7" s="331" customFormat="1" ht="24" customHeight="1">
      <c r="A93" s="340">
        <v>20</v>
      </c>
      <c r="B93" s="339" t="s">
        <v>902</v>
      </c>
      <c r="C93" s="339" t="s">
        <v>901</v>
      </c>
      <c r="D93" s="339" t="s">
        <v>188</v>
      </c>
      <c r="E93" s="335">
        <v>59.951999999999998</v>
      </c>
      <c r="F93" s="335"/>
      <c r="G93" s="335">
        <f>F93*E93</f>
        <v>0</v>
      </c>
    </row>
    <row r="94" spans="1:7" s="331" customFormat="1" ht="13.5" customHeight="1">
      <c r="A94" s="349"/>
      <c r="B94" s="348"/>
      <c r="C94" s="348" t="s">
        <v>900</v>
      </c>
      <c r="D94" s="348"/>
      <c r="E94" s="347">
        <v>17.184000000000001</v>
      </c>
      <c r="F94" s="347"/>
      <c r="G94" s="335"/>
    </row>
    <row r="95" spans="1:7" s="331" customFormat="1" ht="13.5" customHeight="1">
      <c r="A95" s="349"/>
      <c r="B95" s="348"/>
      <c r="C95" s="348" t="s">
        <v>899</v>
      </c>
      <c r="D95" s="348"/>
      <c r="E95" s="347">
        <v>26.736000000000001</v>
      </c>
      <c r="F95" s="347"/>
      <c r="G95" s="335"/>
    </row>
    <row r="96" spans="1:7" s="331" customFormat="1" ht="13.5" customHeight="1">
      <c r="A96" s="349"/>
      <c r="B96" s="348"/>
      <c r="C96" s="348" t="s">
        <v>898</v>
      </c>
      <c r="D96" s="348"/>
      <c r="E96" s="347">
        <v>16.032</v>
      </c>
      <c r="F96" s="347"/>
      <c r="G96" s="335"/>
    </row>
    <row r="97" spans="1:7" s="331" customFormat="1" ht="13.5" customHeight="1">
      <c r="A97" s="355"/>
      <c r="B97" s="354"/>
      <c r="C97" s="354" t="s">
        <v>185</v>
      </c>
      <c r="D97" s="354"/>
      <c r="E97" s="353">
        <v>59.951999999999998</v>
      </c>
      <c r="F97" s="353"/>
      <c r="G97" s="335"/>
    </row>
    <row r="98" spans="1:7" s="331" customFormat="1" ht="24" customHeight="1">
      <c r="A98" s="340">
        <v>21</v>
      </c>
      <c r="B98" s="339" t="s">
        <v>897</v>
      </c>
      <c r="C98" s="339" t="s">
        <v>896</v>
      </c>
      <c r="D98" s="339" t="s">
        <v>76</v>
      </c>
      <c r="E98" s="335">
        <v>99.92</v>
      </c>
      <c r="F98" s="335"/>
      <c r="G98" s="335">
        <f>F98*E98</f>
        <v>0</v>
      </c>
    </row>
    <row r="99" spans="1:7" s="331" customFormat="1" ht="13.5" customHeight="1">
      <c r="A99" s="349"/>
      <c r="B99" s="348"/>
      <c r="C99" s="348" t="s">
        <v>895</v>
      </c>
      <c r="D99" s="348"/>
      <c r="E99" s="347">
        <v>28.64</v>
      </c>
      <c r="F99" s="347"/>
      <c r="G99" s="335"/>
    </row>
    <row r="100" spans="1:7" s="331" customFormat="1" ht="13.5" customHeight="1">
      <c r="A100" s="349"/>
      <c r="B100" s="348"/>
      <c r="C100" s="348" t="s">
        <v>894</v>
      </c>
      <c r="D100" s="348"/>
      <c r="E100" s="347">
        <v>44.56</v>
      </c>
      <c r="F100" s="347"/>
      <c r="G100" s="335"/>
    </row>
    <row r="101" spans="1:7" s="331" customFormat="1" ht="13.5" customHeight="1">
      <c r="A101" s="349"/>
      <c r="B101" s="348"/>
      <c r="C101" s="348" t="s">
        <v>893</v>
      </c>
      <c r="D101" s="348"/>
      <c r="E101" s="347">
        <v>26.72</v>
      </c>
      <c r="F101" s="347"/>
      <c r="G101" s="335"/>
    </row>
    <row r="102" spans="1:7" s="331" customFormat="1" ht="13.5" customHeight="1">
      <c r="A102" s="355"/>
      <c r="B102" s="354"/>
      <c r="C102" s="354" t="s">
        <v>185</v>
      </c>
      <c r="D102" s="354"/>
      <c r="E102" s="353">
        <v>99.92</v>
      </c>
      <c r="F102" s="353"/>
      <c r="G102" s="335"/>
    </row>
    <row r="103" spans="1:7" s="331" customFormat="1" ht="28.5" customHeight="1">
      <c r="A103" s="343"/>
      <c r="B103" s="342" t="s">
        <v>187</v>
      </c>
      <c r="C103" s="342" t="s">
        <v>186</v>
      </c>
      <c r="D103" s="342"/>
      <c r="E103" s="341"/>
      <c r="F103" s="341"/>
      <c r="G103" s="335"/>
    </row>
    <row r="104" spans="1:7" s="331" customFormat="1" ht="34.5" customHeight="1">
      <c r="A104" s="340">
        <v>22</v>
      </c>
      <c r="B104" s="339" t="s">
        <v>892</v>
      </c>
      <c r="C104" s="339" t="s">
        <v>891</v>
      </c>
      <c r="D104" s="339" t="s">
        <v>127</v>
      </c>
      <c r="E104" s="335">
        <v>40.700000000000003</v>
      </c>
      <c r="F104" s="335"/>
      <c r="G104" s="335">
        <f>F104*E104</f>
        <v>0</v>
      </c>
    </row>
    <row r="105" spans="1:7" s="331" customFormat="1" ht="24" customHeight="1">
      <c r="A105" s="338">
        <v>23</v>
      </c>
      <c r="B105" s="337" t="s">
        <v>890</v>
      </c>
      <c r="C105" s="337" t="s">
        <v>889</v>
      </c>
      <c r="D105" s="337" t="s">
        <v>127</v>
      </c>
      <c r="E105" s="336">
        <v>44.484999999999999</v>
      </c>
      <c r="F105" s="336"/>
      <c r="G105" s="335">
        <f>F105*E105</f>
        <v>0</v>
      </c>
    </row>
    <row r="106" spans="1:7" s="331" customFormat="1" ht="13.5" customHeight="1">
      <c r="A106" s="355"/>
      <c r="B106" s="354"/>
      <c r="C106" s="354" t="s">
        <v>888</v>
      </c>
      <c r="D106" s="354"/>
      <c r="E106" s="353">
        <v>44.484999999999999</v>
      </c>
      <c r="F106" s="353"/>
      <c r="G106" s="335"/>
    </row>
    <row r="107" spans="1:7" s="331" customFormat="1" ht="13.5" customHeight="1">
      <c r="A107" s="338">
        <v>24</v>
      </c>
      <c r="B107" s="337" t="s">
        <v>887</v>
      </c>
      <c r="C107" s="337" t="s">
        <v>886</v>
      </c>
      <c r="D107" s="337" t="s">
        <v>98</v>
      </c>
      <c r="E107" s="336">
        <v>1.01</v>
      </c>
      <c r="F107" s="336"/>
      <c r="G107" s="335">
        <f>F107*E107</f>
        <v>0</v>
      </c>
    </row>
    <row r="108" spans="1:7" s="331" customFormat="1" ht="13.5" customHeight="1">
      <c r="A108" s="355"/>
      <c r="B108" s="354"/>
      <c r="C108" s="354" t="s">
        <v>885</v>
      </c>
      <c r="D108" s="354"/>
      <c r="E108" s="353">
        <v>1.01</v>
      </c>
      <c r="F108" s="353"/>
      <c r="G108" s="335"/>
    </row>
    <row r="109" spans="1:7" s="331" customFormat="1" ht="24" customHeight="1">
      <c r="A109" s="340">
        <v>25</v>
      </c>
      <c r="B109" s="339" t="s">
        <v>884</v>
      </c>
      <c r="C109" s="339" t="s">
        <v>883</v>
      </c>
      <c r="D109" s="339" t="s">
        <v>98</v>
      </c>
      <c r="E109" s="335">
        <v>3</v>
      </c>
      <c r="F109" s="335"/>
      <c r="G109" s="335">
        <f>F109*E109</f>
        <v>0</v>
      </c>
    </row>
    <row r="110" spans="1:7" s="331" customFormat="1" ht="24" customHeight="1">
      <c r="A110" s="338">
        <v>26</v>
      </c>
      <c r="B110" s="337" t="s">
        <v>882</v>
      </c>
      <c r="C110" s="337" t="s">
        <v>881</v>
      </c>
      <c r="D110" s="337" t="s">
        <v>98</v>
      </c>
      <c r="E110" s="336">
        <v>3</v>
      </c>
      <c r="F110" s="336"/>
      <c r="G110" s="335">
        <f>F110*E110</f>
        <v>0</v>
      </c>
    </row>
    <row r="111" spans="1:7" s="331" customFormat="1" ht="24" customHeight="1">
      <c r="A111" s="340">
        <v>27</v>
      </c>
      <c r="B111" s="339" t="s">
        <v>880</v>
      </c>
      <c r="C111" s="339" t="s">
        <v>879</v>
      </c>
      <c r="D111" s="339" t="s">
        <v>98</v>
      </c>
      <c r="E111" s="335">
        <v>7</v>
      </c>
      <c r="F111" s="335"/>
      <c r="G111" s="335">
        <f>F111*E111</f>
        <v>0</v>
      </c>
    </row>
    <row r="112" spans="1:7" s="331" customFormat="1" ht="24" customHeight="1">
      <c r="A112" s="338">
        <v>28</v>
      </c>
      <c r="B112" s="337" t="s">
        <v>878</v>
      </c>
      <c r="C112" s="337" t="s">
        <v>877</v>
      </c>
      <c r="D112" s="337" t="s">
        <v>98</v>
      </c>
      <c r="E112" s="336">
        <v>7.1050000000000004</v>
      </c>
      <c r="F112" s="336"/>
      <c r="G112" s="335">
        <f>F112*E112</f>
        <v>0</v>
      </c>
    </row>
    <row r="113" spans="1:7" s="331" customFormat="1" ht="13.5" customHeight="1">
      <c r="A113" s="355"/>
      <c r="B113" s="354"/>
      <c r="C113" s="354" t="s">
        <v>876</v>
      </c>
      <c r="D113" s="354"/>
      <c r="E113" s="353">
        <v>7.1050000000000004</v>
      </c>
      <c r="F113" s="353"/>
      <c r="G113" s="335"/>
    </row>
    <row r="114" spans="1:7" s="331" customFormat="1" ht="24" customHeight="1">
      <c r="A114" s="340">
        <v>29</v>
      </c>
      <c r="B114" s="339" t="s">
        <v>875</v>
      </c>
      <c r="C114" s="339" t="s">
        <v>874</v>
      </c>
      <c r="D114" s="339" t="s">
        <v>127</v>
      </c>
      <c r="E114" s="335">
        <v>57.7</v>
      </c>
      <c r="F114" s="335"/>
      <c r="G114" s="335">
        <f t="shared" ref="G114:G150" si="0">F114*E114</f>
        <v>0</v>
      </c>
    </row>
    <row r="115" spans="1:7" s="331" customFormat="1" ht="24" customHeight="1">
      <c r="A115" s="338">
        <v>30</v>
      </c>
      <c r="B115" s="337" t="s">
        <v>873</v>
      </c>
      <c r="C115" s="337" t="s">
        <v>872</v>
      </c>
      <c r="D115" s="337" t="s">
        <v>98</v>
      </c>
      <c r="E115" s="336">
        <v>18</v>
      </c>
      <c r="F115" s="336"/>
      <c r="G115" s="335">
        <f t="shared" si="0"/>
        <v>0</v>
      </c>
    </row>
    <row r="116" spans="1:7" s="331" customFormat="1" ht="24" customHeight="1">
      <c r="A116" s="338">
        <v>31</v>
      </c>
      <c r="B116" s="337" t="s">
        <v>871</v>
      </c>
      <c r="C116" s="337" t="s">
        <v>870</v>
      </c>
      <c r="D116" s="337" t="s">
        <v>98</v>
      </c>
      <c r="E116" s="336">
        <v>1</v>
      </c>
      <c r="F116" s="336"/>
      <c r="G116" s="335">
        <f t="shared" si="0"/>
        <v>0</v>
      </c>
    </row>
    <row r="117" spans="1:7" s="331" customFormat="1" ht="24" customHeight="1">
      <c r="A117" s="338">
        <v>32</v>
      </c>
      <c r="B117" s="337" t="s">
        <v>869</v>
      </c>
      <c r="C117" s="337" t="s">
        <v>868</v>
      </c>
      <c r="D117" s="337" t="s">
        <v>98</v>
      </c>
      <c r="E117" s="336">
        <v>7</v>
      </c>
      <c r="F117" s="336"/>
      <c r="G117" s="335">
        <f t="shared" si="0"/>
        <v>0</v>
      </c>
    </row>
    <row r="118" spans="1:7" s="331" customFormat="1" ht="24" customHeight="1">
      <c r="A118" s="340">
        <v>33</v>
      </c>
      <c r="B118" s="339" t="s">
        <v>867</v>
      </c>
      <c r="C118" s="339" t="s">
        <v>866</v>
      </c>
      <c r="D118" s="339" t="s">
        <v>127</v>
      </c>
      <c r="E118" s="335">
        <v>60.3</v>
      </c>
      <c r="F118" s="335"/>
      <c r="G118" s="335">
        <f t="shared" si="0"/>
        <v>0</v>
      </c>
    </row>
    <row r="119" spans="1:7" s="331" customFormat="1" ht="24" customHeight="1">
      <c r="A119" s="338">
        <v>34</v>
      </c>
      <c r="B119" s="337" t="s">
        <v>865</v>
      </c>
      <c r="C119" s="337" t="s">
        <v>864</v>
      </c>
      <c r="D119" s="337" t="s">
        <v>98</v>
      </c>
      <c r="E119" s="336">
        <v>15</v>
      </c>
      <c r="F119" s="336"/>
      <c r="G119" s="335">
        <f t="shared" si="0"/>
        <v>0</v>
      </c>
    </row>
    <row r="120" spans="1:7" s="331" customFormat="1" ht="24" customHeight="1">
      <c r="A120" s="338">
        <v>35</v>
      </c>
      <c r="B120" s="337" t="s">
        <v>863</v>
      </c>
      <c r="C120" s="337" t="s">
        <v>862</v>
      </c>
      <c r="D120" s="337" t="s">
        <v>98</v>
      </c>
      <c r="E120" s="336">
        <v>8</v>
      </c>
      <c r="F120" s="336"/>
      <c r="G120" s="335">
        <f t="shared" si="0"/>
        <v>0</v>
      </c>
    </row>
    <row r="121" spans="1:7" s="331" customFormat="1" ht="24" customHeight="1">
      <c r="A121" s="340">
        <v>36</v>
      </c>
      <c r="B121" s="339" t="s">
        <v>861</v>
      </c>
      <c r="C121" s="339" t="s">
        <v>860</v>
      </c>
      <c r="D121" s="339" t="s">
        <v>98</v>
      </c>
      <c r="E121" s="335">
        <v>8</v>
      </c>
      <c r="F121" s="335"/>
      <c r="G121" s="335">
        <f t="shared" si="0"/>
        <v>0</v>
      </c>
    </row>
    <row r="122" spans="1:7" s="331" customFormat="1" ht="24" customHeight="1">
      <c r="A122" s="338">
        <v>37</v>
      </c>
      <c r="B122" s="337" t="s">
        <v>859</v>
      </c>
      <c r="C122" s="337" t="s">
        <v>858</v>
      </c>
      <c r="D122" s="337" t="s">
        <v>98</v>
      </c>
      <c r="E122" s="336">
        <v>8</v>
      </c>
      <c r="F122" s="336"/>
      <c r="G122" s="335">
        <f t="shared" si="0"/>
        <v>0</v>
      </c>
    </row>
    <row r="123" spans="1:7" s="331" customFormat="1" ht="24" customHeight="1">
      <c r="A123" s="340">
        <v>38</v>
      </c>
      <c r="B123" s="339" t="s">
        <v>857</v>
      </c>
      <c r="C123" s="339" t="s">
        <v>856</v>
      </c>
      <c r="D123" s="339" t="s">
        <v>98</v>
      </c>
      <c r="E123" s="335">
        <v>3</v>
      </c>
      <c r="F123" s="335"/>
      <c r="G123" s="335">
        <f t="shared" si="0"/>
        <v>0</v>
      </c>
    </row>
    <row r="124" spans="1:7" s="331" customFormat="1" ht="24" customHeight="1">
      <c r="A124" s="338">
        <v>39</v>
      </c>
      <c r="B124" s="337" t="s">
        <v>855</v>
      </c>
      <c r="C124" s="337" t="s">
        <v>854</v>
      </c>
      <c r="D124" s="337" t="s">
        <v>98</v>
      </c>
      <c r="E124" s="336">
        <v>3</v>
      </c>
      <c r="F124" s="336"/>
      <c r="G124" s="335">
        <f t="shared" si="0"/>
        <v>0</v>
      </c>
    </row>
    <row r="125" spans="1:7" s="331" customFormat="1" ht="24" customHeight="1">
      <c r="A125" s="340">
        <v>40</v>
      </c>
      <c r="B125" s="339" t="s">
        <v>853</v>
      </c>
      <c r="C125" s="339" t="s">
        <v>852</v>
      </c>
      <c r="D125" s="339" t="s">
        <v>98</v>
      </c>
      <c r="E125" s="335">
        <v>1</v>
      </c>
      <c r="F125" s="335"/>
      <c r="G125" s="335">
        <f t="shared" si="0"/>
        <v>0</v>
      </c>
    </row>
    <row r="126" spans="1:7" s="331" customFormat="1" ht="24" customHeight="1">
      <c r="A126" s="338">
        <v>41</v>
      </c>
      <c r="B126" s="337" t="s">
        <v>851</v>
      </c>
      <c r="C126" s="337" t="s">
        <v>850</v>
      </c>
      <c r="D126" s="337" t="s">
        <v>98</v>
      </c>
      <c r="E126" s="336">
        <v>1</v>
      </c>
      <c r="F126" s="336"/>
      <c r="G126" s="335">
        <f t="shared" si="0"/>
        <v>0</v>
      </c>
    </row>
    <row r="127" spans="1:7" s="331" customFormat="1" ht="24" customHeight="1">
      <c r="A127" s="340">
        <v>42</v>
      </c>
      <c r="B127" s="339" t="s">
        <v>849</v>
      </c>
      <c r="C127" s="339" t="s">
        <v>848</v>
      </c>
      <c r="D127" s="339" t="s">
        <v>98</v>
      </c>
      <c r="E127" s="335">
        <v>1</v>
      </c>
      <c r="F127" s="335"/>
      <c r="G127" s="335">
        <f t="shared" si="0"/>
        <v>0</v>
      </c>
    </row>
    <row r="128" spans="1:7" s="331" customFormat="1" ht="24" customHeight="1">
      <c r="A128" s="338">
        <v>43</v>
      </c>
      <c r="B128" s="337" t="s">
        <v>847</v>
      </c>
      <c r="C128" s="337" t="s">
        <v>846</v>
      </c>
      <c r="D128" s="337" t="s">
        <v>98</v>
      </c>
      <c r="E128" s="336">
        <v>1</v>
      </c>
      <c r="F128" s="336"/>
      <c r="G128" s="335">
        <f t="shared" si="0"/>
        <v>0</v>
      </c>
    </row>
    <row r="129" spans="1:7" s="331" customFormat="1" ht="13.5" customHeight="1">
      <c r="A129" s="340">
        <v>44</v>
      </c>
      <c r="B129" s="339" t="s">
        <v>845</v>
      </c>
      <c r="C129" s="339" t="s">
        <v>844</v>
      </c>
      <c r="D129" s="339" t="s">
        <v>127</v>
      </c>
      <c r="E129" s="335">
        <v>98.4</v>
      </c>
      <c r="F129" s="335"/>
      <c r="G129" s="335">
        <f t="shared" si="0"/>
        <v>0</v>
      </c>
    </row>
    <row r="130" spans="1:7" s="331" customFormat="1" ht="13.5" customHeight="1">
      <c r="A130" s="340">
        <v>45</v>
      </c>
      <c r="B130" s="339" t="s">
        <v>843</v>
      </c>
      <c r="C130" s="339" t="s">
        <v>842</v>
      </c>
      <c r="D130" s="339" t="s">
        <v>127</v>
      </c>
      <c r="E130" s="335">
        <v>60.3</v>
      </c>
      <c r="F130" s="335"/>
      <c r="G130" s="335">
        <f t="shared" si="0"/>
        <v>0</v>
      </c>
    </row>
    <row r="131" spans="1:7" s="331" customFormat="1" ht="24" customHeight="1">
      <c r="A131" s="340">
        <v>46</v>
      </c>
      <c r="B131" s="339" t="s">
        <v>184</v>
      </c>
      <c r="C131" s="339" t="s">
        <v>183</v>
      </c>
      <c r="D131" s="339" t="s">
        <v>98</v>
      </c>
      <c r="E131" s="335">
        <v>2</v>
      </c>
      <c r="F131" s="335"/>
      <c r="G131" s="335">
        <f t="shared" si="0"/>
        <v>0</v>
      </c>
    </row>
    <row r="132" spans="1:7" s="331" customFormat="1" ht="24" customHeight="1">
      <c r="A132" s="340">
        <v>47</v>
      </c>
      <c r="B132" s="339" t="s">
        <v>841</v>
      </c>
      <c r="C132" s="339" t="s">
        <v>840</v>
      </c>
      <c r="D132" s="339" t="s">
        <v>98</v>
      </c>
      <c r="E132" s="335">
        <v>2</v>
      </c>
      <c r="F132" s="335"/>
      <c r="G132" s="335">
        <f t="shared" si="0"/>
        <v>0</v>
      </c>
    </row>
    <row r="133" spans="1:7" s="331" customFormat="1" ht="24" customHeight="1">
      <c r="A133" s="338">
        <v>48</v>
      </c>
      <c r="B133" s="337" t="s">
        <v>839</v>
      </c>
      <c r="C133" s="337" t="s">
        <v>838</v>
      </c>
      <c r="D133" s="337" t="s">
        <v>98</v>
      </c>
      <c r="E133" s="336">
        <v>2</v>
      </c>
      <c r="F133" s="336"/>
      <c r="G133" s="335">
        <f t="shared" si="0"/>
        <v>0</v>
      </c>
    </row>
    <row r="134" spans="1:7" s="331" customFormat="1" ht="24" customHeight="1">
      <c r="A134" s="338">
        <v>49</v>
      </c>
      <c r="B134" s="337" t="s">
        <v>182</v>
      </c>
      <c r="C134" s="337" t="s">
        <v>181</v>
      </c>
      <c r="D134" s="337" t="s">
        <v>98</v>
      </c>
      <c r="E134" s="336">
        <v>2</v>
      </c>
      <c r="F134" s="336"/>
      <c r="G134" s="335">
        <f t="shared" si="0"/>
        <v>0</v>
      </c>
    </row>
    <row r="135" spans="1:7" s="331" customFormat="1" ht="24" customHeight="1">
      <c r="A135" s="340">
        <v>50</v>
      </c>
      <c r="B135" s="339" t="s">
        <v>837</v>
      </c>
      <c r="C135" s="339" t="s">
        <v>836</v>
      </c>
      <c r="D135" s="339" t="s">
        <v>98</v>
      </c>
      <c r="E135" s="335">
        <v>3</v>
      </c>
      <c r="F135" s="335"/>
      <c r="G135" s="335">
        <f t="shared" si="0"/>
        <v>0</v>
      </c>
    </row>
    <row r="136" spans="1:7" s="331" customFormat="1" ht="24" customHeight="1">
      <c r="A136" s="340">
        <v>51</v>
      </c>
      <c r="B136" s="339" t="s">
        <v>835</v>
      </c>
      <c r="C136" s="339" t="s">
        <v>834</v>
      </c>
      <c r="D136" s="339" t="s">
        <v>180</v>
      </c>
      <c r="E136" s="335">
        <v>4</v>
      </c>
      <c r="F136" s="335"/>
      <c r="G136" s="335">
        <f t="shared" si="0"/>
        <v>0</v>
      </c>
    </row>
    <row r="137" spans="1:7" s="331" customFormat="1" ht="24" customHeight="1">
      <c r="A137" s="338">
        <v>52</v>
      </c>
      <c r="B137" s="337" t="s">
        <v>833</v>
      </c>
      <c r="C137" s="337" t="s">
        <v>832</v>
      </c>
      <c r="D137" s="337" t="s">
        <v>98</v>
      </c>
      <c r="E137" s="336">
        <v>6</v>
      </c>
      <c r="F137" s="336"/>
      <c r="G137" s="335">
        <f t="shared" si="0"/>
        <v>0</v>
      </c>
    </row>
    <row r="138" spans="1:7" s="331" customFormat="1" ht="24" customHeight="1">
      <c r="A138" s="340">
        <v>53</v>
      </c>
      <c r="B138" s="339" t="s">
        <v>831</v>
      </c>
      <c r="C138" s="339" t="s">
        <v>830</v>
      </c>
      <c r="D138" s="339" t="s">
        <v>98</v>
      </c>
      <c r="E138" s="335">
        <v>4</v>
      </c>
      <c r="F138" s="335"/>
      <c r="G138" s="335">
        <f t="shared" si="0"/>
        <v>0</v>
      </c>
    </row>
    <row r="139" spans="1:7" s="331" customFormat="1" ht="13.5" customHeight="1">
      <c r="A139" s="338">
        <v>54</v>
      </c>
      <c r="B139" s="337" t="s">
        <v>829</v>
      </c>
      <c r="C139" s="337" t="s">
        <v>828</v>
      </c>
      <c r="D139" s="337" t="s">
        <v>86</v>
      </c>
      <c r="E139" s="336">
        <v>4</v>
      </c>
      <c r="F139" s="336"/>
      <c r="G139" s="335">
        <f t="shared" si="0"/>
        <v>0</v>
      </c>
    </row>
    <row r="140" spans="1:7" s="331" customFormat="1" ht="34.5" customHeight="1">
      <c r="A140" s="338">
        <v>55</v>
      </c>
      <c r="B140" s="337" t="s">
        <v>827</v>
      </c>
      <c r="C140" s="337" t="s">
        <v>826</v>
      </c>
      <c r="D140" s="337" t="s">
        <v>98</v>
      </c>
      <c r="E140" s="336">
        <v>3</v>
      </c>
      <c r="F140" s="336"/>
      <c r="G140" s="335">
        <f t="shared" si="0"/>
        <v>0</v>
      </c>
    </row>
    <row r="141" spans="1:7" s="331" customFormat="1" ht="34.5" customHeight="1">
      <c r="A141" s="338">
        <v>56</v>
      </c>
      <c r="B141" s="337" t="s">
        <v>825</v>
      </c>
      <c r="C141" s="337" t="s">
        <v>824</v>
      </c>
      <c r="D141" s="337" t="s">
        <v>98</v>
      </c>
      <c r="E141" s="336">
        <v>2</v>
      </c>
      <c r="F141" s="336"/>
      <c r="G141" s="335">
        <f t="shared" si="0"/>
        <v>0</v>
      </c>
    </row>
    <row r="142" spans="1:7" s="331" customFormat="1" ht="13.5" customHeight="1">
      <c r="A142" s="338">
        <v>57</v>
      </c>
      <c r="B142" s="337" t="s">
        <v>823</v>
      </c>
      <c r="C142" s="337" t="s">
        <v>822</v>
      </c>
      <c r="D142" s="337" t="s">
        <v>98</v>
      </c>
      <c r="E142" s="336">
        <v>2</v>
      </c>
      <c r="F142" s="336"/>
      <c r="G142" s="335">
        <f t="shared" si="0"/>
        <v>0</v>
      </c>
    </row>
    <row r="143" spans="1:7" s="331" customFormat="1" ht="34.5" customHeight="1">
      <c r="A143" s="338">
        <v>58</v>
      </c>
      <c r="B143" s="337" t="s">
        <v>821</v>
      </c>
      <c r="C143" s="337" t="s">
        <v>820</v>
      </c>
      <c r="D143" s="337" t="s">
        <v>98</v>
      </c>
      <c r="E143" s="336">
        <v>4</v>
      </c>
      <c r="F143" s="336"/>
      <c r="G143" s="335">
        <f t="shared" si="0"/>
        <v>0</v>
      </c>
    </row>
    <row r="144" spans="1:7" s="331" customFormat="1" ht="13.5" customHeight="1">
      <c r="A144" s="338">
        <v>59</v>
      </c>
      <c r="B144" s="337" t="s">
        <v>819</v>
      </c>
      <c r="C144" s="337" t="s">
        <v>818</v>
      </c>
      <c r="D144" s="337" t="s">
        <v>98</v>
      </c>
      <c r="E144" s="336">
        <v>1</v>
      </c>
      <c r="F144" s="336"/>
      <c r="G144" s="335">
        <f t="shared" si="0"/>
        <v>0</v>
      </c>
    </row>
    <row r="145" spans="1:7" s="331" customFormat="1" ht="13.5" customHeight="1">
      <c r="A145" s="338">
        <v>60</v>
      </c>
      <c r="B145" s="337" t="s">
        <v>817</v>
      </c>
      <c r="C145" s="337" t="s">
        <v>816</v>
      </c>
      <c r="D145" s="337" t="s">
        <v>98</v>
      </c>
      <c r="E145" s="336">
        <v>1</v>
      </c>
      <c r="F145" s="336"/>
      <c r="G145" s="335">
        <f t="shared" si="0"/>
        <v>0</v>
      </c>
    </row>
    <row r="146" spans="1:7" s="331" customFormat="1" ht="13.5" customHeight="1">
      <c r="A146" s="338">
        <v>61</v>
      </c>
      <c r="B146" s="337" t="s">
        <v>815</v>
      </c>
      <c r="C146" s="337" t="s">
        <v>814</v>
      </c>
      <c r="D146" s="337" t="s">
        <v>98</v>
      </c>
      <c r="E146" s="336">
        <v>4</v>
      </c>
      <c r="F146" s="336"/>
      <c r="G146" s="335">
        <f t="shared" si="0"/>
        <v>0</v>
      </c>
    </row>
    <row r="147" spans="1:7" s="331" customFormat="1" ht="24" customHeight="1">
      <c r="A147" s="338">
        <v>62</v>
      </c>
      <c r="B147" s="337" t="s">
        <v>813</v>
      </c>
      <c r="C147" s="337" t="s">
        <v>812</v>
      </c>
      <c r="D147" s="337" t="s">
        <v>98</v>
      </c>
      <c r="E147" s="336">
        <v>1</v>
      </c>
      <c r="F147" s="336"/>
      <c r="G147" s="335">
        <f t="shared" si="0"/>
        <v>0</v>
      </c>
    </row>
    <row r="148" spans="1:7" s="331" customFormat="1" ht="24" customHeight="1">
      <c r="A148" s="340">
        <v>63</v>
      </c>
      <c r="B148" s="339" t="s">
        <v>811</v>
      </c>
      <c r="C148" s="339" t="s">
        <v>810</v>
      </c>
      <c r="D148" s="339" t="s">
        <v>98</v>
      </c>
      <c r="E148" s="335">
        <v>3</v>
      </c>
      <c r="F148" s="335"/>
      <c r="G148" s="335">
        <f t="shared" si="0"/>
        <v>0</v>
      </c>
    </row>
    <row r="149" spans="1:7" s="331" customFormat="1" ht="24" customHeight="1">
      <c r="A149" s="338">
        <v>64</v>
      </c>
      <c r="B149" s="337" t="s">
        <v>809</v>
      </c>
      <c r="C149" s="337" t="s">
        <v>808</v>
      </c>
      <c r="D149" s="337" t="s">
        <v>86</v>
      </c>
      <c r="E149" s="336">
        <v>3</v>
      </c>
      <c r="F149" s="336"/>
      <c r="G149" s="335">
        <f t="shared" si="0"/>
        <v>0</v>
      </c>
    </row>
    <row r="150" spans="1:7" s="331" customFormat="1" ht="13.5" customHeight="1">
      <c r="A150" s="338">
        <v>65</v>
      </c>
      <c r="B150" s="337" t="s">
        <v>807</v>
      </c>
      <c r="C150" s="337" t="s">
        <v>806</v>
      </c>
      <c r="D150" s="337" t="s">
        <v>98</v>
      </c>
      <c r="E150" s="336">
        <v>3.2789999999999999</v>
      </c>
      <c r="F150" s="336"/>
      <c r="G150" s="335">
        <f t="shared" si="0"/>
        <v>0</v>
      </c>
    </row>
    <row r="151" spans="1:7" s="331" customFormat="1" ht="13.5" customHeight="1">
      <c r="A151" s="355"/>
      <c r="B151" s="354"/>
      <c r="C151" s="354" t="s">
        <v>805</v>
      </c>
      <c r="D151" s="354"/>
      <c r="E151" s="353">
        <v>3.2789999999999999</v>
      </c>
      <c r="F151" s="353"/>
      <c r="G151" s="335"/>
    </row>
    <row r="152" spans="1:7" s="331" customFormat="1" ht="24" customHeight="1">
      <c r="A152" s="340">
        <v>66</v>
      </c>
      <c r="B152" s="339" t="s">
        <v>804</v>
      </c>
      <c r="C152" s="339" t="s">
        <v>803</v>
      </c>
      <c r="D152" s="339" t="s">
        <v>98</v>
      </c>
      <c r="E152" s="335">
        <v>3</v>
      </c>
      <c r="F152" s="335"/>
      <c r="G152" s="335">
        <f>F152*E152</f>
        <v>0</v>
      </c>
    </row>
    <row r="153" spans="1:7" s="331" customFormat="1" ht="28.5" customHeight="1">
      <c r="A153" s="343"/>
      <c r="B153" s="342" t="s">
        <v>179</v>
      </c>
      <c r="C153" s="342" t="s">
        <v>178</v>
      </c>
      <c r="D153" s="342"/>
      <c r="E153" s="341"/>
      <c r="F153" s="341"/>
      <c r="G153" s="335">
        <f>F153*E153</f>
        <v>0</v>
      </c>
    </row>
    <row r="154" spans="1:7" s="331" customFormat="1" ht="24" customHeight="1">
      <c r="A154" s="340">
        <v>67</v>
      </c>
      <c r="B154" s="339" t="s">
        <v>802</v>
      </c>
      <c r="C154" s="339" t="s">
        <v>801</v>
      </c>
      <c r="D154" s="339" t="s">
        <v>127</v>
      </c>
      <c r="E154" s="335">
        <v>249.8</v>
      </c>
      <c r="F154" s="335"/>
      <c r="G154" s="335">
        <f>F154*E154</f>
        <v>0</v>
      </c>
    </row>
    <row r="155" spans="1:7" s="331" customFormat="1" ht="13.5" customHeight="1">
      <c r="A155" s="349"/>
      <c r="B155" s="348"/>
      <c r="C155" s="348" t="s">
        <v>800</v>
      </c>
      <c r="D155" s="348"/>
      <c r="E155" s="347">
        <v>71.599999999999994</v>
      </c>
      <c r="F155" s="347"/>
      <c r="G155" s="335"/>
    </row>
    <row r="156" spans="1:7" s="331" customFormat="1" ht="13.5" customHeight="1">
      <c r="A156" s="349"/>
      <c r="B156" s="348"/>
      <c r="C156" s="348" t="s">
        <v>799</v>
      </c>
      <c r="D156" s="348"/>
      <c r="E156" s="347">
        <v>111.4</v>
      </c>
      <c r="F156" s="347"/>
      <c r="G156" s="335"/>
    </row>
    <row r="157" spans="1:7" s="331" customFormat="1" ht="13.5" customHeight="1">
      <c r="A157" s="349"/>
      <c r="B157" s="348"/>
      <c r="C157" s="348" t="s">
        <v>798</v>
      </c>
      <c r="D157" s="348"/>
      <c r="E157" s="347">
        <v>66.8</v>
      </c>
      <c r="F157" s="347"/>
      <c r="G157" s="335"/>
    </row>
    <row r="158" spans="1:7" s="331" customFormat="1" ht="13.5" customHeight="1">
      <c r="A158" s="355"/>
      <c r="B158" s="354"/>
      <c r="C158" s="354" t="s">
        <v>185</v>
      </c>
      <c r="D158" s="354"/>
      <c r="E158" s="353">
        <v>249.8</v>
      </c>
      <c r="F158" s="353"/>
      <c r="G158" s="335"/>
    </row>
    <row r="159" spans="1:7" s="331" customFormat="1" ht="13.5" customHeight="1">
      <c r="A159" s="340">
        <v>68</v>
      </c>
      <c r="B159" s="339" t="s">
        <v>797</v>
      </c>
      <c r="C159" s="339" t="s">
        <v>796</v>
      </c>
      <c r="D159" s="339" t="s">
        <v>177</v>
      </c>
      <c r="E159" s="335">
        <v>14.988</v>
      </c>
      <c r="F159" s="335"/>
      <c r="G159" s="335">
        <f t="shared" ref="G159:G164" si="1">F159*E159</f>
        <v>0</v>
      </c>
    </row>
    <row r="160" spans="1:7" s="331" customFormat="1" ht="13.5" customHeight="1">
      <c r="A160" s="349"/>
      <c r="B160" s="348"/>
      <c r="C160" s="348" t="s">
        <v>795</v>
      </c>
      <c r="D160" s="348"/>
      <c r="E160" s="347">
        <v>14.988</v>
      </c>
      <c r="F160" s="347"/>
      <c r="G160" s="335">
        <f t="shared" si="1"/>
        <v>0</v>
      </c>
    </row>
    <row r="161" spans="1:7" s="331" customFormat="1" ht="24" customHeight="1">
      <c r="A161" s="340">
        <v>69</v>
      </c>
      <c r="B161" s="339" t="s">
        <v>794</v>
      </c>
      <c r="C161" s="339" t="s">
        <v>793</v>
      </c>
      <c r="D161" s="339" t="s">
        <v>83</v>
      </c>
      <c r="E161" s="335">
        <v>74.94</v>
      </c>
      <c r="F161" s="335"/>
      <c r="G161" s="335">
        <f t="shared" si="1"/>
        <v>0</v>
      </c>
    </row>
    <row r="162" spans="1:7" s="331" customFormat="1" ht="13.5" customHeight="1">
      <c r="A162" s="349"/>
      <c r="B162" s="348"/>
      <c r="C162" s="348" t="s">
        <v>788</v>
      </c>
      <c r="D162" s="348"/>
      <c r="E162" s="347">
        <v>74.94</v>
      </c>
      <c r="F162" s="347"/>
      <c r="G162" s="335">
        <f t="shared" si="1"/>
        <v>0</v>
      </c>
    </row>
    <row r="163" spans="1:7" s="331" customFormat="1" ht="24" customHeight="1">
      <c r="A163" s="340">
        <v>70</v>
      </c>
      <c r="B163" s="339" t="s">
        <v>792</v>
      </c>
      <c r="C163" s="339" t="s">
        <v>791</v>
      </c>
      <c r="D163" s="339" t="s">
        <v>177</v>
      </c>
      <c r="E163" s="335">
        <v>14.988</v>
      </c>
      <c r="F163" s="335"/>
      <c r="G163" s="335">
        <f t="shared" si="1"/>
        <v>0</v>
      </c>
    </row>
    <row r="164" spans="1:7" s="331" customFormat="1" ht="24" customHeight="1">
      <c r="A164" s="340">
        <v>71</v>
      </c>
      <c r="B164" s="339" t="s">
        <v>790</v>
      </c>
      <c r="C164" s="339" t="s">
        <v>789</v>
      </c>
      <c r="D164" s="339" t="s">
        <v>83</v>
      </c>
      <c r="E164" s="335">
        <v>74.94</v>
      </c>
      <c r="F164" s="335"/>
      <c r="G164" s="335">
        <f t="shared" si="1"/>
        <v>0</v>
      </c>
    </row>
    <row r="165" spans="1:7" s="331" customFormat="1" ht="13.5" customHeight="1">
      <c r="A165" s="349"/>
      <c r="B165" s="348"/>
      <c r="C165" s="348" t="s">
        <v>788</v>
      </c>
      <c r="D165" s="348"/>
      <c r="E165" s="347">
        <v>74.94</v>
      </c>
      <c r="F165" s="347"/>
      <c r="G165" s="335"/>
    </row>
    <row r="166" spans="1:7" s="331" customFormat="1" ht="24" customHeight="1">
      <c r="A166" s="340">
        <v>72</v>
      </c>
      <c r="B166" s="339" t="s">
        <v>787</v>
      </c>
      <c r="C166" s="339" t="s">
        <v>786</v>
      </c>
      <c r="D166" s="339" t="s">
        <v>177</v>
      </c>
      <c r="E166" s="335">
        <v>14.988</v>
      </c>
      <c r="F166" s="335"/>
      <c r="G166" s="335">
        <f>F166*E166</f>
        <v>0</v>
      </c>
    </row>
    <row r="167" spans="1:7" s="331" customFormat="1" ht="28.5" customHeight="1">
      <c r="A167" s="343"/>
      <c r="B167" s="342" t="s">
        <v>785</v>
      </c>
      <c r="C167" s="342" t="s">
        <v>784</v>
      </c>
      <c r="D167" s="342"/>
      <c r="E167" s="341"/>
      <c r="F167" s="341"/>
      <c r="G167" s="335"/>
    </row>
    <row r="168" spans="1:7" s="331" customFormat="1" ht="24" customHeight="1">
      <c r="A168" s="340">
        <v>73</v>
      </c>
      <c r="B168" s="339" t="s">
        <v>783</v>
      </c>
      <c r="C168" s="339" t="s">
        <v>782</v>
      </c>
      <c r="D168" s="339" t="s">
        <v>83</v>
      </c>
      <c r="E168" s="335">
        <v>429.17200000000003</v>
      </c>
      <c r="F168" s="335"/>
      <c r="G168" s="335">
        <f>F168*E168</f>
        <v>0</v>
      </c>
    </row>
    <row r="169" spans="1:7" s="331" customFormat="1" ht="30.75" customHeight="1">
      <c r="A169" s="352"/>
      <c r="B169" s="351" t="s">
        <v>176</v>
      </c>
      <c r="C169" s="351" t="s">
        <v>781</v>
      </c>
      <c r="D169" s="351"/>
      <c r="E169" s="350"/>
      <c r="F169" s="350"/>
      <c r="G169" s="335"/>
    </row>
    <row r="170" spans="1:7" s="331" customFormat="1" ht="28.5" customHeight="1">
      <c r="A170" s="343"/>
      <c r="B170" s="342" t="s">
        <v>112</v>
      </c>
      <c r="C170" s="342" t="s">
        <v>780</v>
      </c>
      <c r="D170" s="342"/>
      <c r="E170" s="341"/>
      <c r="F170" s="341"/>
      <c r="G170" s="335"/>
    </row>
    <row r="171" spans="1:7" s="331" customFormat="1" ht="24" customHeight="1">
      <c r="A171" s="340">
        <v>74</v>
      </c>
      <c r="B171" s="339" t="s">
        <v>779</v>
      </c>
      <c r="C171" s="339" t="s">
        <v>778</v>
      </c>
      <c r="D171" s="339" t="s">
        <v>98</v>
      </c>
      <c r="E171" s="335">
        <v>1</v>
      </c>
      <c r="F171" s="335"/>
      <c r="G171" s="335">
        <f t="shared" ref="G171:G176" si="2">F171*E171</f>
        <v>0</v>
      </c>
    </row>
    <row r="172" spans="1:7" s="331" customFormat="1" ht="24" customHeight="1">
      <c r="A172" s="338">
        <v>75</v>
      </c>
      <c r="B172" s="337" t="s">
        <v>777</v>
      </c>
      <c r="C172" s="337" t="s">
        <v>776</v>
      </c>
      <c r="D172" s="337" t="s">
        <v>775</v>
      </c>
      <c r="E172" s="336">
        <v>1</v>
      </c>
      <c r="F172" s="336"/>
      <c r="G172" s="335">
        <f t="shared" si="2"/>
        <v>0</v>
      </c>
    </row>
    <row r="173" spans="1:7" s="331" customFormat="1" ht="13.5" customHeight="1">
      <c r="A173" s="338">
        <v>76</v>
      </c>
      <c r="B173" s="337" t="s">
        <v>774</v>
      </c>
      <c r="C173" s="337" t="s">
        <v>773</v>
      </c>
      <c r="D173" s="337" t="s">
        <v>76</v>
      </c>
      <c r="E173" s="336">
        <v>0.42399999999999999</v>
      </c>
      <c r="F173" s="336"/>
      <c r="G173" s="335">
        <f t="shared" si="2"/>
        <v>0</v>
      </c>
    </row>
    <row r="174" spans="1:7" s="331" customFormat="1" ht="13.5" customHeight="1">
      <c r="A174" s="349"/>
      <c r="B174" s="348"/>
      <c r="C174" s="348" t="s">
        <v>772</v>
      </c>
      <c r="D174" s="348"/>
      <c r="E174" s="347">
        <v>0.42399999999999999</v>
      </c>
      <c r="F174" s="347"/>
      <c r="G174" s="335">
        <f t="shared" si="2"/>
        <v>0</v>
      </c>
    </row>
    <row r="175" spans="1:7" s="331" customFormat="1" ht="13.5" customHeight="1">
      <c r="A175" s="338">
        <v>77</v>
      </c>
      <c r="B175" s="337" t="s">
        <v>771</v>
      </c>
      <c r="C175" s="337" t="s">
        <v>770</v>
      </c>
      <c r="D175" s="337" t="s">
        <v>76</v>
      </c>
      <c r="E175" s="336">
        <v>0.42399999999999999</v>
      </c>
      <c r="F175" s="336"/>
      <c r="G175" s="335">
        <f t="shared" si="2"/>
        <v>0</v>
      </c>
    </row>
    <row r="176" spans="1:7" s="331" customFormat="1" ht="13.5" customHeight="1">
      <c r="A176" s="349"/>
      <c r="B176" s="348"/>
      <c r="C176" s="348" t="s">
        <v>769</v>
      </c>
      <c r="D176" s="348"/>
      <c r="E176" s="347">
        <v>0.42399999999999999</v>
      </c>
      <c r="F176" s="347"/>
      <c r="G176" s="335">
        <f t="shared" si="2"/>
        <v>0</v>
      </c>
    </row>
    <row r="177" spans="1:7" s="331" customFormat="1" ht="28.5" customHeight="1">
      <c r="A177" s="343"/>
      <c r="B177" s="342" t="s">
        <v>124</v>
      </c>
      <c r="C177" s="342" t="s">
        <v>235</v>
      </c>
      <c r="D177" s="342"/>
      <c r="E177" s="341"/>
      <c r="F177" s="341"/>
      <c r="G177" s="335"/>
    </row>
    <row r="178" spans="1:7" s="331" customFormat="1" ht="28.5" customHeight="1">
      <c r="A178" s="346"/>
      <c r="B178" s="345" t="s">
        <v>234</v>
      </c>
      <c r="C178" s="345" t="s">
        <v>233</v>
      </c>
      <c r="D178" s="345"/>
      <c r="E178" s="344"/>
      <c r="F178" s="344"/>
      <c r="G178" s="335"/>
    </row>
    <row r="179" spans="1:7" s="331" customFormat="1" ht="24" customHeight="1">
      <c r="A179" s="340">
        <v>78</v>
      </c>
      <c r="B179" s="339" t="s">
        <v>768</v>
      </c>
      <c r="C179" s="339" t="s">
        <v>767</v>
      </c>
      <c r="D179" s="339" t="s">
        <v>127</v>
      </c>
      <c r="E179" s="335">
        <v>42</v>
      </c>
      <c r="F179" s="335"/>
      <c r="G179" s="335">
        <f>F179*E179</f>
        <v>0</v>
      </c>
    </row>
    <row r="180" spans="1:7" s="331" customFormat="1" ht="28.5" customHeight="1">
      <c r="A180" s="343"/>
      <c r="B180" s="342" t="s">
        <v>232</v>
      </c>
      <c r="C180" s="342" t="s">
        <v>985</v>
      </c>
      <c r="D180" s="342"/>
      <c r="E180" s="341"/>
      <c r="F180" s="341"/>
      <c r="G180" s="335"/>
    </row>
    <row r="181" spans="1:7" s="331" customFormat="1" ht="13.5" customHeight="1">
      <c r="A181" s="340">
        <v>79</v>
      </c>
      <c r="B181" s="339" t="s">
        <v>766</v>
      </c>
      <c r="C181" s="339" t="s">
        <v>765</v>
      </c>
      <c r="D181" s="339" t="s">
        <v>229</v>
      </c>
      <c r="E181" s="335">
        <v>1</v>
      </c>
      <c r="F181" s="335"/>
      <c r="G181" s="335">
        <f t="shared" ref="G181:G197" si="3">F181*E181</f>
        <v>0</v>
      </c>
    </row>
    <row r="182" spans="1:7" s="331" customFormat="1" ht="13.5" customHeight="1">
      <c r="A182" s="340">
        <v>80</v>
      </c>
      <c r="B182" s="339" t="s">
        <v>764</v>
      </c>
      <c r="C182" s="339" t="s">
        <v>763</v>
      </c>
      <c r="D182" s="339" t="s">
        <v>229</v>
      </c>
      <c r="E182" s="335">
        <v>1</v>
      </c>
      <c r="F182" s="335"/>
      <c r="G182" s="335">
        <f t="shared" si="3"/>
        <v>0</v>
      </c>
    </row>
    <row r="183" spans="1:7" s="331" customFormat="1" ht="24" customHeight="1">
      <c r="A183" s="338">
        <v>81</v>
      </c>
      <c r="B183" s="337" t="s">
        <v>762</v>
      </c>
      <c r="C183" s="337" t="s">
        <v>761</v>
      </c>
      <c r="D183" s="337" t="s">
        <v>98</v>
      </c>
      <c r="E183" s="336">
        <v>1</v>
      </c>
      <c r="F183" s="336"/>
      <c r="G183" s="335">
        <f t="shared" si="3"/>
        <v>0</v>
      </c>
    </row>
    <row r="184" spans="1:7" s="331" customFormat="1" ht="24" customHeight="1">
      <c r="A184" s="340">
        <v>82</v>
      </c>
      <c r="B184" s="339" t="s">
        <v>760</v>
      </c>
      <c r="C184" s="339" t="s">
        <v>759</v>
      </c>
      <c r="D184" s="339" t="s">
        <v>229</v>
      </c>
      <c r="E184" s="335">
        <v>1</v>
      </c>
      <c r="F184" s="335"/>
      <c r="G184" s="335">
        <f t="shared" si="3"/>
        <v>0</v>
      </c>
    </row>
    <row r="185" spans="1:7" s="331" customFormat="1" ht="13.5" customHeight="1">
      <c r="A185" s="340">
        <v>83</v>
      </c>
      <c r="B185" s="339" t="s">
        <v>231</v>
      </c>
      <c r="C185" s="339" t="s">
        <v>230</v>
      </c>
      <c r="D185" s="339" t="s">
        <v>229</v>
      </c>
      <c r="E185" s="335">
        <v>1</v>
      </c>
      <c r="F185" s="335"/>
      <c r="G185" s="335">
        <f t="shared" si="3"/>
        <v>0</v>
      </c>
    </row>
    <row r="186" spans="1:7" s="331" customFormat="1" ht="13.5" customHeight="1">
      <c r="A186" s="338">
        <v>84</v>
      </c>
      <c r="B186" s="337" t="s">
        <v>408</v>
      </c>
      <c r="C186" s="337" t="s">
        <v>758</v>
      </c>
      <c r="D186" s="337" t="s">
        <v>98</v>
      </c>
      <c r="E186" s="336">
        <v>1</v>
      </c>
      <c r="F186" s="336"/>
      <c r="G186" s="335">
        <f t="shared" si="3"/>
        <v>0</v>
      </c>
    </row>
    <row r="187" spans="1:7" s="331" customFormat="1" ht="24" customHeight="1">
      <c r="A187" s="340">
        <v>85</v>
      </c>
      <c r="B187" s="339" t="s">
        <v>757</v>
      </c>
      <c r="C187" s="339" t="s">
        <v>756</v>
      </c>
      <c r="D187" s="339" t="s">
        <v>229</v>
      </c>
      <c r="E187" s="335">
        <v>1</v>
      </c>
      <c r="F187" s="335"/>
      <c r="G187" s="335">
        <f t="shared" si="3"/>
        <v>0</v>
      </c>
    </row>
    <row r="188" spans="1:7" s="331" customFormat="1" ht="13.5" customHeight="1">
      <c r="A188" s="338">
        <v>86</v>
      </c>
      <c r="B188" s="337" t="s">
        <v>228</v>
      </c>
      <c r="C188" s="337" t="s">
        <v>227</v>
      </c>
      <c r="D188" s="337" t="s">
        <v>86</v>
      </c>
      <c r="E188" s="336">
        <v>1</v>
      </c>
      <c r="F188" s="336"/>
      <c r="G188" s="335">
        <f t="shared" si="3"/>
        <v>0</v>
      </c>
    </row>
    <row r="189" spans="1:7" s="331" customFormat="1" ht="13.5" customHeight="1">
      <c r="A189" s="338">
        <v>87</v>
      </c>
      <c r="B189" s="337" t="s">
        <v>226</v>
      </c>
      <c r="C189" s="337" t="s">
        <v>755</v>
      </c>
      <c r="D189" s="337" t="s">
        <v>98</v>
      </c>
      <c r="E189" s="336">
        <v>1</v>
      </c>
      <c r="F189" s="336"/>
      <c r="G189" s="335">
        <f t="shared" si="3"/>
        <v>0</v>
      </c>
    </row>
    <row r="190" spans="1:7" s="331" customFormat="1" ht="24" customHeight="1">
      <c r="A190" s="340">
        <v>88</v>
      </c>
      <c r="B190" s="339" t="s">
        <v>754</v>
      </c>
      <c r="C190" s="339" t="s">
        <v>753</v>
      </c>
      <c r="D190" s="339" t="s">
        <v>229</v>
      </c>
      <c r="E190" s="335">
        <v>1</v>
      </c>
      <c r="F190" s="335"/>
      <c r="G190" s="335">
        <f t="shared" si="3"/>
        <v>0</v>
      </c>
    </row>
    <row r="191" spans="1:7" s="331" customFormat="1" ht="24" customHeight="1">
      <c r="A191" s="338">
        <v>89</v>
      </c>
      <c r="B191" s="337" t="s">
        <v>752</v>
      </c>
      <c r="C191" s="337" t="s">
        <v>751</v>
      </c>
      <c r="D191" s="337" t="s">
        <v>98</v>
      </c>
      <c r="E191" s="336">
        <v>1</v>
      </c>
      <c r="F191" s="336"/>
      <c r="G191" s="335">
        <f t="shared" si="3"/>
        <v>0</v>
      </c>
    </row>
    <row r="192" spans="1:7" s="331" customFormat="1" ht="24" customHeight="1">
      <c r="A192" s="340">
        <v>90</v>
      </c>
      <c r="B192" s="339" t="s">
        <v>750</v>
      </c>
      <c r="C192" s="339" t="s">
        <v>749</v>
      </c>
      <c r="D192" s="339" t="s">
        <v>229</v>
      </c>
      <c r="E192" s="335">
        <v>1</v>
      </c>
      <c r="F192" s="335"/>
      <c r="G192" s="335">
        <f t="shared" si="3"/>
        <v>0</v>
      </c>
    </row>
    <row r="193" spans="1:7" s="331" customFormat="1" ht="24" customHeight="1">
      <c r="A193" s="338">
        <v>91</v>
      </c>
      <c r="B193" s="337" t="s">
        <v>748</v>
      </c>
      <c r="C193" s="337" t="s">
        <v>747</v>
      </c>
      <c r="D193" s="337" t="s">
        <v>98</v>
      </c>
      <c r="E193" s="336">
        <v>1</v>
      </c>
      <c r="F193" s="336"/>
      <c r="G193" s="335">
        <f t="shared" si="3"/>
        <v>0</v>
      </c>
    </row>
    <row r="194" spans="1:7" s="331" customFormat="1" ht="24" customHeight="1">
      <c r="A194" s="340">
        <v>92</v>
      </c>
      <c r="B194" s="339" t="s">
        <v>225</v>
      </c>
      <c r="C194" s="339" t="s">
        <v>224</v>
      </c>
      <c r="D194" s="339" t="s">
        <v>98</v>
      </c>
      <c r="E194" s="335">
        <v>1</v>
      </c>
      <c r="F194" s="335"/>
      <c r="G194" s="335">
        <f t="shared" si="3"/>
        <v>0</v>
      </c>
    </row>
    <row r="195" spans="1:7" s="331" customFormat="1" ht="24" customHeight="1">
      <c r="A195" s="338">
        <v>93</v>
      </c>
      <c r="B195" s="337" t="s">
        <v>223</v>
      </c>
      <c r="C195" s="337" t="s">
        <v>746</v>
      </c>
      <c r="D195" s="337" t="s">
        <v>98</v>
      </c>
      <c r="E195" s="336">
        <v>1</v>
      </c>
      <c r="F195" s="336"/>
      <c r="G195" s="335">
        <f t="shared" si="3"/>
        <v>0</v>
      </c>
    </row>
    <row r="196" spans="1:7" s="331" customFormat="1" ht="24" customHeight="1">
      <c r="A196" s="340">
        <v>94</v>
      </c>
      <c r="B196" s="339" t="s">
        <v>222</v>
      </c>
      <c r="C196" s="339" t="s">
        <v>221</v>
      </c>
      <c r="D196" s="339" t="s">
        <v>98</v>
      </c>
      <c r="E196" s="335">
        <v>1</v>
      </c>
      <c r="F196" s="335"/>
      <c r="G196" s="335">
        <f t="shared" si="3"/>
        <v>0</v>
      </c>
    </row>
    <row r="197" spans="1:7" s="331" customFormat="1" ht="24" customHeight="1">
      <c r="A197" s="338">
        <v>95</v>
      </c>
      <c r="B197" s="337" t="s">
        <v>220</v>
      </c>
      <c r="C197" s="337" t="s">
        <v>219</v>
      </c>
      <c r="D197" s="337" t="s">
        <v>98</v>
      </c>
      <c r="E197" s="336">
        <v>1</v>
      </c>
      <c r="F197" s="336"/>
      <c r="G197" s="335">
        <f t="shared" si="3"/>
        <v>0</v>
      </c>
    </row>
    <row r="198" spans="1:7" s="331" customFormat="1" ht="30.75" customHeight="1">
      <c r="A198" s="334"/>
      <c r="B198" s="333"/>
      <c r="C198" s="333" t="s">
        <v>175</v>
      </c>
      <c r="D198" s="333"/>
      <c r="E198" s="332"/>
      <c r="F198" s="332"/>
      <c r="G198" s="371"/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D81"/>
  <sheetViews>
    <sheetView zoomScale="140" zoomScaleNormal="140" zoomScaleSheetLayoutView="140" workbookViewId="0">
      <pane ySplit="10" topLeftCell="A41" activePane="bottomLeft" state="frozen"/>
      <selection pane="bottomLeft" activeCell="H15" sqref="H15"/>
    </sheetView>
  </sheetViews>
  <sheetFormatPr defaultRowHeight="12.75"/>
  <cols>
    <col min="1" max="1" width="8.7109375" style="232" customWidth="1"/>
    <col min="2" max="2" width="45.85546875" style="232" customWidth="1"/>
    <col min="3" max="3" width="8.7109375" style="232" customWidth="1"/>
    <col min="4" max="4" width="7.28515625" style="232" customWidth="1"/>
    <col min="5" max="5" width="10.28515625" style="233" customWidth="1"/>
    <col min="6" max="6" width="12.42578125" style="232" customWidth="1"/>
    <col min="7" max="16384" width="9.140625" style="231"/>
  </cols>
  <sheetData>
    <row r="2" spans="1:30" s="1" customFormat="1" ht="9.9499999999999993" customHeight="1">
      <c r="A2" s="1" t="s">
        <v>653</v>
      </c>
      <c r="G2" s="6"/>
      <c r="I2" s="9"/>
      <c r="J2" s="6"/>
      <c r="K2" s="7"/>
      <c r="Q2" s="5"/>
      <c r="R2" s="5"/>
      <c r="S2" s="5"/>
      <c r="Z2" s="21" t="s">
        <v>0</v>
      </c>
      <c r="AA2" s="21" t="s">
        <v>1</v>
      </c>
      <c r="AB2" s="22" t="s">
        <v>2</v>
      </c>
      <c r="AC2" s="22" t="s">
        <v>3</v>
      </c>
      <c r="AD2" s="22" t="s">
        <v>4</v>
      </c>
    </row>
    <row r="3" spans="1:30" s="1" customFormat="1" ht="9.9499999999999993" customHeight="1">
      <c r="A3" s="1" t="s">
        <v>978</v>
      </c>
      <c r="G3" s="6"/>
      <c r="H3" s="8"/>
      <c r="I3" s="9"/>
      <c r="J3" s="6"/>
      <c r="K3" s="7"/>
      <c r="Q3" s="5"/>
      <c r="R3" s="5"/>
      <c r="S3" s="5"/>
      <c r="Z3" s="21" t="s">
        <v>6</v>
      </c>
      <c r="AA3" s="23" t="s">
        <v>7</v>
      </c>
      <c r="AB3" s="24" t="s">
        <v>8</v>
      </c>
      <c r="AC3" s="24"/>
      <c r="AD3" s="23"/>
    </row>
    <row r="4" spans="1:30" s="1" customFormat="1" ht="9.9499999999999993" customHeight="1">
      <c r="A4" s="1" t="s">
        <v>9</v>
      </c>
      <c r="G4" s="6"/>
      <c r="I4" s="9"/>
      <c r="J4" s="6"/>
      <c r="K4" s="7"/>
      <c r="Q4" s="5"/>
      <c r="R4" s="5"/>
      <c r="S4" s="5"/>
      <c r="Z4" s="21" t="s">
        <v>10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s="1" customFormat="1" ht="9.9499999999999993" customHeight="1">
      <c r="A5" s="1" t="s">
        <v>1038</v>
      </c>
      <c r="Q5" s="5"/>
      <c r="R5" s="5"/>
      <c r="S5" s="5"/>
      <c r="Z5" s="21" t="s">
        <v>14</v>
      </c>
      <c r="AA5" s="23" t="s">
        <v>15</v>
      </c>
      <c r="AB5" s="24" t="s">
        <v>8</v>
      </c>
      <c r="AC5" s="24"/>
      <c r="AD5" s="23"/>
    </row>
    <row r="6" spans="1:30" s="1" customFormat="1" ht="9.9499999999999993" customHeight="1">
      <c r="A6" s="1" t="s">
        <v>651</v>
      </c>
      <c r="Q6" s="5"/>
      <c r="R6" s="5"/>
      <c r="S6" s="5"/>
      <c r="Z6" s="21" t="s">
        <v>16</v>
      </c>
      <c r="AA6" s="23" t="s">
        <v>11</v>
      </c>
      <c r="AB6" s="24" t="s">
        <v>8</v>
      </c>
      <c r="AC6" s="24" t="s">
        <v>12</v>
      </c>
      <c r="AD6" s="23" t="s">
        <v>13</v>
      </c>
    </row>
    <row r="7" spans="1:30" s="1" customFormat="1" ht="9.9499999999999993" customHeight="1">
      <c r="A7" s="1" t="s">
        <v>979</v>
      </c>
      <c r="Q7" s="5"/>
      <c r="R7" s="5"/>
      <c r="S7" s="5"/>
      <c r="Z7" s="8"/>
      <c r="AA7" s="8"/>
    </row>
    <row r="8" spans="1:30" ht="13.5" thickBot="1"/>
    <row r="9" spans="1:30">
      <c r="A9" s="271"/>
      <c r="B9" s="270" t="s">
        <v>590</v>
      </c>
      <c r="C9" s="269"/>
      <c r="D9" s="268"/>
      <c r="E9" s="267"/>
      <c r="F9" s="266"/>
      <c r="G9" s="318"/>
    </row>
    <row r="10" spans="1:30" ht="13.5" thickBot="1">
      <c r="A10" s="265" t="s">
        <v>589</v>
      </c>
      <c r="B10" s="264" t="s">
        <v>588</v>
      </c>
      <c r="C10" s="264" t="s">
        <v>587</v>
      </c>
      <c r="D10" s="263" t="s">
        <v>586</v>
      </c>
      <c r="E10" s="262" t="s">
        <v>585</v>
      </c>
      <c r="F10" s="261" t="s">
        <v>584</v>
      </c>
      <c r="G10" s="260" t="s">
        <v>583</v>
      </c>
    </row>
    <row r="11" spans="1:30" ht="5.0999999999999996" customHeight="1">
      <c r="A11" s="259"/>
      <c r="B11" s="256"/>
      <c r="C11" s="256"/>
      <c r="D11" s="258"/>
      <c r="E11" s="257"/>
      <c r="F11" s="256"/>
      <c r="G11" s="255"/>
    </row>
    <row r="12" spans="1:30" ht="12.75" customHeight="1">
      <c r="A12" s="238"/>
      <c r="B12" s="237" t="s">
        <v>582</v>
      </c>
      <c r="C12" s="237"/>
      <c r="D12" s="236"/>
      <c r="E12" s="250"/>
      <c r="F12" s="254"/>
      <c r="G12" s="320"/>
    </row>
    <row r="13" spans="1:30" ht="12.75" customHeight="1">
      <c r="A13" s="238"/>
      <c r="B13" s="237" t="s">
        <v>1031</v>
      </c>
      <c r="C13" s="237"/>
      <c r="D13" s="236"/>
      <c r="E13" s="250"/>
      <c r="F13" s="563"/>
      <c r="G13" s="564"/>
    </row>
    <row r="14" spans="1:30" ht="45">
      <c r="A14" s="253">
        <v>1</v>
      </c>
      <c r="B14" s="252" t="s">
        <v>581</v>
      </c>
      <c r="C14" s="252" t="s">
        <v>580</v>
      </c>
      <c r="D14" s="251">
        <v>1</v>
      </c>
      <c r="E14" s="250" t="s">
        <v>98</v>
      </c>
      <c r="F14" s="246"/>
      <c r="G14" s="321">
        <f t="shared" ref="G14:G55" si="0">D14*F14</f>
        <v>0</v>
      </c>
    </row>
    <row r="15" spans="1:30" ht="56.25">
      <c r="A15" s="573">
        <v>2</v>
      </c>
      <c r="B15" s="565" t="s">
        <v>1032</v>
      </c>
      <c r="C15" s="566" t="s">
        <v>580</v>
      </c>
      <c r="D15" s="567">
        <v>2</v>
      </c>
      <c r="E15" s="568" t="s">
        <v>98</v>
      </c>
      <c r="F15" s="246"/>
      <c r="G15" s="321">
        <f t="shared" si="0"/>
        <v>0</v>
      </c>
    </row>
    <row r="16" spans="1:30" ht="22.5">
      <c r="A16" s="573">
        <v>3</v>
      </c>
      <c r="B16" s="565" t="s">
        <v>1033</v>
      </c>
      <c r="C16" s="566" t="s">
        <v>1034</v>
      </c>
      <c r="D16" s="567">
        <v>3</v>
      </c>
      <c r="E16" s="568" t="s">
        <v>98</v>
      </c>
      <c r="F16" s="246"/>
      <c r="G16" s="321">
        <f t="shared" si="0"/>
        <v>0</v>
      </c>
    </row>
    <row r="17" spans="1:7">
      <c r="A17" s="253"/>
      <c r="B17" s="572" t="s">
        <v>1035</v>
      </c>
      <c r="C17" s="569"/>
      <c r="D17" s="570"/>
      <c r="E17" s="571"/>
      <c r="F17" s="246"/>
      <c r="G17" s="321"/>
    </row>
    <row r="18" spans="1:7" ht="45">
      <c r="A18" s="253">
        <v>4</v>
      </c>
      <c r="B18" s="252" t="s">
        <v>579</v>
      </c>
      <c r="C18" s="252" t="s">
        <v>578</v>
      </c>
      <c r="D18" s="251">
        <v>1</v>
      </c>
      <c r="E18" s="250" t="s">
        <v>98</v>
      </c>
      <c r="F18" s="246"/>
      <c r="G18" s="321">
        <f t="shared" si="0"/>
        <v>0</v>
      </c>
    </row>
    <row r="19" spans="1:7" ht="48.75" customHeight="1">
      <c r="A19" s="573">
        <v>5</v>
      </c>
      <c r="B19" s="566" t="s">
        <v>1037</v>
      </c>
      <c r="C19" s="566" t="s">
        <v>1036</v>
      </c>
      <c r="D19" s="567">
        <v>1</v>
      </c>
      <c r="E19" s="568" t="s">
        <v>98</v>
      </c>
      <c r="F19" s="246"/>
      <c r="G19" s="321">
        <f t="shared" si="0"/>
        <v>0</v>
      </c>
    </row>
    <row r="20" spans="1:7">
      <c r="A20" s="574">
        <v>6</v>
      </c>
      <c r="B20" s="252" t="s">
        <v>577</v>
      </c>
      <c r="C20" s="252" t="s">
        <v>576</v>
      </c>
      <c r="D20" s="251">
        <v>1</v>
      </c>
      <c r="E20" s="250" t="s">
        <v>98</v>
      </c>
      <c r="F20" s="246"/>
      <c r="G20" s="321">
        <f t="shared" si="0"/>
        <v>0</v>
      </c>
    </row>
    <row r="21" spans="1:7">
      <c r="A21" s="574">
        <v>7</v>
      </c>
      <c r="B21" s="252" t="s">
        <v>575</v>
      </c>
      <c r="C21" s="252" t="s">
        <v>574</v>
      </c>
      <c r="D21" s="251">
        <v>1</v>
      </c>
      <c r="E21" s="250" t="s">
        <v>98</v>
      </c>
      <c r="F21" s="246"/>
      <c r="G21" s="321">
        <f t="shared" si="0"/>
        <v>0</v>
      </c>
    </row>
    <row r="22" spans="1:7">
      <c r="A22" s="574">
        <v>8</v>
      </c>
      <c r="B22" s="252" t="s">
        <v>573</v>
      </c>
      <c r="C22" s="252" t="s">
        <v>572</v>
      </c>
      <c r="D22" s="251">
        <v>3</v>
      </c>
      <c r="E22" s="250" t="s">
        <v>98</v>
      </c>
      <c r="F22" s="246"/>
      <c r="G22" s="321">
        <f t="shared" si="0"/>
        <v>0</v>
      </c>
    </row>
    <row r="23" spans="1:7">
      <c r="A23" s="574">
        <v>9</v>
      </c>
      <c r="B23" s="252" t="s">
        <v>571</v>
      </c>
      <c r="C23" s="252" t="s">
        <v>570</v>
      </c>
      <c r="D23" s="251">
        <v>2</v>
      </c>
      <c r="E23" s="250" t="s">
        <v>98</v>
      </c>
      <c r="F23" s="246"/>
      <c r="G23" s="321">
        <f t="shared" si="0"/>
        <v>0</v>
      </c>
    </row>
    <row r="24" spans="1:7">
      <c r="A24" s="574">
        <v>10</v>
      </c>
      <c r="B24" s="252" t="s">
        <v>569</v>
      </c>
      <c r="C24" s="252" t="s">
        <v>568</v>
      </c>
      <c r="D24" s="251">
        <v>2</v>
      </c>
      <c r="E24" s="250" t="s">
        <v>98</v>
      </c>
      <c r="F24" s="246"/>
      <c r="G24" s="321">
        <f t="shared" si="0"/>
        <v>0</v>
      </c>
    </row>
    <row r="25" spans="1:7">
      <c r="A25" s="574">
        <v>11</v>
      </c>
      <c r="B25" s="252" t="s">
        <v>567</v>
      </c>
      <c r="C25" s="252" t="s">
        <v>566</v>
      </c>
      <c r="D25" s="251">
        <v>3</v>
      </c>
      <c r="E25" s="250" t="s">
        <v>98</v>
      </c>
      <c r="F25" s="246"/>
      <c r="G25" s="321">
        <f t="shared" si="0"/>
        <v>0</v>
      </c>
    </row>
    <row r="26" spans="1:7">
      <c r="A26" s="574">
        <v>12</v>
      </c>
      <c r="B26" s="252" t="s">
        <v>565</v>
      </c>
      <c r="C26" s="252" t="s">
        <v>564</v>
      </c>
      <c r="D26" s="251">
        <v>2</v>
      </c>
      <c r="E26" s="250" t="s">
        <v>98</v>
      </c>
      <c r="F26" s="246"/>
      <c r="G26" s="321">
        <f t="shared" si="0"/>
        <v>0</v>
      </c>
    </row>
    <row r="27" spans="1:7" ht="22.5">
      <c r="A27" s="574">
        <v>13</v>
      </c>
      <c r="B27" s="252" t="s">
        <v>563</v>
      </c>
      <c r="C27" s="252"/>
      <c r="D27" s="251">
        <v>2</v>
      </c>
      <c r="E27" s="250" t="s">
        <v>98</v>
      </c>
      <c r="F27" s="246"/>
      <c r="G27" s="321">
        <f t="shared" si="0"/>
        <v>0</v>
      </c>
    </row>
    <row r="28" spans="1:7">
      <c r="A28" s="574">
        <v>14</v>
      </c>
      <c r="B28" s="252" t="s">
        <v>562</v>
      </c>
      <c r="C28" s="252" t="s">
        <v>534</v>
      </c>
      <c r="D28" s="251">
        <v>3</v>
      </c>
      <c r="E28" s="250" t="s">
        <v>98</v>
      </c>
      <c r="F28" s="246"/>
      <c r="G28" s="321">
        <f t="shared" si="0"/>
        <v>0</v>
      </c>
    </row>
    <row r="29" spans="1:7">
      <c r="A29" s="574">
        <v>15</v>
      </c>
      <c r="B29" s="252" t="s">
        <v>561</v>
      </c>
      <c r="C29" s="252" t="s">
        <v>560</v>
      </c>
      <c r="D29" s="251">
        <v>2</v>
      </c>
      <c r="E29" s="250" t="s">
        <v>98</v>
      </c>
      <c r="F29" s="246"/>
      <c r="G29" s="321">
        <f t="shared" si="0"/>
        <v>0</v>
      </c>
    </row>
    <row r="30" spans="1:7">
      <c r="A30" s="574">
        <v>16</v>
      </c>
      <c r="B30" s="252" t="s">
        <v>559</v>
      </c>
      <c r="C30" s="252" t="s">
        <v>558</v>
      </c>
      <c r="D30" s="251">
        <v>3</v>
      </c>
      <c r="E30" s="250" t="s">
        <v>98</v>
      </c>
      <c r="F30" s="246"/>
      <c r="G30" s="321">
        <f t="shared" si="0"/>
        <v>0</v>
      </c>
    </row>
    <row r="31" spans="1:7">
      <c r="A31" s="574">
        <v>17</v>
      </c>
      <c r="B31" s="252" t="s">
        <v>557</v>
      </c>
      <c r="C31" s="252" t="s">
        <v>546</v>
      </c>
      <c r="D31" s="251">
        <v>4</v>
      </c>
      <c r="E31" s="250" t="s">
        <v>98</v>
      </c>
      <c r="F31" s="246"/>
      <c r="G31" s="321">
        <f t="shared" si="0"/>
        <v>0</v>
      </c>
    </row>
    <row r="32" spans="1:7">
      <c r="A32" s="574">
        <v>18</v>
      </c>
      <c r="B32" s="252" t="s">
        <v>557</v>
      </c>
      <c r="C32" s="252" t="s">
        <v>533</v>
      </c>
      <c r="D32" s="251">
        <v>2</v>
      </c>
      <c r="E32" s="250" t="s">
        <v>98</v>
      </c>
      <c r="F32" s="246"/>
      <c r="G32" s="321">
        <f t="shared" si="0"/>
        <v>0</v>
      </c>
    </row>
    <row r="33" spans="1:7">
      <c r="A33" s="574">
        <v>19</v>
      </c>
      <c r="B33" s="252" t="s">
        <v>556</v>
      </c>
      <c r="C33" s="252" t="s">
        <v>531</v>
      </c>
      <c r="D33" s="251">
        <v>2</v>
      </c>
      <c r="E33" s="250" t="s">
        <v>98</v>
      </c>
      <c r="F33" s="246"/>
      <c r="G33" s="321">
        <f t="shared" si="0"/>
        <v>0</v>
      </c>
    </row>
    <row r="34" spans="1:7">
      <c r="A34" s="574">
        <v>20</v>
      </c>
      <c r="B34" s="252" t="s">
        <v>556</v>
      </c>
      <c r="C34" s="252" t="s">
        <v>533</v>
      </c>
      <c r="D34" s="251">
        <v>2</v>
      </c>
      <c r="E34" s="250" t="s">
        <v>98</v>
      </c>
      <c r="F34" s="246"/>
      <c r="G34" s="321">
        <f t="shared" si="0"/>
        <v>0</v>
      </c>
    </row>
    <row r="35" spans="1:7">
      <c r="A35" s="574">
        <v>21</v>
      </c>
      <c r="B35" s="252" t="s">
        <v>555</v>
      </c>
      <c r="C35" s="252" t="s">
        <v>554</v>
      </c>
      <c r="D35" s="251">
        <v>2</v>
      </c>
      <c r="E35" s="250" t="s">
        <v>98</v>
      </c>
      <c r="F35" s="246"/>
      <c r="G35" s="321">
        <f t="shared" si="0"/>
        <v>0</v>
      </c>
    </row>
    <row r="36" spans="1:7">
      <c r="A36" s="574">
        <v>22</v>
      </c>
      <c r="B36" s="252" t="s">
        <v>553</v>
      </c>
      <c r="C36" s="252" t="s">
        <v>552</v>
      </c>
      <c r="D36" s="251">
        <v>3</v>
      </c>
      <c r="E36" s="250" t="s">
        <v>98</v>
      </c>
      <c r="F36" s="246"/>
      <c r="G36" s="321">
        <f t="shared" si="0"/>
        <v>0</v>
      </c>
    </row>
    <row r="37" spans="1:7">
      <c r="A37" s="574">
        <v>23</v>
      </c>
      <c r="B37" s="252" t="s">
        <v>551</v>
      </c>
      <c r="C37" s="252"/>
      <c r="D37" s="251">
        <v>3</v>
      </c>
      <c r="E37" s="250" t="s">
        <v>98</v>
      </c>
      <c r="F37" s="246"/>
      <c r="G37" s="321">
        <f t="shared" si="0"/>
        <v>0</v>
      </c>
    </row>
    <row r="38" spans="1:7" ht="22.5">
      <c r="A38" s="574">
        <v>24</v>
      </c>
      <c r="B38" s="252" t="s">
        <v>550</v>
      </c>
      <c r="C38" s="252"/>
      <c r="D38" s="251">
        <v>2</v>
      </c>
      <c r="E38" s="250" t="s">
        <v>98</v>
      </c>
      <c r="F38" s="246"/>
      <c r="G38" s="321">
        <f t="shared" si="0"/>
        <v>0</v>
      </c>
    </row>
    <row r="39" spans="1:7">
      <c r="A39" s="574">
        <v>25</v>
      </c>
      <c r="B39" s="252" t="s">
        <v>548</v>
      </c>
      <c r="C39" s="252" t="s">
        <v>549</v>
      </c>
      <c r="D39" s="251">
        <v>2</v>
      </c>
      <c r="E39" s="250" t="s">
        <v>98</v>
      </c>
      <c r="F39" s="246"/>
      <c r="G39" s="321">
        <f t="shared" si="0"/>
        <v>0</v>
      </c>
    </row>
    <row r="40" spans="1:7">
      <c r="A40" s="574">
        <v>26</v>
      </c>
      <c r="B40" s="252" t="s">
        <v>548</v>
      </c>
      <c r="C40" s="252" t="s">
        <v>529</v>
      </c>
      <c r="D40" s="251">
        <v>1</v>
      </c>
      <c r="E40" s="250" t="s">
        <v>98</v>
      </c>
      <c r="F40" s="246"/>
      <c r="G40" s="321">
        <f t="shared" si="0"/>
        <v>0</v>
      </c>
    </row>
    <row r="41" spans="1:7">
      <c r="A41" s="574">
        <v>27</v>
      </c>
      <c r="B41" s="252" t="s">
        <v>547</v>
      </c>
      <c r="C41" s="252" t="s">
        <v>546</v>
      </c>
      <c r="D41" s="251">
        <v>1</v>
      </c>
      <c r="E41" s="250" t="s">
        <v>98</v>
      </c>
      <c r="F41" s="246"/>
      <c r="G41" s="321">
        <f t="shared" si="0"/>
        <v>0</v>
      </c>
    </row>
    <row r="42" spans="1:7">
      <c r="A42" s="574">
        <v>28</v>
      </c>
      <c r="B42" s="252" t="s">
        <v>545</v>
      </c>
      <c r="C42" s="252" t="s">
        <v>544</v>
      </c>
      <c r="D42" s="251">
        <v>1</v>
      </c>
      <c r="E42" s="250" t="s">
        <v>98</v>
      </c>
      <c r="F42" s="246"/>
      <c r="G42" s="321">
        <f t="shared" si="0"/>
        <v>0</v>
      </c>
    </row>
    <row r="43" spans="1:7">
      <c r="A43" s="574">
        <v>29</v>
      </c>
      <c r="B43" s="252" t="s">
        <v>543</v>
      </c>
      <c r="C43" s="252" t="s">
        <v>540</v>
      </c>
      <c r="D43" s="251">
        <v>2</v>
      </c>
      <c r="E43" s="250" t="s">
        <v>98</v>
      </c>
      <c r="F43" s="246"/>
      <c r="G43" s="321">
        <f t="shared" si="0"/>
        <v>0</v>
      </c>
    </row>
    <row r="44" spans="1:7">
      <c r="A44" s="574">
        <v>30</v>
      </c>
      <c r="B44" s="252" t="s">
        <v>542</v>
      </c>
      <c r="C44" s="252" t="s">
        <v>540</v>
      </c>
      <c r="D44" s="251">
        <v>1</v>
      </c>
      <c r="E44" s="250" t="s">
        <v>98</v>
      </c>
      <c r="F44" s="246"/>
      <c r="G44" s="321">
        <f t="shared" si="0"/>
        <v>0</v>
      </c>
    </row>
    <row r="45" spans="1:7">
      <c r="A45" s="574">
        <v>31</v>
      </c>
      <c r="B45" s="252" t="s">
        <v>541</v>
      </c>
      <c r="C45" s="252" t="s">
        <v>540</v>
      </c>
      <c r="D45" s="251">
        <v>4</v>
      </c>
      <c r="E45" s="250" t="s">
        <v>98</v>
      </c>
      <c r="F45" s="246"/>
      <c r="G45" s="321">
        <f t="shared" si="0"/>
        <v>0</v>
      </c>
    </row>
    <row r="46" spans="1:7">
      <c r="A46" s="574">
        <v>32</v>
      </c>
      <c r="B46" s="252" t="s">
        <v>539</v>
      </c>
      <c r="C46" s="252" t="s">
        <v>538</v>
      </c>
      <c r="D46" s="251">
        <v>1</v>
      </c>
      <c r="E46" s="250" t="s">
        <v>98</v>
      </c>
      <c r="F46" s="246"/>
      <c r="G46" s="321">
        <f t="shared" si="0"/>
        <v>0</v>
      </c>
    </row>
    <row r="47" spans="1:7">
      <c r="A47" s="574">
        <v>33</v>
      </c>
      <c r="B47" s="252" t="s">
        <v>537</v>
      </c>
      <c r="C47" s="252" t="s">
        <v>536</v>
      </c>
      <c r="D47" s="251">
        <v>15</v>
      </c>
      <c r="E47" s="250" t="s">
        <v>514</v>
      </c>
      <c r="F47" s="246"/>
      <c r="G47" s="321">
        <f t="shared" si="0"/>
        <v>0</v>
      </c>
    </row>
    <row r="48" spans="1:7">
      <c r="A48" s="574">
        <v>34</v>
      </c>
      <c r="B48" s="252" t="s">
        <v>530</v>
      </c>
      <c r="C48" s="252" t="s">
        <v>535</v>
      </c>
      <c r="D48" s="251">
        <v>15</v>
      </c>
      <c r="E48" s="250" t="s">
        <v>514</v>
      </c>
      <c r="F48" s="246"/>
      <c r="G48" s="321">
        <f t="shared" si="0"/>
        <v>0</v>
      </c>
    </row>
    <row r="49" spans="1:7">
      <c r="A49" s="574">
        <v>35</v>
      </c>
      <c r="B49" s="252" t="s">
        <v>530</v>
      </c>
      <c r="C49" s="252" t="s">
        <v>534</v>
      </c>
      <c r="D49" s="251">
        <v>60</v>
      </c>
      <c r="E49" s="250" t="s">
        <v>514</v>
      </c>
      <c r="F49" s="246"/>
      <c r="G49" s="321">
        <f t="shared" si="0"/>
        <v>0</v>
      </c>
    </row>
    <row r="50" spans="1:7">
      <c r="A50" s="574">
        <v>36</v>
      </c>
      <c r="B50" s="252" t="s">
        <v>530</v>
      </c>
      <c r="C50" s="252" t="s">
        <v>533</v>
      </c>
      <c r="D50" s="251">
        <v>20</v>
      </c>
      <c r="E50" s="250" t="s">
        <v>514</v>
      </c>
      <c r="F50" s="246"/>
      <c r="G50" s="321">
        <f t="shared" si="0"/>
        <v>0</v>
      </c>
    </row>
    <row r="51" spans="1:7">
      <c r="A51" s="574">
        <v>37</v>
      </c>
      <c r="B51" s="252" t="s">
        <v>532</v>
      </c>
      <c r="C51" s="252" t="s">
        <v>531</v>
      </c>
      <c r="D51" s="251">
        <v>20</v>
      </c>
      <c r="E51" s="250" t="s">
        <v>514</v>
      </c>
      <c r="F51" s="246"/>
      <c r="G51" s="321">
        <f t="shared" si="0"/>
        <v>0</v>
      </c>
    </row>
    <row r="52" spans="1:7">
      <c r="A52" s="574">
        <v>38</v>
      </c>
      <c r="B52" s="252" t="s">
        <v>530</v>
      </c>
      <c r="C52" s="252" t="s">
        <v>531</v>
      </c>
      <c r="D52" s="251">
        <v>5</v>
      </c>
      <c r="E52" s="250" t="s">
        <v>514</v>
      </c>
      <c r="F52" s="246"/>
      <c r="G52" s="321">
        <f t="shared" si="0"/>
        <v>0</v>
      </c>
    </row>
    <row r="53" spans="1:7">
      <c r="A53" s="574">
        <v>39</v>
      </c>
      <c r="B53" s="252" t="s">
        <v>530</v>
      </c>
      <c r="C53" s="252" t="s">
        <v>529</v>
      </c>
      <c r="D53" s="251">
        <v>2</v>
      </c>
      <c r="E53" s="250" t="s">
        <v>514</v>
      </c>
      <c r="F53" s="246"/>
      <c r="G53" s="321">
        <f t="shared" si="0"/>
        <v>0</v>
      </c>
    </row>
    <row r="54" spans="1:7">
      <c r="A54" s="574">
        <v>40</v>
      </c>
      <c r="B54" s="252" t="s">
        <v>528</v>
      </c>
      <c r="C54" s="252"/>
      <c r="D54" s="251">
        <v>100</v>
      </c>
      <c r="E54" s="250" t="s">
        <v>132</v>
      </c>
      <c r="F54" s="246"/>
      <c r="G54" s="321">
        <f t="shared" si="0"/>
        <v>0</v>
      </c>
    </row>
    <row r="55" spans="1:7">
      <c r="A55" s="574">
        <v>41</v>
      </c>
      <c r="B55" s="252" t="s">
        <v>527</v>
      </c>
      <c r="C55" s="252" t="s">
        <v>526</v>
      </c>
      <c r="D55" s="251">
        <v>2</v>
      </c>
      <c r="E55" s="250" t="s">
        <v>98</v>
      </c>
      <c r="F55" s="246"/>
      <c r="G55" s="321">
        <f t="shared" si="0"/>
        <v>0</v>
      </c>
    </row>
    <row r="56" spans="1:7">
      <c r="A56" s="253"/>
      <c r="B56" s="249" t="s">
        <v>525</v>
      </c>
      <c r="C56" s="252"/>
      <c r="D56" s="251"/>
      <c r="E56" s="241"/>
      <c r="F56" s="246"/>
      <c r="G56" s="321"/>
    </row>
    <row r="57" spans="1:7">
      <c r="A57" s="253">
        <v>42</v>
      </c>
      <c r="B57" s="252" t="s">
        <v>524</v>
      </c>
      <c r="C57" s="252"/>
      <c r="D57" s="251">
        <v>1</v>
      </c>
      <c r="E57" s="250" t="s">
        <v>98</v>
      </c>
      <c r="F57" s="246"/>
      <c r="G57" s="321">
        <f t="shared" ref="G57:G63" si="1">D57*F57</f>
        <v>0</v>
      </c>
    </row>
    <row r="58" spans="1:7">
      <c r="A58" s="253">
        <v>43</v>
      </c>
      <c r="B58" s="252" t="s">
        <v>523</v>
      </c>
      <c r="C58" s="252"/>
      <c r="D58" s="251">
        <v>2</v>
      </c>
      <c r="E58" s="250" t="s">
        <v>98</v>
      </c>
      <c r="F58" s="246"/>
      <c r="G58" s="321">
        <f t="shared" si="1"/>
        <v>0</v>
      </c>
    </row>
    <row r="59" spans="1:7">
      <c r="A59" s="253">
        <v>44</v>
      </c>
      <c r="B59" s="252" t="s">
        <v>522</v>
      </c>
      <c r="C59" s="252"/>
      <c r="D59" s="251">
        <v>1</v>
      </c>
      <c r="E59" s="250"/>
      <c r="F59" s="246"/>
      <c r="G59" s="321">
        <f t="shared" si="1"/>
        <v>0</v>
      </c>
    </row>
    <row r="60" spans="1:7">
      <c r="A60" s="253">
        <v>45</v>
      </c>
      <c r="B60" s="252" t="s">
        <v>521</v>
      </c>
      <c r="C60" s="252"/>
      <c r="D60" s="251">
        <v>3</v>
      </c>
      <c r="E60" s="250" t="s">
        <v>98</v>
      </c>
      <c r="F60" s="246"/>
      <c r="G60" s="321">
        <f t="shared" si="1"/>
        <v>0</v>
      </c>
    </row>
    <row r="61" spans="1:7">
      <c r="A61" s="253">
        <v>46</v>
      </c>
      <c r="B61" s="252" t="s">
        <v>520</v>
      </c>
      <c r="C61" s="252"/>
      <c r="D61" s="251">
        <v>2</v>
      </c>
      <c r="E61" s="250" t="s">
        <v>98</v>
      </c>
      <c r="F61" s="246"/>
      <c r="G61" s="321">
        <f t="shared" si="1"/>
        <v>0</v>
      </c>
    </row>
    <row r="62" spans="1:7" ht="22.5">
      <c r="A62" s="253">
        <v>47</v>
      </c>
      <c r="B62" s="252" t="s">
        <v>518</v>
      </c>
      <c r="C62" s="252" t="s">
        <v>519</v>
      </c>
      <c r="D62" s="251">
        <v>1</v>
      </c>
      <c r="E62" s="250" t="s">
        <v>98</v>
      </c>
      <c r="F62" s="246"/>
      <c r="G62" s="321">
        <f t="shared" si="1"/>
        <v>0</v>
      </c>
    </row>
    <row r="63" spans="1:7" ht="22.5">
      <c r="A63" s="253">
        <v>48</v>
      </c>
      <c r="B63" s="252" t="s">
        <v>518</v>
      </c>
      <c r="C63" s="252" t="s">
        <v>517</v>
      </c>
      <c r="D63" s="251">
        <v>2</v>
      </c>
      <c r="E63" s="250" t="s">
        <v>98</v>
      </c>
      <c r="F63" s="246"/>
      <c r="G63" s="321">
        <f t="shared" si="1"/>
        <v>0</v>
      </c>
    </row>
    <row r="64" spans="1:7">
      <c r="A64" s="253"/>
      <c r="B64" s="252" t="s">
        <v>516</v>
      </c>
      <c r="C64" s="252"/>
      <c r="D64" s="251"/>
      <c r="E64" s="250"/>
      <c r="F64" s="246"/>
      <c r="G64" s="321"/>
    </row>
    <row r="65" spans="1:7">
      <c r="A65" s="253">
        <v>49</v>
      </c>
      <c r="B65" s="252" t="s">
        <v>515</v>
      </c>
      <c r="C65" s="252"/>
      <c r="D65" s="251">
        <v>80</v>
      </c>
      <c r="E65" s="250" t="s">
        <v>514</v>
      </c>
      <c r="F65" s="246"/>
      <c r="G65" s="321">
        <f>D65*F65</f>
        <v>0</v>
      </c>
    </row>
    <row r="66" spans="1:7">
      <c r="A66" s="253">
        <v>50</v>
      </c>
      <c r="B66" s="252" t="s">
        <v>513</v>
      </c>
      <c r="C66" s="252"/>
      <c r="D66" s="251">
        <v>4</v>
      </c>
      <c r="E66" s="250" t="s">
        <v>98</v>
      </c>
      <c r="F66" s="246"/>
      <c r="G66" s="321">
        <f>D66*F66</f>
        <v>0</v>
      </c>
    </row>
    <row r="67" spans="1:7" ht="22.5">
      <c r="A67" s="253">
        <v>51</v>
      </c>
      <c r="B67" s="252" t="s">
        <v>512</v>
      </c>
      <c r="C67" s="252"/>
      <c r="D67" s="251">
        <v>30</v>
      </c>
      <c r="E67" s="251" t="s">
        <v>509</v>
      </c>
      <c r="F67" s="246"/>
      <c r="G67" s="321">
        <f>D67*F67</f>
        <v>0</v>
      </c>
    </row>
    <row r="68" spans="1:7">
      <c r="A68" s="253">
        <v>52</v>
      </c>
      <c r="B68" s="252" t="s">
        <v>511</v>
      </c>
      <c r="C68" s="252"/>
      <c r="D68" s="251">
        <v>3</v>
      </c>
      <c r="E68" s="251" t="s">
        <v>509</v>
      </c>
      <c r="F68" s="246"/>
      <c r="G68" s="321">
        <f>D68*F68</f>
        <v>0</v>
      </c>
    </row>
    <row r="69" spans="1:7">
      <c r="A69" s="253">
        <v>53</v>
      </c>
      <c r="B69" s="252" t="s">
        <v>510</v>
      </c>
      <c r="C69" s="252"/>
      <c r="D69" s="251">
        <v>10</v>
      </c>
      <c r="E69" s="251" t="s">
        <v>509</v>
      </c>
      <c r="F69" s="246"/>
      <c r="G69" s="321">
        <f>D69*F69</f>
        <v>0</v>
      </c>
    </row>
    <row r="70" spans="1:7">
      <c r="A70" s="253"/>
      <c r="B70" s="252" t="s">
        <v>508</v>
      </c>
      <c r="C70" s="252"/>
      <c r="D70" s="251"/>
      <c r="E70" s="250"/>
      <c r="F70" s="246"/>
      <c r="G70" s="321"/>
    </row>
    <row r="71" spans="1:7">
      <c r="A71" s="253">
        <v>54</v>
      </c>
      <c r="B71" s="252" t="s">
        <v>507</v>
      </c>
      <c r="C71" s="252"/>
      <c r="D71" s="251">
        <v>10</v>
      </c>
      <c r="E71" s="251" t="s">
        <v>132</v>
      </c>
      <c r="F71" s="246"/>
      <c r="G71" s="321">
        <f t="shared" ref="G71:G78" si="2">D71*F71</f>
        <v>0</v>
      </c>
    </row>
    <row r="72" spans="1:7">
      <c r="A72" s="253"/>
      <c r="B72" s="252" t="s">
        <v>506</v>
      </c>
      <c r="C72" s="252"/>
      <c r="D72" s="251"/>
      <c r="E72" s="250"/>
      <c r="F72" s="246"/>
      <c r="G72" s="321">
        <f t="shared" si="2"/>
        <v>0</v>
      </c>
    </row>
    <row r="73" spans="1:7">
      <c r="A73" s="253">
        <v>55</v>
      </c>
      <c r="B73" s="252" t="s">
        <v>505</v>
      </c>
      <c r="C73" s="252"/>
      <c r="D73" s="251">
        <v>3</v>
      </c>
      <c r="E73" s="250" t="s">
        <v>132</v>
      </c>
      <c r="F73" s="246"/>
      <c r="G73" s="321">
        <f t="shared" si="2"/>
        <v>0</v>
      </c>
    </row>
    <row r="74" spans="1:7">
      <c r="A74" s="253">
        <v>56</v>
      </c>
      <c r="B74" s="252" t="s">
        <v>505</v>
      </c>
      <c r="C74" s="252"/>
      <c r="D74" s="251">
        <v>60</v>
      </c>
      <c r="E74" s="250" t="s">
        <v>132</v>
      </c>
      <c r="F74" s="246"/>
      <c r="G74" s="321">
        <f t="shared" si="2"/>
        <v>0</v>
      </c>
    </row>
    <row r="75" spans="1:7">
      <c r="A75" s="253">
        <v>57</v>
      </c>
      <c r="B75" s="252" t="s">
        <v>504</v>
      </c>
      <c r="C75" s="252"/>
      <c r="D75" s="251">
        <v>20</v>
      </c>
      <c r="E75" s="250" t="s">
        <v>132</v>
      </c>
      <c r="F75" s="246"/>
      <c r="G75" s="321">
        <f t="shared" si="2"/>
        <v>0</v>
      </c>
    </row>
    <row r="76" spans="1:7">
      <c r="A76" s="253">
        <v>58</v>
      </c>
      <c r="B76" s="252" t="s">
        <v>503</v>
      </c>
      <c r="C76" s="252"/>
      <c r="D76" s="251">
        <v>1</v>
      </c>
      <c r="E76" s="250" t="s">
        <v>500</v>
      </c>
      <c r="F76" s="246"/>
      <c r="G76" s="321">
        <f t="shared" si="2"/>
        <v>0</v>
      </c>
    </row>
    <row r="77" spans="1:7">
      <c r="A77" s="253">
        <v>59</v>
      </c>
      <c r="B77" s="252" t="s">
        <v>502</v>
      </c>
      <c r="C77" s="252"/>
      <c r="D77" s="251">
        <v>1</v>
      </c>
      <c r="E77" s="250" t="s">
        <v>500</v>
      </c>
      <c r="F77" s="246"/>
      <c r="G77" s="321">
        <f t="shared" si="2"/>
        <v>0</v>
      </c>
    </row>
    <row r="78" spans="1:7">
      <c r="A78" s="253">
        <v>60</v>
      </c>
      <c r="B78" s="252" t="s">
        <v>501</v>
      </c>
      <c r="C78" s="252"/>
      <c r="D78" s="251">
        <v>1</v>
      </c>
      <c r="E78" s="250" t="s">
        <v>500</v>
      </c>
      <c r="F78" s="246"/>
      <c r="G78" s="321">
        <f t="shared" si="2"/>
        <v>0</v>
      </c>
    </row>
    <row r="79" spans="1:7">
      <c r="A79" s="245"/>
      <c r="B79" s="249" t="s">
        <v>499</v>
      </c>
      <c r="C79" s="248"/>
      <c r="D79" s="247"/>
      <c r="E79" s="242"/>
      <c r="F79" s="246"/>
      <c r="G79" s="321">
        <v>0</v>
      </c>
    </row>
    <row r="80" spans="1:7" ht="13.5" thickBot="1">
      <c r="A80" s="245"/>
      <c r="B80" s="244"/>
      <c r="C80" s="243"/>
      <c r="D80" s="242"/>
      <c r="E80" s="241"/>
      <c r="F80" s="240"/>
      <c r="G80" s="239"/>
    </row>
    <row r="81" spans="1:7">
      <c r="A81" s="238" t="s">
        <v>498</v>
      </c>
      <c r="B81" s="237" t="s">
        <v>497</v>
      </c>
      <c r="C81" s="237"/>
      <c r="D81" s="236"/>
      <c r="E81" s="235"/>
      <c r="F81" s="234"/>
      <c r="G81" s="322">
        <f>SUM(G14:G80)</f>
        <v>0</v>
      </c>
    </row>
  </sheetData>
  <sheetProtection formatCells="0" formatColumns="0" formatRows="0" selectLockedCells="1"/>
  <printOptions horizontalCentered="1"/>
  <pageMargins left="0.59055118110236227" right="0.59055118110236227" top="0.39370078740157483" bottom="0.59055118110236227" header="0.39370078740157483" footer="0.39370078740157483"/>
  <pageSetup paperSize="9" scale="90" orientation="portrait" horizontalDpi="4294967293" verticalDpi="300" r:id="rId1"/>
  <headerFooter alignWithMargins="0">
    <oddFooter>&amp;L&amp;8PS 1 Technológia ČSPH&amp;R&amp;8strana:  &amp;P</oddFooter>
  </headerFooter>
  <colBreaks count="1" manualBreakCount="1">
    <brk id="7" min="8" max="7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26"/>
  <sheetViews>
    <sheetView view="pageBreakPreview" zoomScale="124" zoomScaleNormal="100" zoomScaleSheetLayoutView="124" workbookViewId="0">
      <selection activeCell="M31" sqref="M31"/>
    </sheetView>
  </sheetViews>
  <sheetFormatPr defaultColWidth="9.140625" defaultRowHeight="15"/>
  <cols>
    <col min="1" max="1" width="3.7109375" style="58" customWidth="1"/>
    <col min="2" max="2" width="9.140625" style="58"/>
    <col min="3" max="3" width="40.7109375" style="58" customWidth="1"/>
    <col min="4" max="4" width="7.7109375" style="58" customWidth="1"/>
    <col min="5" max="6" width="10.7109375" style="58" customWidth="1"/>
    <col min="7" max="7" width="13.7109375" style="58" customWidth="1"/>
    <col min="8" max="16384" width="9.140625" style="58"/>
  </cols>
  <sheetData>
    <row r="1" spans="1:30" s="1" customFormat="1" ht="12.75">
      <c r="A1" s="9" t="s">
        <v>438</v>
      </c>
      <c r="G1" s="6"/>
      <c r="I1" s="9" t="s">
        <v>413</v>
      </c>
      <c r="J1" s="47"/>
      <c r="K1" s="7"/>
      <c r="Q1" s="5"/>
      <c r="R1" s="5"/>
      <c r="S1" s="5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1" customFormat="1" ht="12.75">
      <c r="A2" s="9" t="s">
        <v>432</v>
      </c>
      <c r="G2" s="6"/>
      <c r="H2" s="8"/>
      <c r="I2" s="9"/>
      <c r="J2" s="47"/>
      <c r="K2" s="7"/>
      <c r="Q2" s="5"/>
      <c r="R2" s="5"/>
      <c r="S2" s="5"/>
      <c r="Z2" s="21" t="s">
        <v>6</v>
      </c>
      <c r="AA2" s="23" t="s">
        <v>7</v>
      </c>
      <c r="AB2" s="24" t="s">
        <v>8</v>
      </c>
      <c r="AC2" s="24"/>
      <c r="AD2" s="23"/>
    </row>
    <row r="3" spans="1:30" s="1" customFormat="1" ht="12.75">
      <c r="A3" s="9" t="s">
        <v>414</v>
      </c>
      <c r="G3" s="6"/>
      <c r="I3" s="9"/>
      <c r="J3" s="47"/>
      <c r="K3" s="7"/>
      <c r="Q3" s="5"/>
      <c r="R3" s="5"/>
      <c r="S3" s="5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1" customFormat="1" ht="12.75">
      <c r="A4" s="9" t="s">
        <v>437</v>
      </c>
      <c r="J4" s="48"/>
      <c r="Q4" s="5"/>
      <c r="R4" s="5"/>
      <c r="S4" s="5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9" t="s">
        <v>433</v>
      </c>
      <c r="C5" s="49"/>
      <c r="D5" s="49"/>
      <c r="E5" s="49"/>
    </row>
    <row r="6" spans="1:30" customFormat="1" ht="13.5">
      <c r="A6" s="9" t="s">
        <v>435</v>
      </c>
      <c r="C6" s="49"/>
      <c r="D6" s="49"/>
      <c r="E6" s="49"/>
    </row>
    <row r="7" spans="1:30">
      <c r="A7" s="70"/>
      <c r="B7" s="69"/>
      <c r="C7" s="102"/>
      <c r="D7" s="90"/>
      <c r="E7" s="89"/>
      <c r="F7" s="88"/>
      <c r="G7" s="87"/>
    </row>
    <row r="8" spans="1:30">
      <c r="A8" s="101"/>
      <c r="B8" s="99"/>
      <c r="C8" s="100"/>
      <c r="D8" s="99"/>
      <c r="E8" s="98"/>
      <c r="F8" s="97"/>
      <c r="G8" s="96"/>
    </row>
    <row r="9" spans="1:30">
      <c r="A9" s="70"/>
      <c r="B9" s="69"/>
      <c r="C9" s="95"/>
      <c r="D9" s="90"/>
      <c r="E9" s="89"/>
      <c r="F9" s="88"/>
      <c r="G9" s="94"/>
    </row>
    <row r="10" spans="1:30">
      <c r="A10" s="70"/>
      <c r="B10" s="69"/>
      <c r="C10" s="93"/>
      <c r="D10" s="90"/>
      <c r="E10" s="89"/>
      <c r="F10" s="88"/>
      <c r="G10" s="59"/>
    </row>
    <row r="11" spans="1:30">
      <c r="A11" s="70"/>
      <c r="B11" s="69"/>
      <c r="C11" s="92"/>
      <c r="D11" s="90"/>
      <c r="E11" s="89"/>
      <c r="F11" s="88"/>
      <c r="G11" s="87"/>
    </row>
    <row r="12" spans="1:30" ht="15" customHeight="1">
      <c r="A12" s="70"/>
      <c r="B12" s="69"/>
      <c r="C12" s="91" t="s">
        <v>420</v>
      </c>
      <c r="D12" s="90"/>
      <c r="E12" s="89"/>
      <c r="F12" s="88"/>
      <c r="G12" s="87"/>
    </row>
    <row r="13" spans="1:30">
      <c r="A13" s="63"/>
      <c r="B13" s="62"/>
      <c r="C13" s="59"/>
      <c r="D13" s="62"/>
      <c r="E13" s="61"/>
      <c r="F13" s="60"/>
      <c r="G13" s="59"/>
    </row>
    <row r="14" spans="1:30" ht="12.95" customHeight="1">
      <c r="A14" s="86"/>
      <c r="B14" s="69"/>
      <c r="C14" s="68" t="s">
        <v>417</v>
      </c>
      <c r="D14" s="67"/>
      <c r="E14" s="84"/>
      <c r="F14" s="65"/>
      <c r="G14" s="64">
        <f>'PS-02'!J116</f>
        <v>0</v>
      </c>
    </row>
    <row r="15" spans="1:30" ht="12.95" customHeight="1">
      <c r="A15" s="86"/>
      <c r="B15" s="69"/>
      <c r="C15" s="68" t="s">
        <v>416</v>
      </c>
      <c r="D15" s="67"/>
      <c r="E15" s="84"/>
      <c r="F15" s="65"/>
      <c r="G15" s="64">
        <f>'PS-02'!I116</f>
        <v>0</v>
      </c>
    </row>
    <row r="16" spans="1:30" ht="12.95" customHeight="1">
      <c r="A16" s="70"/>
      <c r="B16" s="69"/>
      <c r="C16" s="85" t="s">
        <v>419</v>
      </c>
      <c r="D16" s="67"/>
      <c r="E16" s="84"/>
      <c r="F16" s="65"/>
      <c r="G16" s="64">
        <f>'PS-02 Dodavky'!G75</f>
        <v>0</v>
      </c>
    </row>
    <row r="17" spans="1:7" ht="12.95" customHeight="1" thickBot="1">
      <c r="A17" s="83"/>
      <c r="B17" s="82"/>
      <c r="C17" s="81" t="s">
        <v>415</v>
      </c>
      <c r="D17" s="80"/>
      <c r="E17" s="79"/>
      <c r="F17" s="78"/>
      <c r="G17" s="77">
        <f>'PS-02'!J129</f>
        <v>0</v>
      </c>
    </row>
    <row r="18" spans="1:7" ht="12.95" customHeight="1">
      <c r="A18" s="63"/>
      <c r="B18" s="62"/>
      <c r="C18" s="76" t="s">
        <v>418</v>
      </c>
      <c r="D18" s="74"/>
      <c r="E18" s="73"/>
      <c r="F18" s="72"/>
      <c r="G18" s="75">
        <f>G14+G15+G16+G17+G20</f>
        <v>0</v>
      </c>
    </row>
    <row r="19" spans="1:7" ht="18" customHeight="1">
      <c r="A19" s="63"/>
      <c r="B19" s="62"/>
      <c r="C19" s="71"/>
      <c r="D19" s="74"/>
      <c r="E19" s="73"/>
      <c r="F19" s="72"/>
      <c r="G19" s="71"/>
    </row>
    <row r="20" spans="1:7">
      <c r="A20" s="70"/>
      <c r="B20" s="69"/>
      <c r="C20" s="68" t="s">
        <v>237</v>
      </c>
      <c r="D20" s="67"/>
      <c r="E20" s="66"/>
      <c r="F20" s="65"/>
      <c r="G20" s="64">
        <f>'PS-02'!J131</f>
        <v>0</v>
      </c>
    </row>
    <row r="21" spans="1:7">
      <c r="A21" s="63"/>
      <c r="B21" s="62"/>
      <c r="C21" s="59"/>
      <c r="D21" s="62"/>
      <c r="E21" s="61"/>
      <c r="F21" s="60"/>
      <c r="G21" s="59"/>
    </row>
    <row r="22" spans="1:7">
      <c r="A22" s="63"/>
      <c r="B22" s="62"/>
      <c r="C22" s="59"/>
      <c r="D22" s="62"/>
      <c r="E22" s="61"/>
      <c r="F22" s="60"/>
      <c r="G22" s="59"/>
    </row>
    <row r="23" spans="1:7">
      <c r="A23" s="63"/>
      <c r="B23" s="62"/>
      <c r="C23" s="59"/>
      <c r="D23" s="62"/>
      <c r="E23" s="61"/>
      <c r="F23" s="60"/>
      <c r="G23" s="59"/>
    </row>
    <row r="24" spans="1:7" ht="18" customHeight="1">
      <c r="A24" s="63"/>
      <c r="B24" s="62"/>
      <c r="C24" s="59"/>
      <c r="D24" s="62"/>
      <c r="E24" s="61"/>
      <c r="F24" s="60"/>
      <c r="G24" s="59"/>
    </row>
    <row r="25" spans="1:7" ht="12.95" customHeight="1">
      <c r="A25" s="63"/>
      <c r="B25" s="62"/>
      <c r="C25" s="59"/>
      <c r="D25" s="62"/>
      <c r="E25" s="61"/>
      <c r="F25" s="60"/>
      <c r="G25" s="59"/>
    </row>
    <row r="26" spans="1:7">
      <c r="A26" s="63"/>
      <c r="B26" s="62"/>
      <c r="C26" s="59"/>
      <c r="D26" s="62"/>
      <c r="E26" s="61"/>
      <c r="F26" s="60"/>
      <c r="G26" s="59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81"/>
  <sheetViews>
    <sheetView view="pageBreakPreview" topLeftCell="A49" zoomScale="120" zoomScaleNormal="100" zoomScaleSheetLayoutView="120" workbookViewId="0">
      <selection activeCell="J47" sqref="J47"/>
    </sheetView>
  </sheetViews>
  <sheetFormatPr defaultRowHeight="15"/>
  <cols>
    <col min="1" max="1" width="4.7109375" style="103" customWidth="1"/>
    <col min="2" max="2" width="9.140625" style="103"/>
    <col min="3" max="3" width="40.7109375" style="103" customWidth="1"/>
    <col min="4" max="4" width="6.7109375" style="103" customWidth="1"/>
    <col min="5" max="16384" width="9.140625" style="103"/>
  </cols>
  <sheetData>
    <row r="1" spans="1:30" s="1" customFormat="1" ht="12.75">
      <c r="A1" s="9" t="s">
        <v>438</v>
      </c>
      <c r="G1" s="6"/>
      <c r="I1" s="9" t="s">
        <v>413</v>
      </c>
      <c r="J1" s="47"/>
      <c r="K1" s="7"/>
      <c r="Q1" s="5"/>
      <c r="R1" s="5"/>
      <c r="S1" s="5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1" customFormat="1" ht="12.75">
      <c r="A2" s="9" t="s">
        <v>432</v>
      </c>
      <c r="G2" s="6"/>
      <c r="H2" s="8"/>
      <c r="I2" s="9"/>
      <c r="J2" s="47"/>
      <c r="K2" s="7"/>
      <c r="Q2" s="5"/>
      <c r="R2" s="5"/>
      <c r="S2" s="5"/>
      <c r="Z2" s="21" t="s">
        <v>6</v>
      </c>
      <c r="AA2" s="23" t="s">
        <v>7</v>
      </c>
      <c r="AB2" s="24" t="s">
        <v>8</v>
      </c>
      <c r="AC2" s="24"/>
      <c r="AD2" s="23"/>
    </row>
    <row r="3" spans="1:30" s="1" customFormat="1" ht="12.75">
      <c r="A3" s="9" t="s">
        <v>414</v>
      </c>
      <c r="G3" s="6"/>
      <c r="I3" s="9"/>
      <c r="J3" s="47"/>
      <c r="K3" s="7"/>
      <c r="Q3" s="5"/>
      <c r="R3" s="5"/>
      <c r="S3" s="5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1" customFormat="1" ht="12.75">
      <c r="A4" s="9" t="s">
        <v>437</v>
      </c>
      <c r="J4" s="48"/>
      <c r="Q4" s="5"/>
      <c r="R4" s="5"/>
      <c r="S4" s="5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9" t="s">
        <v>433</v>
      </c>
      <c r="C5" s="49"/>
      <c r="D5" s="49"/>
      <c r="E5" s="49"/>
    </row>
    <row r="6" spans="1:30" customFormat="1" ht="13.5">
      <c r="A6" s="9" t="s">
        <v>434</v>
      </c>
      <c r="C6" s="49"/>
      <c r="D6" s="49"/>
      <c r="E6" s="49"/>
    </row>
    <row r="7" spans="1:30" ht="18">
      <c r="A7" s="132" t="s">
        <v>425</v>
      </c>
      <c r="B7" s="131" t="s">
        <v>20</v>
      </c>
      <c r="C7" s="130" t="s">
        <v>424</v>
      </c>
      <c r="D7" s="130" t="s">
        <v>213</v>
      </c>
      <c r="E7" s="130" t="s">
        <v>212</v>
      </c>
      <c r="F7" s="129" t="s">
        <v>423</v>
      </c>
      <c r="G7" s="128" t="s">
        <v>422</v>
      </c>
    </row>
    <row r="8" spans="1:30">
      <c r="A8" s="70"/>
      <c r="B8" s="69"/>
      <c r="C8" s="102"/>
      <c r="D8" s="90"/>
      <c r="E8" s="89"/>
      <c r="F8" s="88"/>
      <c r="G8" s="87"/>
    </row>
    <row r="9" spans="1:30">
      <c r="A9" s="106"/>
      <c r="B9" s="126"/>
      <c r="C9" s="127"/>
      <c r="D9" s="126"/>
      <c r="E9" s="111"/>
      <c r="F9" s="110"/>
      <c r="G9" s="118"/>
    </row>
    <row r="10" spans="1:30">
      <c r="A10" s="63"/>
      <c r="B10" s="62"/>
      <c r="C10" s="59"/>
      <c r="D10" s="62"/>
      <c r="E10" s="61"/>
      <c r="F10" s="60"/>
      <c r="G10" s="59"/>
    </row>
    <row r="11" spans="1:30">
      <c r="A11" s="106">
        <v>1</v>
      </c>
      <c r="B11" s="125"/>
      <c r="C11" s="122" t="s">
        <v>388</v>
      </c>
      <c r="D11" s="124"/>
      <c r="E11" s="111"/>
      <c r="F11" s="123"/>
      <c r="G11" s="112"/>
    </row>
    <row r="12" spans="1:30">
      <c r="A12" s="106">
        <f t="shared" ref="A12:A75" si="0">A11+1</f>
        <v>2</v>
      </c>
      <c r="B12" s="115"/>
      <c r="C12" s="122" t="s">
        <v>387</v>
      </c>
      <c r="D12" s="112" t="s">
        <v>229</v>
      </c>
      <c r="E12" s="111"/>
      <c r="F12" s="110"/>
      <c r="G12" s="109"/>
    </row>
    <row r="13" spans="1:30">
      <c r="A13" s="106">
        <f t="shared" si="0"/>
        <v>3</v>
      </c>
      <c r="B13" s="112"/>
      <c r="C13" s="106" t="s">
        <v>386</v>
      </c>
      <c r="D13" s="112" t="s">
        <v>76</v>
      </c>
      <c r="E13" s="120">
        <v>1</v>
      </c>
      <c r="F13" s="229"/>
      <c r="G13" s="109">
        <f t="shared" ref="G13:G41" si="1">E13*F13</f>
        <v>0</v>
      </c>
    </row>
    <row r="14" spans="1:30">
      <c r="A14" s="106">
        <f t="shared" si="0"/>
        <v>4</v>
      </c>
      <c r="B14" s="112"/>
      <c r="C14" s="106" t="s">
        <v>385</v>
      </c>
      <c r="D14" s="112" t="s">
        <v>98</v>
      </c>
      <c r="E14" s="120">
        <v>25</v>
      </c>
      <c r="F14" s="229"/>
      <c r="G14" s="109">
        <f t="shared" si="1"/>
        <v>0</v>
      </c>
    </row>
    <row r="15" spans="1:30">
      <c r="A15" s="106">
        <f t="shared" si="0"/>
        <v>5</v>
      </c>
      <c r="B15" s="112"/>
      <c r="C15" s="106" t="s">
        <v>384</v>
      </c>
      <c r="D15" s="112" t="s">
        <v>127</v>
      </c>
      <c r="E15" s="120">
        <v>15</v>
      </c>
      <c r="F15" s="229"/>
      <c r="G15" s="109">
        <f t="shared" si="1"/>
        <v>0</v>
      </c>
    </row>
    <row r="16" spans="1:30">
      <c r="A16" s="106">
        <f t="shared" si="0"/>
        <v>6</v>
      </c>
      <c r="B16" s="112"/>
      <c r="C16" s="106" t="s">
        <v>383</v>
      </c>
      <c r="D16" s="112" t="s">
        <v>127</v>
      </c>
      <c r="E16" s="120">
        <v>42</v>
      </c>
      <c r="F16" s="229"/>
      <c r="G16" s="109">
        <f t="shared" si="1"/>
        <v>0</v>
      </c>
    </row>
    <row r="17" spans="1:7">
      <c r="A17" s="106">
        <f t="shared" si="0"/>
        <v>7</v>
      </c>
      <c r="B17" s="112"/>
      <c r="C17" s="106" t="s">
        <v>382</v>
      </c>
      <c r="D17" s="112" t="s">
        <v>127</v>
      </c>
      <c r="E17" s="120">
        <v>6</v>
      </c>
      <c r="F17" s="229"/>
      <c r="G17" s="109">
        <f t="shared" si="1"/>
        <v>0</v>
      </c>
    </row>
    <row r="18" spans="1:7">
      <c r="A18" s="106">
        <f t="shared" si="0"/>
        <v>8</v>
      </c>
      <c r="B18" s="112"/>
      <c r="C18" s="106" t="s">
        <v>381</v>
      </c>
      <c r="D18" s="112" t="s">
        <v>98</v>
      </c>
      <c r="E18" s="120">
        <v>60</v>
      </c>
      <c r="F18" s="229"/>
      <c r="G18" s="109">
        <f t="shared" si="1"/>
        <v>0</v>
      </c>
    </row>
    <row r="19" spans="1:7">
      <c r="A19" s="106">
        <f t="shared" si="0"/>
        <v>9</v>
      </c>
      <c r="B19" s="112"/>
      <c r="C19" s="106" t="s">
        <v>380</v>
      </c>
      <c r="D19" s="112" t="s">
        <v>98</v>
      </c>
      <c r="E19" s="120">
        <v>26</v>
      </c>
      <c r="F19" s="229"/>
      <c r="G19" s="109">
        <f t="shared" si="1"/>
        <v>0</v>
      </c>
    </row>
    <row r="20" spans="1:7">
      <c r="A20" s="106">
        <f t="shared" si="0"/>
        <v>10</v>
      </c>
      <c r="B20" s="112"/>
      <c r="C20" s="106" t="s">
        <v>379</v>
      </c>
      <c r="D20" s="112" t="s">
        <v>98</v>
      </c>
      <c r="E20" s="120">
        <v>1</v>
      </c>
      <c r="F20" s="229"/>
      <c r="G20" s="109">
        <f t="shared" si="1"/>
        <v>0</v>
      </c>
    </row>
    <row r="21" spans="1:7">
      <c r="A21" s="106">
        <f t="shared" si="0"/>
        <v>11</v>
      </c>
      <c r="B21" s="121"/>
      <c r="C21" s="106" t="s">
        <v>378</v>
      </c>
      <c r="D21" s="112" t="s">
        <v>98</v>
      </c>
      <c r="E21" s="120">
        <v>7</v>
      </c>
      <c r="F21" s="229"/>
      <c r="G21" s="109">
        <f t="shared" si="1"/>
        <v>0</v>
      </c>
    </row>
    <row r="22" spans="1:7">
      <c r="A22" s="106">
        <f t="shared" si="0"/>
        <v>12</v>
      </c>
      <c r="B22" s="112"/>
      <c r="C22" s="106" t="s">
        <v>377</v>
      </c>
      <c r="D22" s="112" t="s">
        <v>98</v>
      </c>
      <c r="E22" s="120">
        <v>2</v>
      </c>
      <c r="F22" s="229"/>
      <c r="G22" s="109">
        <f t="shared" si="1"/>
        <v>0</v>
      </c>
    </row>
    <row r="23" spans="1:7">
      <c r="A23" s="106">
        <f t="shared" si="0"/>
        <v>13</v>
      </c>
      <c r="B23" s="112"/>
      <c r="C23" s="106" t="s">
        <v>376</v>
      </c>
      <c r="D23" s="112" t="s">
        <v>98</v>
      </c>
      <c r="E23" s="120">
        <v>3</v>
      </c>
      <c r="F23" s="230"/>
      <c r="G23" s="109">
        <f t="shared" si="1"/>
        <v>0</v>
      </c>
    </row>
    <row r="24" spans="1:7">
      <c r="A24" s="106">
        <f t="shared" si="0"/>
        <v>14</v>
      </c>
      <c r="B24" s="112"/>
      <c r="C24" s="106" t="s">
        <v>375</v>
      </c>
      <c r="D24" s="112" t="s">
        <v>98</v>
      </c>
      <c r="E24" s="120">
        <v>3</v>
      </c>
      <c r="F24" s="230"/>
      <c r="G24" s="109">
        <f t="shared" si="1"/>
        <v>0</v>
      </c>
    </row>
    <row r="25" spans="1:7">
      <c r="A25" s="106">
        <f t="shared" si="0"/>
        <v>15</v>
      </c>
      <c r="B25" s="112"/>
      <c r="C25" s="106" t="s">
        <v>374</v>
      </c>
      <c r="D25" s="112" t="s">
        <v>98</v>
      </c>
      <c r="E25" s="120">
        <v>1</v>
      </c>
      <c r="F25" s="230"/>
      <c r="G25" s="109">
        <f t="shared" si="1"/>
        <v>0</v>
      </c>
    </row>
    <row r="26" spans="1:7">
      <c r="A26" s="106">
        <f t="shared" si="0"/>
        <v>16</v>
      </c>
      <c r="B26" s="112"/>
      <c r="C26" s="106" t="s">
        <v>373</v>
      </c>
      <c r="D26" s="112" t="s">
        <v>98</v>
      </c>
      <c r="E26" s="120">
        <v>1</v>
      </c>
      <c r="F26" s="230"/>
      <c r="G26" s="109">
        <f t="shared" si="1"/>
        <v>0</v>
      </c>
    </row>
    <row r="27" spans="1:7">
      <c r="A27" s="106">
        <f t="shared" si="0"/>
        <v>17</v>
      </c>
      <c r="B27" s="112"/>
      <c r="C27" s="106" t="s">
        <v>372</v>
      </c>
      <c r="D27" s="112" t="s">
        <v>98</v>
      </c>
      <c r="E27" s="120">
        <v>2</v>
      </c>
      <c r="F27" s="109"/>
      <c r="G27" s="109">
        <f t="shared" si="1"/>
        <v>0</v>
      </c>
    </row>
    <row r="28" spans="1:7">
      <c r="A28" s="106">
        <f t="shared" si="0"/>
        <v>18</v>
      </c>
      <c r="B28" s="112"/>
      <c r="C28" s="106" t="s">
        <v>371</v>
      </c>
      <c r="D28" s="112" t="s">
        <v>98</v>
      </c>
      <c r="E28" s="120">
        <v>1</v>
      </c>
      <c r="F28" s="109"/>
      <c r="G28" s="109">
        <f>E28*F28</f>
        <v>0</v>
      </c>
    </row>
    <row r="29" spans="1:7">
      <c r="A29" s="106">
        <f t="shared" si="0"/>
        <v>19</v>
      </c>
      <c r="B29" s="112"/>
      <c r="C29" s="106" t="s">
        <v>370</v>
      </c>
      <c r="D29" s="112" t="s">
        <v>98</v>
      </c>
      <c r="E29" s="120">
        <v>1</v>
      </c>
      <c r="F29" s="109"/>
      <c r="G29" s="109">
        <f>E29*F29</f>
        <v>0</v>
      </c>
    </row>
    <row r="30" spans="1:7">
      <c r="A30" s="106">
        <f t="shared" si="0"/>
        <v>20</v>
      </c>
      <c r="B30" s="112"/>
      <c r="C30" s="106" t="s">
        <v>369</v>
      </c>
      <c r="D30" s="112" t="s">
        <v>98</v>
      </c>
      <c r="E30" s="120">
        <v>1</v>
      </c>
      <c r="F30" s="109"/>
      <c r="G30" s="109">
        <f>E30*F30</f>
        <v>0</v>
      </c>
    </row>
    <row r="31" spans="1:7">
      <c r="A31" s="106">
        <f t="shared" si="0"/>
        <v>21</v>
      </c>
      <c r="B31" s="112"/>
      <c r="C31" s="106" t="s">
        <v>368</v>
      </c>
      <c r="D31" s="112" t="s">
        <v>98</v>
      </c>
      <c r="E31" s="120">
        <v>3</v>
      </c>
      <c r="F31" s="109"/>
      <c r="G31" s="109">
        <f t="shared" si="1"/>
        <v>0</v>
      </c>
    </row>
    <row r="32" spans="1:7">
      <c r="A32" s="106">
        <f t="shared" si="0"/>
        <v>22</v>
      </c>
      <c r="B32" s="112"/>
      <c r="C32" s="106" t="s">
        <v>367</v>
      </c>
      <c r="D32" s="112" t="s">
        <v>98</v>
      </c>
      <c r="E32" s="120">
        <v>9</v>
      </c>
      <c r="F32" s="109"/>
      <c r="G32" s="109">
        <f t="shared" si="1"/>
        <v>0</v>
      </c>
    </row>
    <row r="33" spans="1:7">
      <c r="A33" s="106">
        <f t="shared" si="0"/>
        <v>23</v>
      </c>
      <c r="B33" s="112"/>
      <c r="C33" s="106" t="s">
        <v>366</v>
      </c>
      <c r="D33" s="112" t="s">
        <v>98</v>
      </c>
      <c r="E33" s="120">
        <v>56</v>
      </c>
      <c r="F33" s="109"/>
      <c r="G33" s="109">
        <f t="shared" si="1"/>
        <v>0</v>
      </c>
    </row>
    <row r="34" spans="1:7">
      <c r="A34" s="106">
        <f t="shared" si="0"/>
        <v>24</v>
      </c>
      <c r="B34" s="112"/>
      <c r="C34" s="106" t="s">
        <v>365</v>
      </c>
      <c r="D34" s="112" t="s">
        <v>98</v>
      </c>
      <c r="E34" s="120">
        <v>24</v>
      </c>
      <c r="F34" s="109"/>
      <c r="G34" s="109">
        <f t="shared" si="1"/>
        <v>0</v>
      </c>
    </row>
    <row r="35" spans="1:7">
      <c r="A35" s="106">
        <f t="shared" si="0"/>
        <v>25</v>
      </c>
      <c r="B35" s="121"/>
      <c r="C35" s="106" t="s">
        <v>364</v>
      </c>
      <c r="D35" s="112" t="s">
        <v>98</v>
      </c>
      <c r="E35" s="120">
        <v>2</v>
      </c>
      <c r="F35" s="109"/>
      <c r="G35" s="109">
        <f t="shared" si="1"/>
        <v>0</v>
      </c>
    </row>
    <row r="36" spans="1:7">
      <c r="A36" s="106">
        <f t="shared" si="0"/>
        <v>26</v>
      </c>
      <c r="B36" s="121"/>
      <c r="C36" s="106" t="s">
        <v>363</v>
      </c>
      <c r="D36" s="112" t="s">
        <v>98</v>
      </c>
      <c r="E36" s="120">
        <v>1</v>
      </c>
      <c r="F36" s="109"/>
      <c r="G36" s="109">
        <f t="shared" si="1"/>
        <v>0</v>
      </c>
    </row>
    <row r="37" spans="1:7">
      <c r="A37" s="106">
        <f t="shared" si="0"/>
        <v>27</v>
      </c>
      <c r="B37" s="121"/>
      <c r="C37" s="106" t="s">
        <v>362</v>
      </c>
      <c r="D37" s="112" t="s">
        <v>98</v>
      </c>
      <c r="E37" s="120">
        <v>7</v>
      </c>
      <c r="F37" s="109"/>
      <c r="G37" s="109">
        <f t="shared" si="1"/>
        <v>0</v>
      </c>
    </row>
    <row r="38" spans="1:7">
      <c r="A38" s="106">
        <f t="shared" si="0"/>
        <v>28</v>
      </c>
      <c r="B38" s="121"/>
      <c r="C38" s="106" t="s">
        <v>442</v>
      </c>
      <c r="D38" s="112" t="s">
        <v>98</v>
      </c>
      <c r="E38" s="120">
        <v>2</v>
      </c>
      <c r="F38" s="109"/>
      <c r="G38" s="109">
        <f t="shared" si="1"/>
        <v>0</v>
      </c>
    </row>
    <row r="39" spans="1:7">
      <c r="A39" s="106">
        <f t="shared" si="0"/>
        <v>29</v>
      </c>
      <c r="B39" s="121"/>
      <c r="C39" s="106" t="s">
        <v>441</v>
      </c>
      <c r="D39" s="112" t="s">
        <v>98</v>
      </c>
      <c r="E39" s="120">
        <v>1</v>
      </c>
      <c r="F39" s="109"/>
      <c r="G39" s="109">
        <f t="shared" si="1"/>
        <v>0</v>
      </c>
    </row>
    <row r="40" spans="1:7">
      <c r="A40" s="106">
        <f t="shared" si="0"/>
        <v>30</v>
      </c>
      <c r="B40" s="112"/>
      <c r="C40" s="106" t="s">
        <v>444</v>
      </c>
      <c r="D40" s="112" t="s">
        <v>98</v>
      </c>
      <c r="E40" s="120">
        <v>6</v>
      </c>
      <c r="F40" s="109"/>
      <c r="G40" s="109">
        <f t="shared" si="1"/>
        <v>0</v>
      </c>
    </row>
    <row r="41" spans="1:7">
      <c r="A41" s="106">
        <f t="shared" si="0"/>
        <v>31</v>
      </c>
      <c r="B41" s="112"/>
      <c r="C41" s="106" t="s">
        <v>445</v>
      </c>
      <c r="D41" s="112" t="s">
        <v>98</v>
      </c>
      <c r="E41" s="120">
        <v>35</v>
      </c>
      <c r="F41" s="109"/>
      <c r="G41" s="109">
        <f t="shared" si="1"/>
        <v>0</v>
      </c>
    </row>
    <row r="42" spans="1:7">
      <c r="A42" s="106">
        <f t="shared" si="0"/>
        <v>32</v>
      </c>
      <c r="B42" s="122"/>
      <c r="C42" s="106" t="s">
        <v>443</v>
      </c>
      <c r="D42" s="112" t="s">
        <v>98</v>
      </c>
      <c r="E42" s="120">
        <v>8</v>
      </c>
      <c r="F42" s="109"/>
      <c r="G42" s="109">
        <f t="shared" ref="G42:G62" si="2">E42*F42</f>
        <v>0</v>
      </c>
    </row>
    <row r="43" spans="1:7">
      <c r="A43" s="106">
        <f t="shared" si="0"/>
        <v>33</v>
      </c>
      <c r="B43" s="122"/>
      <c r="C43" s="106" t="s">
        <v>446</v>
      </c>
      <c r="D43" s="112" t="s">
        <v>98</v>
      </c>
      <c r="E43" s="120">
        <v>10</v>
      </c>
      <c r="F43" s="109"/>
      <c r="G43" s="109">
        <f t="shared" si="2"/>
        <v>0</v>
      </c>
    </row>
    <row r="44" spans="1:7">
      <c r="A44" s="106">
        <f t="shared" si="0"/>
        <v>34</v>
      </c>
      <c r="B44" s="122"/>
      <c r="C44" s="106" t="s">
        <v>361</v>
      </c>
      <c r="D44" s="112" t="s">
        <v>98</v>
      </c>
      <c r="E44" s="120">
        <v>1</v>
      </c>
      <c r="F44" s="109"/>
      <c r="G44" s="109">
        <f t="shared" si="2"/>
        <v>0</v>
      </c>
    </row>
    <row r="45" spans="1:7">
      <c r="A45" s="106">
        <f t="shared" si="0"/>
        <v>35</v>
      </c>
      <c r="B45" s="122"/>
      <c r="C45" s="106" t="s">
        <v>447</v>
      </c>
      <c r="D45" s="112" t="s">
        <v>98</v>
      </c>
      <c r="E45" s="120">
        <v>3</v>
      </c>
      <c r="F45" s="109"/>
      <c r="G45" s="109">
        <f t="shared" si="2"/>
        <v>0</v>
      </c>
    </row>
    <row r="46" spans="1:7">
      <c r="A46" s="106">
        <f t="shared" si="0"/>
        <v>36</v>
      </c>
      <c r="B46" s="122"/>
      <c r="C46" s="106" t="s">
        <v>448</v>
      </c>
      <c r="D46" s="112" t="s">
        <v>98</v>
      </c>
      <c r="E46" s="120">
        <v>1</v>
      </c>
      <c r="F46" s="109"/>
      <c r="G46" s="109">
        <f t="shared" si="2"/>
        <v>0</v>
      </c>
    </row>
    <row r="47" spans="1:7">
      <c r="A47" s="106">
        <f t="shared" si="0"/>
        <v>37</v>
      </c>
      <c r="B47" s="122"/>
      <c r="C47" s="106" t="s">
        <v>360</v>
      </c>
      <c r="D47" s="112" t="s">
        <v>98</v>
      </c>
      <c r="E47" s="120">
        <v>1</v>
      </c>
      <c r="F47" s="109"/>
      <c r="G47" s="109">
        <f t="shared" si="2"/>
        <v>0</v>
      </c>
    </row>
    <row r="48" spans="1:7">
      <c r="A48" s="106">
        <f t="shared" si="0"/>
        <v>38</v>
      </c>
      <c r="B48" s="112"/>
      <c r="C48" s="106" t="s">
        <v>359</v>
      </c>
      <c r="D48" s="112" t="s">
        <v>98</v>
      </c>
      <c r="E48" s="120">
        <v>9</v>
      </c>
      <c r="F48" s="109"/>
      <c r="G48" s="109">
        <f t="shared" si="2"/>
        <v>0</v>
      </c>
    </row>
    <row r="49" spans="1:7">
      <c r="A49" s="106">
        <f t="shared" si="0"/>
        <v>39</v>
      </c>
      <c r="B49" s="112"/>
      <c r="C49" s="106" t="s">
        <v>358</v>
      </c>
      <c r="D49" s="112" t="s">
        <v>98</v>
      </c>
      <c r="E49" s="120">
        <v>1</v>
      </c>
      <c r="F49" s="109"/>
      <c r="G49" s="109">
        <f t="shared" si="2"/>
        <v>0</v>
      </c>
    </row>
    <row r="50" spans="1:7">
      <c r="A50" s="106">
        <f t="shared" si="0"/>
        <v>40</v>
      </c>
      <c r="B50" s="112"/>
      <c r="C50" s="106" t="s">
        <v>449</v>
      </c>
      <c r="D50" s="112" t="s">
        <v>98</v>
      </c>
      <c r="E50" s="120">
        <v>2</v>
      </c>
      <c r="F50" s="109"/>
      <c r="G50" s="109">
        <f t="shared" si="2"/>
        <v>0</v>
      </c>
    </row>
    <row r="51" spans="1:7">
      <c r="A51" s="106">
        <f t="shared" si="0"/>
        <v>41</v>
      </c>
      <c r="B51" s="112"/>
      <c r="C51" s="106" t="s">
        <v>357</v>
      </c>
      <c r="D51" s="112" t="s">
        <v>98</v>
      </c>
      <c r="E51" s="120">
        <v>2</v>
      </c>
      <c r="F51" s="109"/>
      <c r="G51" s="109">
        <f t="shared" si="2"/>
        <v>0</v>
      </c>
    </row>
    <row r="52" spans="1:7">
      <c r="A52" s="106">
        <f t="shared" si="0"/>
        <v>42</v>
      </c>
      <c r="B52" s="112"/>
      <c r="C52" s="106" t="s">
        <v>356</v>
      </c>
      <c r="D52" s="112" t="s">
        <v>98</v>
      </c>
      <c r="E52" s="120">
        <v>2</v>
      </c>
      <c r="F52" s="109"/>
      <c r="G52" s="109">
        <f t="shared" si="2"/>
        <v>0</v>
      </c>
    </row>
    <row r="53" spans="1:7">
      <c r="A53" s="106">
        <f t="shared" si="0"/>
        <v>43</v>
      </c>
      <c r="B53" s="112"/>
      <c r="C53" s="106" t="s">
        <v>450</v>
      </c>
      <c r="D53" s="112" t="s">
        <v>98</v>
      </c>
      <c r="E53" s="120">
        <v>2</v>
      </c>
      <c r="F53" s="109"/>
      <c r="G53" s="109">
        <f t="shared" si="2"/>
        <v>0</v>
      </c>
    </row>
    <row r="54" spans="1:7">
      <c r="A54" s="106">
        <f t="shared" si="0"/>
        <v>44</v>
      </c>
      <c r="B54" s="112"/>
      <c r="C54" s="106" t="s">
        <v>355</v>
      </c>
      <c r="D54" s="112" t="s">
        <v>98</v>
      </c>
      <c r="E54" s="120">
        <v>3</v>
      </c>
      <c r="F54" s="109"/>
      <c r="G54" s="109">
        <f t="shared" si="2"/>
        <v>0</v>
      </c>
    </row>
    <row r="55" spans="1:7">
      <c r="A55" s="106">
        <f t="shared" si="0"/>
        <v>45</v>
      </c>
      <c r="B55" s="112"/>
      <c r="C55" s="106" t="s">
        <v>354</v>
      </c>
      <c r="D55" s="112" t="s">
        <v>98</v>
      </c>
      <c r="E55" s="120">
        <v>14</v>
      </c>
      <c r="F55" s="109"/>
      <c r="G55" s="109">
        <f t="shared" si="2"/>
        <v>0</v>
      </c>
    </row>
    <row r="56" spans="1:7">
      <c r="A56" s="106">
        <f t="shared" si="0"/>
        <v>46</v>
      </c>
      <c r="B56" s="112"/>
      <c r="C56" s="106" t="s">
        <v>353</v>
      </c>
      <c r="D56" s="112" t="s">
        <v>98</v>
      </c>
      <c r="E56" s="120">
        <v>12</v>
      </c>
      <c r="F56" s="109"/>
      <c r="G56" s="109">
        <f t="shared" ref="G56" si="3">E56*F56</f>
        <v>0</v>
      </c>
    </row>
    <row r="57" spans="1:7">
      <c r="A57" s="106">
        <f t="shared" si="0"/>
        <v>47</v>
      </c>
      <c r="B57" s="112"/>
      <c r="C57" s="106" t="s">
        <v>451</v>
      </c>
      <c r="D57" s="112" t="s">
        <v>98</v>
      </c>
      <c r="E57" s="120">
        <v>1</v>
      </c>
      <c r="F57" s="109"/>
      <c r="G57" s="109">
        <f t="shared" si="2"/>
        <v>0</v>
      </c>
    </row>
    <row r="58" spans="1:7">
      <c r="A58" s="106">
        <f t="shared" si="0"/>
        <v>48</v>
      </c>
      <c r="B58" s="112"/>
      <c r="C58" s="106" t="s">
        <v>454</v>
      </c>
      <c r="D58" s="112" t="s">
        <v>98</v>
      </c>
      <c r="E58" s="120">
        <v>1</v>
      </c>
      <c r="F58" s="109"/>
      <c r="G58" s="109">
        <f t="shared" si="2"/>
        <v>0</v>
      </c>
    </row>
    <row r="59" spans="1:7">
      <c r="A59" s="106">
        <f t="shared" si="0"/>
        <v>49</v>
      </c>
      <c r="B59" s="112"/>
      <c r="C59" s="106" t="s">
        <v>453</v>
      </c>
      <c r="D59" s="112" t="s">
        <v>98</v>
      </c>
      <c r="E59" s="120">
        <v>3</v>
      </c>
      <c r="F59" s="109"/>
      <c r="G59" s="109">
        <f t="shared" ref="G59:G60" si="4">E59*F59</f>
        <v>0</v>
      </c>
    </row>
    <row r="60" spans="1:7">
      <c r="A60" s="106">
        <f>A58+1</f>
        <v>49</v>
      </c>
      <c r="B60" s="112"/>
      <c r="C60" s="106" t="s">
        <v>490</v>
      </c>
      <c r="D60" s="112" t="s">
        <v>98</v>
      </c>
      <c r="E60" s="120">
        <v>1</v>
      </c>
      <c r="F60" s="109"/>
      <c r="G60" s="109">
        <f t="shared" si="4"/>
        <v>0</v>
      </c>
    </row>
    <row r="61" spans="1:7">
      <c r="A61" s="106">
        <f>A59+1</f>
        <v>50</v>
      </c>
      <c r="B61" s="112"/>
      <c r="C61" s="106" t="s">
        <v>352</v>
      </c>
      <c r="D61" s="112" t="s">
        <v>98</v>
      </c>
      <c r="E61" s="120">
        <v>1</v>
      </c>
      <c r="F61" s="109"/>
      <c r="G61" s="109">
        <f t="shared" si="2"/>
        <v>0</v>
      </c>
    </row>
    <row r="62" spans="1:7">
      <c r="A62" s="106">
        <f t="shared" si="0"/>
        <v>51</v>
      </c>
      <c r="B62" s="121"/>
      <c r="C62" s="106" t="s">
        <v>351</v>
      </c>
      <c r="D62" s="112" t="s">
        <v>98</v>
      </c>
      <c r="E62" s="120">
        <v>65</v>
      </c>
      <c r="F62" s="109"/>
      <c r="G62" s="109">
        <f t="shared" si="2"/>
        <v>0</v>
      </c>
    </row>
    <row r="63" spans="1:7">
      <c r="A63" s="106">
        <f t="shared" si="0"/>
        <v>52</v>
      </c>
      <c r="B63" s="119"/>
      <c r="C63" s="119" t="s">
        <v>421</v>
      </c>
      <c r="D63" s="119"/>
      <c r="E63" s="118"/>
      <c r="F63" s="118"/>
      <c r="G63" s="118">
        <f>SUM(G13:G62)</f>
        <v>0</v>
      </c>
    </row>
    <row r="64" spans="1:7">
      <c r="A64" s="106">
        <f t="shared" si="0"/>
        <v>53</v>
      </c>
      <c r="B64" s="119"/>
      <c r="C64" s="119"/>
      <c r="D64" s="119"/>
      <c r="E64" s="119"/>
      <c r="F64" s="118"/>
      <c r="G64" s="118"/>
    </row>
    <row r="65" spans="1:7">
      <c r="A65" s="106">
        <f t="shared" si="0"/>
        <v>54</v>
      </c>
      <c r="B65" s="62"/>
      <c r="C65" s="117" t="s">
        <v>350</v>
      </c>
      <c r="D65" s="62"/>
      <c r="E65" s="61"/>
      <c r="F65" s="60"/>
      <c r="G65" s="59"/>
    </row>
    <row r="66" spans="1:7">
      <c r="A66" s="106">
        <f t="shared" si="0"/>
        <v>55</v>
      </c>
      <c r="B66" s="69"/>
      <c r="C66" s="116" t="s">
        <v>349</v>
      </c>
      <c r="D66" s="108" t="s">
        <v>98</v>
      </c>
      <c r="E66" s="89">
        <v>1</v>
      </c>
      <c r="F66" s="113"/>
      <c r="G66" s="87">
        <f t="shared" ref="G66:G71" si="5">E66*F66</f>
        <v>0</v>
      </c>
    </row>
    <row r="67" spans="1:7">
      <c r="A67" s="106">
        <f t="shared" si="0"/>
        <v>56</v>
      </c>
      <c r="B67" s="115"/>
      <c r="C67" s="114" t="s">
        <v>452</v>
      </c>
      <c r="D67" s="108" t="s">
        <v>98</v>
      </c>
      <c r="E67" s="89">
        <v>1</v>
      </c>
      <c r="F67" s="113"/>
      <c r="G67" s="87">
        <f t="shared" si="5"/>
        <v>0</v>
      </c>
    </row>
    <row r="68" spans="1:7">
      <c r="A68" s="106">
        <f t="shared" si="0"/>
        <v>57</v>
      </c>
      <c r="B68" s="69"/>
      <c r="C68" s="106" t="s">
        <v>348</v>
      </c>
      <c r="D68" s="112" t="s">
        <v>98</v>
      </c>
      <c r="E68" s="111">
        <v>2</v>
      </c>
      <c r="F68" s="110"/>
      <c r="G68" s="109">
        <f t="shared" si="5"/>
        <v>0</v>
      </c>
    </row>
    <row r="69" spans="1:7">
      <c r="A69" s="106">
        <f t="shared" si="0"/>
        <v>58</v>
      </c>
      <c r="B69" s="69"/>
      <c r="C69" s="106" t="s">
        <v>491</v>
      </c>
      <c r="D69" s="112" t="s">
        <v>98</v>
      </c>
      <c r="E69" s="111">
        <v>2</v>
      </c>
      <c r="F69" s="110"/>
      <c r="G69" s="109">
        <f t="shared" si="5"/>
        <v>0</v>
      </c>
    </row>
    <row r="70" spans="1:7">
      <c r="A70" s="106">
        <f t="shared" si="0"/>
        <v>59</v>
      </c>
      <c r="B70" s="69"/>
      <c r="C70" s="106" t="s">
        <v>347</v>
      </c>
      <c r="D70" s="112" t="s">
        <v>98</v>
      </c>
      <c r="E70" s="111">
        <v>1</v>
      </c>
      <c r="F70" s="110"/>
      <c r="G70" s="109">
        <f t="shared" si="5"/>
        <v>0</v>
      </c>
    </row>
    <row r="71" spans="1:7">
      <c r="A71" s="106">
        <f t="shared" si="0"/>
        <v>60</v>
      </c>
      <c r="B71" s="69"/>
      <c r="C71" s="106" t="s">
        <v>346</v>
      </c>
      <c r="D71" s="112" t="s">
        <v>98</v>
      </c>
      <c r="E71" s="111">
        <v>1</v>
      </c>
      <c r="F71" s="110"/>
      <c r="G71" s="109">
        <f t="shared" si="5"/>
        <v>0</v>
      </c>
    </row>
    <row r="72" spans="1:7">
      <c r="A72" s="106">
        <f t="shared" si="0"/>
        <v>61</v>
      </c>
      <c r="B72" s="69"/>
      <c r="C72" s="106" t="s">
        <v>345</v>
      </c>
      <c r="D72" s="108"/>
      <c r="E72" s="89"/>
      <c r="F72" s="88"/>
      <c r="G72" s="87">
        <f>SUM(G66:G71)</f>
        <v>0</v>
      </c>
    </row>
    <row r="73" spans="1:7">
      <c r="A73" s="106">
        <f t="shared" si="0"/>
        <v>62</v>
      </c>
      <c r="B73" s="69"/>
      <c r="C73" s="106" t="s">
        <v>344</v>
      </c>
      <c r="D73" s="90"/>
      <c r="E73" s="89"/>
      <c r="F73" s="88"/>
      <c r="G73" s="107">
        <f>G72*0.01</f>
        <v>0</v>
      </c>
    </row>
    <row r="74" spans="1:7">
      <c r="A74" s="106">
        <f t="shared" si="0"/>
        <v>63</v>
      </c>
      <c r="B74" s="69"/>
      <c r="C74" s="106" t="s">
        <v>343</v>
      </c>
      <c r="D74" s="90"/>
      <c r="E74" s="89"/>
      <c r="F74" s="88"/>
      <c r="G74" s="107">
        <f>G72*0.036</f>
        <v>0</v>
      </c>
    </row>
    <row r="75" spans="1:7">
      <c r="A75" s="106">
        <f t="shared" si="0"/>
        <v>64</v>
      </c>
      <c r="B75" s="69"/>
      <c r="C75" s="105" t="s">
        <v>342</v>
      </c>
      <c r="D75" s="90"/>
      <c r="E75" s="89"/>
      <c r="F75" s="88"/>
      <c r="G75" s="104">
        <f>SUM(G72:G74)</f>
        <v>0</v>
      </c>
    </row>
    <row r="81" spans="3:3">
      <c r="C81" s="219"/>
    </row>
  </sheetData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131"/>
  <sheetViews>
    <sheetView view="pageBreakPreview" topLeftCell="A19" zoomScale="110" zoomScaleNormal="100" zoomScaleSheetLayoutView="110" workbookViewId="0">
      <selection activeCell="I13" sqref="I13"/>
    </sheetView>
  </sheetViews>
  <sheetFormatPr defaultColWidth="35.5703125" defaultRowHeight="15"/>
  <cols>
    <col min="1" max="1" width="3.7109375" style="58" customWidth="1"/>
    <col min="2" max="2" width="4" style="58" customWidth="1"/>
    <col min="3" max="3" width="58.85546875" style="58" customWidth="1"/>
    <col min="4" max="4" width="8.5703125" style="134" customWidth="1"/>
    <col min="5" max="5" width="9" style="133" customWidth="1"/>
    <col min="6" max="6" width="9.7109375" style="58" customWidth="1"/>
    <col min="7" max="7" width="8.7109375" style="58" bestFit="1" customWidth="1"/>
    <col min="8" max="8" width="9.140625" style="58" customWidth="1"/>
    <col min="9" max="10" width="12.7109375" style="58" customWidth="1"/>
    <col min="11" max="11" width="16.140625" style="58" customWidth="1"/>
    <col min="12" max="12" width="12.7109375" style="58" bestFit="1" customWidth="1"/>
    <col min="13" max="13" width="18.140625" style="58" customWidth="1"/>
    <col min="14" max="16384" width="35.5703125" style="58"/>
  </cols>
  <sheetData>
    <row r="1" spans="1:30" s="1" customFormat="1" ht="12.75">
      <c r="A1" s="9" t="s">
        <v>438</v>
      </c>
      <c r="G1" s="6"/>
      <c r="I1" s="9" t="s">
        <v>413</v>
      </c>
      <c r="J1" s="47"/>
      <c r="K1" s="7"/>
      <c r="Q1" s="5"/>
      <c r="R1" s="5"/>
      <c r="S1" s="5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1" customFormat="1" ht="12.75">
      <c r="A2" s="9" t="s">
        <v>432</v>
      </c>
      <c r="G2" s="6"/>
      <c r="H2" s="8"/>
      <c r="I2" s="9"/>
      <c r="J2" s="47"/>
      <c r="K2" s="7"/>
      <c r="Q2" s="5"/>
      <c r="R2" s="5"/>
      <c r="S2" s="5"/>
      <c r="Z2" s="21" t="s">
        <v>6</v>
      </c>
      <c r="AA2" s="23" t="s">
        <v>7</v>
      </c>
      <c r="AB2" s="24" t="s">
        <v>8</v>
      </c>
      <c r="AC2" s="24"/>
      <c r="AD2" s="23"/>
    </row>
    <row r="3" spans="1:30" s="1" customFormat="1" ht="12.75">
      <c r="A3" s="9" t="s">
        <v>414</v>
      </c>
      <c r="G3" s="6"/>
      <c r="I3" s="9"/>
      <c r="J3" s="47"/>
      <c r="K3" s="7"/>
      <c r="Q3" s="5"/>
      <c r="R3" s="5"/>
      <c r="S3" s="5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1" customFormat="1" ht="12.75">
      <c r="A4" s="9" t="s">
        <v>437</v>
      </c>
      <c r="J4" s="48"/>
      <c r="Q4" s="5"/>
      <c r="R4" s="5"/>
      <c r="S4" s="5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9" t="s">
        <v>433</v>
      </c>
      <c r="C5" s="49"/>
      <c r="D5" s="49"/>
      <c r="E5" s="49"/>
    </row>
    <row r="6" spans="1:30" customFormat="1" ht="13.5">
      <c r="A6" s="9" t="s">
        <v>436</v>
      </c>
      <c r="C6" s="49"/>
      <c r="D6" s="49"/>
      <c r="E6" s="49"/>
    </row>
    <row r="7" spans="1:30" s="194" customFormat="1" ht="24">
      <c r="A7" s="583" t="s">
        <v>292</v>
      </c>
      <c r="B7" s="583"/>
      <c r="C7" s="196" t="s">
        <v>291</v>
      </c>
      <c r="D7" s="195" t="s">
        <v>290</v>
      </c>
      <c r="E7" s="584" t="s">
        <v>289</v>
      </c>
      <c r="F7" s="584"/>
      <c r="G7" s="584" t="s">
        <v>288</v>
      </c>
      <c r="H7" s="584"/>
      <c r="I7" s="585" t="s">
        <v>287</v>
      </c>
      <c r="J7" s="585"/>
      <c r="K7" s="189" t="s">
        <v>286</v>
      </c>
      <c r="L7" s="189" t="s">
        <v>285</v>
      </c>
      <c r="M7" s="188" t="s">
        <v>284</v>
      </c>
    </row>
    <row r="8" spans="1:30" s="187" customFormat="1" ht="24">
      <c r="A8" s="586" t="s">
        <v>283</v>
      </c>
      <c r="B8" s="586"/>
      <c r="C8" s="193" t="s">
        <v>282</v>
      </c>
      <c r="D8" s="192" t="s">
        <v>236</v>
      </c>
      <c r="E8" s="191" t="s">
        <v>281</v>
      </c>
      <c r="F8" s="190" t="s">
        <v>280</v>
      </c>
      <c r="G8" s="190" t="s">
        <v>279</v>
      </c>
      <c r="H8" s="190" t="s">
        <v>277</v>
      </c>
      <c r="I8" s="190" t="s">
        <v>278</v>
      </c>
      <c r="J8" s="190" t="s">
        <v>277</v>
      </c>
      <c r="K8" s="189" t="s">
        <v>276</v>
      </c>
      <c r="L8" s="189" t="s">
        <v>276</v>
      </c>
      <c r="M8" s="188" t="s">
        <v>275</v>
      </c>
    </row>
    <row r="9" spans="1:30" s="183" customFormat="1" ht="15.75" thickBot="1">
      <c r="A9" s="581">
        <v>1</v>
      </c>
      <c r="B9" s="582"/>
      <c r="C9" s="185">
        <v>2</v>
      </c>
      <c r="D9" s="184">
        <v>3</v>
      </c>
      <c r="E9" s="186">
        <v>4</v>
      </c>
      <c r="F9" s="184">
        <v>5</v>
      </c>
      <c r="G9" s="185">
        <v>6</v>
      </c>
      <c r="H9" s="184">
        <v>7</v>
      </c>
      <c r="I9" s="184">
        <v>8</v>
      </c>
      <c r="J9" s="184">
        <v>9</v>
      </c>
      <c r="K9" s="184">
        <v>10</v>
      </c>
      <c r="L9" s="184">
        <v>11</v>
      </c>
      <c r="M9" s="184">
        <v>12</v>
      </c>
    </row>
    <row r="10" spans="1:30" ht="16.5" thickTop="1">
      <c r="A10" s="182"/>
      <c r="B10" s="182"/>
      <c r="C10" s="181"/>
      <c r="D10" s="180"/>
      <c r="E10" s="178"/>
      <c r="F10" s="178"/>
      <c r="G10" s="179"/>
      <c r="H10" s="179"/>
      <c r="I10" s="178"/>
      <c r="J10" s="178"/>
      <c r="K10" s="177"/>
      <c r="L10" s="144"/>
      <c r="M10" s="144"/>
    </row>
    <row r="11" spans="1:30" s="171" customFormat="1" ht="11.25">
      <c r="A11" s="144"/>
      <c r="B11" s="144"/>
      <c r="C11" s="169" t="s">
        <v>274</v>
      </c>
      <c r="D11" s="143"/>
      <c r="E11" s="135"/>
      <c r="F11" s="137"/>
      <c r="G11" s="135"/>
      <c r="H11" s="135"/>
      <c r="I11" s="135"/>
      <c r="J11" s="135"/>
      <c r="K11" s="135"/>
      <c r="L11" s="144"/>
      <c r="M11" s="144"/>
    </row>
    <row r="12" spans="1:30" s="171" customFormat="1" ht="11.25">
      <c r="A12" s="142">
        <v>1</v>
      </c>
      <c r="B12" s="144"/>
      <c r="C12" s="155" t="s">
        <v>456</v>
      </c>
      <c r="D12" s="154" t="s">
        <v>127</v>
      </c>
      <c r="E12" s="167">
        <v>45</v>
      </c>
      <c r="F12" s="137"/>
      <c r="G12" s="167"/>
      <c r="H12" s="167"/>
      <c r="I12" s="135">
        <v>0</v>
      </c>
      <c r="J12" s="135">
        <f>E12*H12</f>
        <v>0</v>
      </c>
      <c r="K12" s="135">
        <f t="shared" ref="K12:K19" si="0">I12+J12</f>
        <v>0</v>
      </c>
      <c r="L12" s="142"/>
      <c r="M12" s="144"/>
    </row>
    <row r="13" spans="1:30" s="171" customFormat="1" ht="11.25">
      <c r="A13" s="142">
        <f>A12+1</f>
        <v>2</v>
      </c>
      <c r="B13" s="144"/>
      <c r="C13" s="155" t="s">
        <v>458</v>
      </c>
      <c r="D13" s="154" t="s">
        <v>127</v>
      </c>
      <c r="E13" s="167">
        <v>50</v>
      </c>
      <c r="F13" s="137"/>
      <c r="G13" s="167"/>
      <c r="H13" s="167"/>
      <c r="I13" s="135">
        <f>E13*G13*1.05</f>
        <v>0</v>
      </c>
      <c r="J13" s="135">
        <f>E13*H13</f>
        <v>0</v>
      </c>
      <c r="K13" s="135">
        <f t="shared" ref="K13" si="1">I13+J13</f>
        <v>0</v>
      </c>
      <c r="L13" s="142"/>
      <c r="M13" s="144"/>
    </row>
    <row r="14" spans="1:30" s="171" customFormat="1" ht="11.25">
      <c r="A14" s="142">
        <f t="shared" ref="A14:A79" si="2">A13+1</f>
        <v>3</v>
      </c>
      <c r="B14" s="144"/>
      <c r="C14" s="169"/>
      <c r="D14" s="168"/>
      <c r="E14" s="173"/>
      <c r="F14" s="137"/>
      <c r="G14" s="152"/>
      <c r="H14" s="152"/>
      <c r="I14" s="135"/>
      <c r="J14" s="135"/>
      <c r="K14" s="135"/>
      <c r="L14" s="142"/>
      <c r="M14" s="144"/>
    </row>
    <row r="15" spans="1:30" s="171" customFormat="1" ht="11.25">
      <c r="A15" s="142">
        <f t="shared" si="2"/>
        <v>4</v>
      </c>
      <c r="B15" s="144"/>
      <c r="C15" s="169" t="s">
        <v>341</v>
      </c>
      <c r="D15" s="168"/>
      <c r="E15" s="173"/>
      <c r="F15" s="137"/>
      <c r="G15" s="152"/>
      <c r="H15" s="152"/>
      <c r="I15" s="135"/>
      <c r="J15" s="135"/>
      <c r="K15" s="135"/>
      <c r="L15" s="142"/>
      <c r="M15" s="144"/>
    </row>
    <row r="16" spans="1:30" s="171" customFormat="1" ht="11.25">
      <c r="A16" s="142">
        <f t="shared" si="2"/>
        <v>5</v>
      </c>
      <c r="B16" s="144"/>
      <c r="C16" s="155" t="s">
        <v>340</v>
      </c>
      <c r="D16" s="168" t="s">
        <v>98</v>
      </c>
      <c r="E16" s="167">
        <v>1</v>
      </c>
      <c r="F16" s="137"/>
      <c r="G16" s="152"/>
      <c r="H16" s="152"/>
      <c r="I16" s="135">
        <f>E16*G16</f>
        <v>0</v>
      </c>
      <c r="J16" s="135">
        <f>E16*H16</f>
        <v>0</v>
      </c>
      <c r="K16" s="135">
        <f t="shared" si="0"/>
        <v>0</v>
      </c>
      <c r="L16" s="142"/>
      <c r="M16" s="144"/>
    </row>
    <row r="17" spans="1:13" s="171" customFormat="1" ht="11.25">
      <c r="A17" s="142">
        <f t="shared" si="2"/>
        <v>6</v>
      </c>
      <c r="B17" s="144"/>
      <c r="C17" s="155"/>
      <c r="D17" s="136"/>
      <c r="E17" s="138"/>
      <c r="F17" s="137"/>
      <c r="G17" s="152"/>
      <c r="H17" s="152"/>
      <c r="I17" s="135"/>
      <c r="J17" s="135"/>
      <c r="K17" s="135"/>
      <c r="L17" s="142"/>
      <c r="M17" s="144"/>
    </row>
    <row r="18" spans="1:13" s="171" customFormat="1" ht="11.25">
      <c r="A18" s="142">
        <f t="shared" si="2"/>
        <v>7</v>
      </c>
      <c r="B18" s="144"/>
      <c r="C18" s="136" t="s">
        <v>273</v>
      </c>
      <c r="D18" s="156"/>
      <c r="E18" s="152"/>
      <c r="F18" s="137"/>
      <c r="G18" s="167"/>
      <c r="H18" s="167"/>
      <c r="I18" s="135"/>
      <c r="J18" s="135"/>
      <c r="K18" s="135"/>
      <c r="L18" s="142"/>
      <c r="M18" s="144"/>
    </row>
    <row r="19" spans="1:13" s="171" customFormat="1" ht="11.25">
      <c r="A19" s="142">
        <f t="shared" si="2"/>
        <v>8</v>
      </c>
      <c r="B19" s="144"/>
      <c r="C19" s="155" t="s">
        <v>457</v>
      </c>
      <c r="D19" s="154" t="s">
        <v>127</v>
      </c>
      <c r="E19" s="138">
        <v>140</v>
      </c>
      <c r="F19" s="137"/>
      <c r="G19" s="167"/>
      <c r="H19" s="167"/>
      <c r="I19" s="135">
        <f>E19*G19*1.05</f>
        <v>0</v>
      </c>
      <c r="J19" s="135">
        <f>E19*H19</f>
        <v>0</v>
      </c>
      <c r="K19" s="135">
        <f t="shared" si="0"/>
        <v>0</v>
      </c>
      <c r="L19" s="142"/>
      <c r="M19" s="144"/>
    </row>
    <row r="20" spans="1:13" s="171" customFormat="1" ht="11.25">
      <c r="A20" s="142">
        <f t="shared" si="2"/>
        <v>9</v>
      </c>
      <c r="B20" s="144"/>
      <c r="C20" s="155"/>
      <c r="D20" s="154"/>
      <c r="E20" s="138"/>
      <c r="F20" s="137"/>
      <c r="G20" s="152"/>
      <c r="H20" s="152"/>
      <c r="I20" s="135"/>
      <c r="J20" s="135"/>
      <c r="K20" s="135"/>
      <c r="L20" s="142"/>
      <c r="M20" s="144"/>
    </row>
    <row r="21" spans="1:13" s="171" customFormat="1" ht="11.25">
      <c r="A21" s="142">
        <f t="shared" si="2"/>
        <v>10</v>
      </c>
      <c r="B21" s="144"/>
      <c r="C21" s="169" t="s">
        <v>272</v>
      </c>
      <c r="D21" s="168"/>
      <c r="E21" s="173"/>
      <c r="F21" s="137"/>
      <c r="G21" s="152"/>
      <c r="H21" s="152"/>
      <c r="I21" s="135"/>
      <c r="J21" s="135"/>
      <c r="K21" s="135"/>
      <c r="L21" s="142"/>
      <c r="M21" s="144"/>
    </row>
    <row r="22" spans="1:13" s="171" customFormat="1" ht="11.25">
      <c r="A22" s="142">
        <f t="shared" si="2"/>
        <v>11</v>
      </c>
      <c r="B22" s="144"/>
      <c r="C22" s="169" t="s">
        <v>271</v>
      </c>
      <c r="D22" s="168" t="s">
        <v>132</v>
      </c>
      <c r="E22" s="167">
        <v>6</v>
      </c>
      <c r="F22" s="137"/>
      <c r="G22" s="152"/>
      <c r="H22" s="152"/>
      <c r="I22" s="135">
        <f>E22*G22</f>
        <v>0</v>
      </c>
      <c r="J22" s="135">
        <f>E22*H22</f>
        <v>0</v>
      </c>
      <c r="K22" s="135">
        <f>I22+J22</f>
        <v>0</v>
      </c>
      <c r="L22" s="142"/>
      <c r="M22" s="144"/>
    </row>
    <row r="23" spans="1:13" s="171" customFormat="1" ht="11.25">
      <c r="A23" s="142">
        <f t="shared" si="2"/>
        <v>12</v>
      </c>
      <c r="B23" s="144"/>
      <c r="C23" s="169" t="s">
        <v>339</v>
      </c>
      <c r="D23" s="168" t="s">
        <v>98</v>
      </c>
      <c r="E23" s="167">
        <v>4</v>
      </c>
      <c r="F23" s="137"/>
      <c r="G23" s="152"/>
      <c r="H23" s="152"/>
      <c r="I23" s="135">
        <f>E23*G23</f>
        <v>0</v>
      </c>
      <c r="J23" s="135">
        <f>E23*H23</f>
        <v>0</v>
      </c>
      <c r="K23" s="135">
        <f>I23+J23</f>
        <v>0</v>
      </c>
      <c r="L23" s="142"/>
      <c r="M23" s="144"/>
    </row>
    <row r="24" spans="1:13" s="171" customFormat="1" ht="11.25">
      <c r="A24" s="142">
        <f t="shared" si="2"/>
        <v>13</v>
      </c>
      <c r="B24" s="144"/>
      <c r="C24" s="169"/>
      <c r="D24" s="168"/>
      <c r="E24" s="173"/>
      <c r="F24" s="137"/>
      <c r="G24" s="152"/>
      <c r="H24" s="152"/>
      <c r="I24" s="135"/>
      <c r="J24" s="135"/>
      <c r="K24" s="135"/>
      <c r="L24" s="142"/>
      <c r="M24" s="144"/>
    </row>
    <row r="25" spans="1:13" s="171" customFormat="1" ht="11.25">
      <c r="A25" s="142">
        <f t="shared" si="2"/>
        <v>14</v>
      </c>
      <c r="B25" s="144"/>
      <c r="C25" s="136" t="s">
        <v>270</v>
      </c>
      <c r="D25" s="142"/>
      <c r="E25" s="176"/>
      <c r="F25" s="137"/>
      <c r="G25" s="152"/>
      <c r="H25" s="152"/>
      <c r="I25" s="135"/>
      <c r="J25" s="135"/>
      <c r="K25" s="135"/>
      <c r="L25" s="142"/>
      <c r="M25" s="144"/>
    </row>
    <row r="26" spans="1:13" s="170" customFormat="1" ht="11.25">
      <c r="A26" s="142">
        <f t="shared" si="2"/>
        <v>15</v>
      </c>
      <c r="B26" s="144"/>
      <c r="C26" s="136" t="s">
        <v>269</v>
      </c>
      <c r="D26" s="154" t="s">
        <v>132</v>
      </c>
      <c r="E26" s="138">
        <v>3</v>
      </c>
      <c r="F26" s="137"/>
      <c r="G26" s="152"/>
      <c r="H26" s="152"/>
      <c r="I26" s="135">
        <f>E26*G26*0.001</f>
        <v>0</v>
      </c>
      <c r="J26" s="135">
        <f t="shared" ref="J26:J50" si="3">E26*H26</f>
        <v>0</v>
      </c>
      <c r="K26" s="135">
        <f t="shared" ref="K26:K50" si="4">I26+J26</f>
        <v>0</v>
      </c>
      <c r="L26" s="142"/>
      <c r="M26" s="144"/>
    </row>
    <row r="27" spans="1:13" s="170" customFormat="1" ht="11.25">
      <c r="A27" s="142">
        <f t="shared" si="2"/>
        <v>16</v>
      </c>
      <c r="B27" s="144"/>
      <c r="C27" s="169"/>
      <c r="D27" s="168"/>
      <c r="E27" s="173"/>
      <c r="F27" s="137"/>
      <c r="G27" s="152"/>
      <c r="H27" s="152"/>
      <c r="I27" s="135"/>
      <c r="J27" s="135"/>
      <c r="K27" s="135"/>
      <c r="L27" s="142"/>
      <c r="M27" s="144"/>
    </row>
    <row r="28" spans="1:13" s="170" customFormat="1" ht="11.25">
      <c r="A28" s="142">
        <f t="shared" si="2"/>
        <v>17</v>
      </c>
      <c r="B28" s="144"/>
      <c r="C28" s="169" t="s">
        <v>338</v>
      </c>
      <c r="D28" s="168"/>
      <c r="E28" s="173"/>
      <c r="F28" s="137"/>
      <c r="G28" s="152"/>
      <c r="H28" s="152"/>
      <c r="I28" s="135"/>
      <c r="J28" s="135"/>
      <c r="K28" s="135"/>
      <c r="L28" s="142"/>
      <c r="M28" s="144"/>
    </row>
    <row r="29" spans="1:13" s="170" customFormat="1" ht="11.25">
      <c r="A29" s="142">
        <f t="shared" si="2"/>
        <v>18</v>
      </c>
      <c r="B29" s="144"/>
      <c r="C29" s="169" t="s">
        <v>337</v>
      </c>
      <c r="D29" s="168" t="s">
        <v>98</v>
      </c>
      <c r="E29" s="167">
        <v>2</v>
      </c>
      <c r="F29" s="167"/>
      <c r="G29" s="152"/>
      <c r="H29" s="152"/>
      <c r="I29" s="135">
        <f>E29*G29</f>
        <v>0</v>
      </c>
      <c r="J29" s="135">
        <f t="shared" si="3"/>
        <v>0</v>
      </c>
      <c r="K29" s="135">
        <f t="shared" si="4"/>
        <v>0</v>
      </c>
      <c r="L29" s="142"/>
      <c r="M29" s="144"/>
    </row>
    <row r="30" spans="1:13" s="170" customFormat="1" ht="11.25">
      <c r="A30" s="142">
        <f t="shared" si="2"/>
        <v>19</v>
      </c>
      <c r="B30" s="144"/>
      <c r="C30" s="169"/>
      <c r="D30" s="168"/>
      <c r="E30" s="173"/>
      <c r="F30" s="175"/>
      <c r="G30" s="152"/>
      <c r="H30" s="152"/>
      <c r="I30" s="135"/>
      <c r="J30" s="135"/>
      <c r="K30" s="135"/>
      <c r="L30" s="142"/>
      <c r="M30" s="144"/>
    </row>
    <row r="31" spans="1:13" s="170" customFormat="1" ht="11.25">
      <c r="A31" s="142">
        <f t="shared" si="2"/>
        <v>20</v>
      </c>
      <c r="B31" s="144"/>
      <c r="C31" s="169" t="s">
        <v>336</v>
      </c>
      <c r="D31" s="168"/>
      <c r="E31" s="173"/>
      <c r="F31" s="175"/>
      <c r="G31" s="152"/>
      <c r="H31" s="152"/>
      <c r="I31" s="135"/>
      <c r="J31" s="135"/>
      <c r="K31" s="135"/>
      <c r="L31" s="142"/>
      <c r="M31" s="144"/>
    </row>
    <row r="32" spans="1:13" s="170" customFormat="1" ht="11.25">
      <c r="A32" s="142">
        <f t="shared" si="2"/>
        <v>21</v>
      </c>
      <c r="B32" s="144"/>
      <c r="C32" s="169" t="s">
        <v>267</v>
      </c>
      <c r="D32" s="168" t="s">
        <v>127</v>
      </c>
      <c r="E32" s="153">
        <v>670</v>
      </c>
      <c r="F32" s="175"/>
      <c r="G32" s="167"/>
      <c r="H32" s="167"/>
      <c r="I32" s="135">
        <f t="shared" ref="I32:I37" si="5">E32*G32*1.05</f>
        <v>0</v>
      </c>
      <c r="J32" s="135">
        <f t="shared" si="3"/>
        <v>0</v>
      </c>
      <c r="K32" s="135">
        <f t="shared" si="4"/>
        <v>0</v>
      </c>
      <c r="L32" s="142"/>
      <c r="M32" s="144"/>
    </row>
    <row r="33" spans="1:13" s="170" customFormat="1" ht="11.25">
      <c r="A33" s="142">
        <f t="shared" si="2"/>
        <v>22</v>
      </c>
      <c r="B33" s="144"/>
      <c r="C33" s="169" t="s">
        <v>266</v>
      </c>
      <c r="D33" s="168" t="s">
        <v>127</v>
      </c>
      <c r="E33" s="153">
        <v>20</v>
      </c>
      <c r="F33" s="175"/>
      <c r="G33" s="167"/>
      <c r="H33" s="167"/>
      <c r="I33" s="135">
        <f t="shared" si="5"/>
        <v>0</v>
      </c>
      <c r="J33" s="135">
        <f t="shared" si="3"/>
        <v>0</v>
      </c>
      <c r="K33" s="135">
        <f t="shared" si="4"/>
        <v>0</v>
      </c>
      <c r="L33" s="142"/>
      <c r="M33" s="144"/>
    </row>
    <row r="34" spans="1:13" s="103" customFormat="1">
      <c r="A34" s="142">
        <f t="shared" si="2"/>
        <v>23</v>
      </c>
      <c r="B34" s="144"/>
      <c r="C34" s="169" t="s">
        <v>335</v>
      </c>
      <c r="D34" s="168" t="s">
        <v>127</v>
      </c>
      <c r="E34" s="153">
        <v>60</v>
      </c>
      <c r="F34" s="175"/>
      <c r="G34" s="167"/>
      <c r="H34" s="167"/>
      <c r="I34" s="135">
        <f t="shared" si="5"/>
        <v>0</v>
      </c>
      <c r="J34" s="135">
        <f t="shared" si="3"/>
        <v>0</v>
      </c>
      <c r="K34" s="135">
        <f t="shared" si="4"/>
        <v>0</v>
      </c>
      <c r="L34" s="142"/>
      <c r="M34" s="144"/>
    </row>
    <row r="35" spans="1:13" s="103" customFormat="1">
      <c r="A35" s="142">
        <f t="shared" si="2"/>
        <v>24</v>
      </c>
      <c r="B35" s="144"/>
      <c r="C35" s="169" t="s">
        <v>268</v>
      </c>
      <c r="D35" s="168" t="s">
        <v>127</v>
      </c>
      <c r="E35" s="153">
        <v>360</v>
      </c>
      <c r="F35" s="175"/>
      <c r="G35" s="167"/>
      <c r="H35" s="167"/>
      <c r="I35" s="135">
        <f t="shared" si="5"/>
        <v>0</v>
      </c>
      <c r="J35" s="135">
        <f t="shared" si="3"/>
        <v>0</v>
      </c>
      <c r="K35" s="135">
        <f t="shared" si="4"/>
        <v>0</v>
      </c>
      <c r="L35" s="142"/>
      <c r="M35" s="144"/>
    </row>
    <row r="36" spans="1:13" s="103" customFormat="1">
      <c r="A36" s="142">
        <f t="shared" si="2"/>
        <v>25</v>
      </c>
      <c r="B36" s="144"/>
      <c r="C36" s="169" t="s">
        <v>334</v>
      </c>
      <c r="D36" s="168" t="s">
        <v>127</v>
      </c>
      <c r="E36" s="153">
        <v>470</v>
      </c>
      <c r="F36" s="175"/>
      <c r="G36" s="167"/>
      <c r="H36" s="167"/>
      <c r="I36" s="135">
        <f t="shared" si="5"/>
        <v>0</v>
      </c>
      <c r="J36" s="135">
        <f t="shared" si="3"/>
        <v>0</v>
      </c>
      <c r="K36" s="135">
        <f t="shared" si="4"/>
        <v>0</v>
      </c>
      <c r="L36" s="142"/>
      <c r="M36" s="144"/>
    </row>
    <row r="37" spans="1:13" s="170" customFormat="1" ht="11.25">
      <c r="A37" s="142">
        <f t="shared" si="2"/>
        <v>26</v>
      </c>
      <c r="B37" s="144"/>
      <c r="C37" s="169" t="s">
        <v>427</v>
      </c>
      <c r="D37" s="168" t="s">
        <v>127</v>
      </c>
      <c r="E37" s="153">
        <v>40</v>
      </c>
      <c r="F37" s="175"/>
      <c r="G37" s="167"/>
      <c r="H37" s="167"/>
      <c r="I37" s="135">
        <f t="shared" si="5"/>
        <v>0</v>
      </c>
      <c r="J37" s="135">
        <f t="shared" si="3"/>
        <v>0</v>
      </c>
      <c r="K37" s="135">
        <f t="shared" si="4"/>
        <v>0</v>
      </c>
      <c r="L37" s="142"/>
      <c r="M37" s="144"/>
    </row>
    <row r="38" spans="1:13" s="171" customFormat="1" ht="11.25">
      <c r="A38" s="142">
        <f t="shared" si="2"/>
        <v>27</v>
      </c>
      <c r="B38" s="144"/>
      <c r="C38" s="176" t="s">
        <v>333</v>
      </c>
      <c r="D38" s="168" t="s">
        <v>127</v>
      </c>
      <c r="E38" s="167">
        <v>40</v>
      </c>
      <c r="F38" s="137"/>
      <c r="G38" s="167"/>
      <c r="H38" s="167"/>
      <c r="I38" s="135">
        <f>E38*G38*1.054</f>
        <v>0</v>
      </c>
      <c r="J38" s="135">
        <f t="shared" si="3"/>
        <v>0</v>
      </c>
      <c r="K38" s="135">
        <f t="shared" si="4"/>
        <v>0</v>
      </c>
      <c r="L38" s="137"/>
      <c r="M38" s="172"/>
    </row>
    <row r="39" spans="1:13" s="170" customFormat="1">
      <c r="A39" s="142">
        <f t="shared" si="2"/>
        <v>28</v>
      </c>
      <c r="B39" s="144"/>
      <c r="C39" s="169" t="s">
        <v>265</v>
      </c>
      <c r="D39" s="168" t="s">
        <v>127</v>
      </c>
      <c r="E39" s="167">
        <v>30</v>
      </c>
      <c r="F39" s="175"/>
      <c r="G39" s="152"/>
      <c r="H39" s="167"/>
      <c r="I39" s="135">
        <f>E39*G39*1.05</f>
        <v>0</v>
      </c>
      <c r="J39" s="135">
        <f t="shared" si="3"/>
        <v>0</v>
      </c>
      <c r="K39" s="135">
        <f t="shared" si="4"/>
        <v>0</v>
      </c>
      <c r="L39" s="174"/>
      <c r="M39" s="174"/>
    </row>
    <row r="40" spans="1:13" s="103" customFormat="1">
      <c r="A40" s="142">
        <f t="shared" si="2"/>
        <v>29</v>
      </c>
      <c r="B40" s="144"/>
      <c r="C40" s="169" t="s">
        <v>332</v>
      </c>
      <c r="D40" s="168" t="s">
        <v>127</v>
      </c>
      <c r="E40" s="167">
        <v>130</v>
      </c>
      <c r="F40" s="175"/>
      <c r="G40" s="152"/>
      <c r="H40" s="167"/>
      <c r="I40" s="135">
        <f>E40*G40*1.05</f>
        <v>0</v>
      </c>
      <c r="J40" s="135">
        <f t="shared" si="3"/>
        <v>0</v>
      </c>
      <c r="K40" s="135">
        <f t="shared" si="4"/>
        <v>0</v>
      </c>
      <c r="L40" s="174"/>
      <c r="M40" s="174"/>
    </row>
    <row r="41" spans="1:13" s="103" customFormat="1">
      <c r="A41" s="142">
        <f t="shared" si="2"/>
        <v>30</v>
      </c>
      <c r="B41" s="144"/>
      <c r="C41" s="169" t="s">
        <v>331</v>
      </c>
      <c r="D41" s="168" t="s">
        <v>127</v>
      </c>
      <c r="E41" s="167">
        <v>90</v>
      </c>
      <c r="F41" s="137"/>
      <c r="G41" s="152"/>
      <c r="H41" s="167"/>
      <c r="I41" s="135">
        <f>E41*G41*1.06</f>
        <v>0</v>
      </c>
      <c r="J41" s="135">
        <f t="shared" si="3"/>
        <v>0</v>
      </c>
      <c r="K41" s="135">
        <f t="shared" si="4"/>
        <v>0</v>
      </c>
      <c r="L41" s="174"/>
      <c r="M41" s="174"/>
    </row>
    <row r="42" spans="1:13" s="103" customFormat="1">
      <c r="A42" s="142">
        <f t="shared" si="2"/>
        <v>31</v>
      </c>
      <c r="B42" s="144"/>
      <c r="C42" s="169"/>
      <c r="D42" s="168"/>
      <c r="E42" s="167"/>
      <c r="F42" s="137"/>
      <c r="G42" s="152"/>
      <c r="H42" s="152"/>
      <c r="I42" s="135"/>
      <c r="J42" s="135"/>
      <c r="K42" s="135"/>
      <c r="L42" s="142"/>
      <c r="M42" s="144"/>
    </row>
    <row r="43" spans="1:13" s="103" customFormat="1">
      <c r="A43" s="142">
        <f t="shared" si="2"/>
        <v>32</v>
      </c>
      <c r="B43" s="144"/>
      <c r="C43" s="169" t="s">
        <v>330</v>
      </c>
      <c r="D43" s="168"/>
      <c r="E43" s="173"/>
      <c r="F43" s="137"/>
      <c r="G43" s="152"/>
      <c r="H43" s="152"/>
      <c r="I43" s="135"/>
      <c r="J43" s="135"/>
      <c r="K43" s="135"/>
      <c r="L43" s="142"/>
      <c r="M43" s="144"/>
    </row>
    <row r="44" spans="1:13" s="103" customFormat="1">
      <c r="A44" s="142">
        <f t="shared" si="2"/>
        <v>33</v>
      </c>
      <c r="B44" s="144"/>
      <c r="C44" s="169" t="s">
        <v>329</v>
      </c>
      <c r="D44" s="168" t="s">
        <v>98</v>
      </c>
      <c r="E44" s="167">
        <v>12</v>
      </c>
      <c r="F44" s="137"/>
      <c r="G44" s="152"/>
      <c r="H44" s="167"/>
      <c r="I44" s="135">
        <f t="shared" ref="I44:I50" si="6">E44*G44</f>
        <v>0</v>
      </c>
      <c r="J44" s="135">
        <f t="shared" si="3"/>
        <v>0</v>
      </c>
      <c r="K44" s="135">
        <f t="shared" si="4"/>
        <v>0</v>
      </c>
      <c r="L44" s="142"/>
      <c r="M44" s="144"/>
    </row>
    <row r="45" spans="1:13" s="170" customFormat="1" ht="11.25">
      <c r="A45" s="142">
        <f t="shared" si="2"/>
        <v>34</v>
      </c>
      <c r="B45" s="144"/>
      <c r="C45" s="169" t="s">
        <v>328</v>
      </c>
      <c r="D45" s="168" t="s">
        <v>98</v>
      </c>
      <c r="E45" s="167">
        <v>80</v>
      </c>
      <c r="F45" s="137"/>
      <c r="G45" s="152"/>
      <c r="H45" s="167"/>
      <c r="I45" s="135">
        <f t="shared" si="6"/>
        <v>0</v>
      </c>
      <c r="J45" s="135">
        <f t="shared" si="3"/>
        <v>0</v>
      </c>
      <c r="K45" s="135">
        <f t="shared" si="4"/>
        <v>0</v>
      </c>
      <c r="L45" s="142"/>
      <c r="M45" s="144"/>
    </row>
    <row r="46" spans="1:13" s="171" customFormat="1" ht="11.25">
      <c r="A46" s="142">
        <f t="shared" si="2"/>
        <v>35</v>
      </c>
      <c r="B46" s="144"/>
      <c r="C46" s="169" t="s">
        <v>327</v>
      </c>
      <c r="D46" s="168" t="s">
        <v>98</v>
      </c>
      <c r="E46" s="167">
        <v>24</v>
      </c>
      <c r="F46" s="137"/>
      <c r="G46" s="152"/>
      <c r="H46" s="167"/>
      <c r="I46" s="135">
        <f t="shared" si="6"/>
        <v>0</v>
      </c>
      <c r="J46" s="135">
        <f t="shared" si="3"/>
        <v>0</v>
      </c>
      <c r="K46" s="135">
        <f t="shared" si="4"/>
        <v>0</v>
      </c>
      <c r="L46" s="142"/>
      <c r="M46" s="144"/>
    </row>
    <row r="47" spans="1:13" s="171" customFormat="1" ht="11.25">
      <c r="A47" s="142">
        <f t="shared" si="2"/>
        <v>36</v>
      </c>
      <c r="B47" s="144"/>
      <c r="C47" s="169"/>
      <c r="D47" s="168"/>
      <c r="E47" s="173"/>
      <c r="F47" s="137"/>
      <c r="G47" s="152"/>
      <c r="H47" s="152"/>
      <c r="I47" s="135"/>
      <c r="J47" s="135"/>
      <c r="K47" s="135"/>
      <c r="L47" s="142"/>
      <c r="M47" s="144"/>
    </row>
    <row r="48" spans="1:13" s="171" customFormat="1" ht="11.25">
      <c r="A48" s="142">
        <f t="shared" si="2"/>
        <v>37</v>
      </c>
      <c r="B48" s="144"/>
      <c r="C48" s="169" t="s">
        <v>261</v>
      </c>
      <c r="D48" s="168"/>
      <c r="E48" s="173"/>
      <c r="F48" s="137"/>
      <c r="G48" s="152"/>
      <c r="H48" s="152"/>
      <c r="I48" s="135"/>
      <c r="J48" s="135"/>
      <c r="K48" s="135"/>
      <c r="L48" s="142"/>
      <c r="M48" s="144"/>
    </row>
    <row r="49" spans="1:13" s="171" customFormat="1" ht="11.25">
      <c r="A49" s="142">
        <f t="shared" si="2"/>
        <v>38</v>
      </c>
      <c r="B49" s="144"/>
      <c r="C49" s="169" t="s">
        <v>260</v>
      </c>
      <c r="D49" s="168" t="s">
        <v>98</v>
      </c>
      <c r="E49" s="167">
        <v>35</v>
      </c>
      <c r="F49" s="137"/>
      <c r="G49" s="152"/>
      <c r="H49" s="152"/>
      <c r="I49" s="135">
        <f t="shared" si="6"/>
        <v>0</v>
      </c>
      <c r="J49" s="135">
        <f t="shared" si="3"/>
        <v>0</v>
      </c>
      <c r="K49" s="135">
        <f t="shared" si="4"/>
        <v>0</v>
      </c>
      <c r="L49" s="142"/>
      <c r="M49" s="144"/>
    </row>
    <row r="50" spans="1:13" s="171" customFormat="1" ht="11.25">
      <c r="A50" s="142">
        <f t="shared" si="2"/>
        <v>39</v>
      </c>
      <c r="B50" s="144"/>
      <c r="C50" s="169" t="s">
        <v>259</v>
      </c>
      <c r="D50" s="168" t="s">
        <v>98</v>
      </c>
      <c r="E50" s="167">
        <v>12</v>
      </c>
      <c r="F50" s="137"/>
      <c r="G50" s="152"/>
      <c r="H50" s="152"/>
      <c r="I50" s="135">
        <f t="shared" si="6"/>
        <v>0</v>
      </c>
      <c r="J50" s="135">
        <f t="shared" si="3"/>
        <v>0</v>
      </c>
      <c r="K50" s="135">
        <f t="shared" si="4"/>
        <v>0</v>
      </c>
      <c r="L50" s="142"/>
      <c r="M50" s="144"/>
    </row>
    <row r="51" spans="1:13" s="171" customFormat="1" ht="11.25">
      <c r="A51" s="142">
        <f t="shared" si="2"/>
        <v>40</v>
      </c>
      <c r="B51" s="144"/>
      <c r="C51" s="169"/>
      <c r="D51" s="168"/>
      <c r="E51" s="173"/>
      <c r="F51" s="137"/>
      <c r="G51" s="152"/>
      <c r="H51" s="152"/>
      <c r="I51" s="135"/>
      <c r="J51" s="135"/>
      <c r="K51" s="135"/>
      <c r="L51" s="142"/>
      <c r="M51" s="144"/>
    </row>
    <row r="52" spans="1:13" s="171" customFormat="1" ht="11.25">
      <c r="A52" s="142">
        <f t="shared" si="2"/>
        <v>41</v>
      </c>
      <c r="B52" s="144"/>
      <c r="C52" s="169" t="s">
        <v>264</v>
      </c>
      <c r="D52" s="168"/>
      <c r="E52" s="173"/>
      <c r="F52" s="137"/>
      <c r="G52" s="167"/>
      <c r="H52" s="167"/>
      <c r="I52" s="135"/>
      <c r="J52" s="135"/>
      <c r="K52" s="135"/>
      <c r="L52" s="142"/>
      <c r="M52" s="144"/>
    </row>
    <row r="53" spans="1:13" s="171" customFormat="1" ht="11.25">
      <c r="A53" s="142">
        <f t="shared" si="2"/>
        <v>42</v>
      </c>
      <c r="B53" s="144"/>
      <c r="C53" s="169" t="s">
        <v>263</v>
      </c>
      <c r="D53" s="168" t="s">
        <v>98</v>
      </c>
      <c r="E53" s="167">
        <v>230</v>
      </c>
      <c r="F53" s="137"/>
      <c r="G53" s="167"/>
      <c r="H53" s="167"/>
      <c r="I53" s="135">
        <f>E53*G53*1.05</f>
        <v>0</v>
      </c>
      <c r="J53" s="135">
        <f>E53*H53</f>
        <v>0</v>
      </c>
      <c r="K53" s="135">
        <f>I53+J53</f>
        <v>0</v>
      </c>
      <c r="L53" s="142"/>
      <c r="M53" s="144"/>
    </row>
    <row r="54" spans="1:13" s="171" customFormat="1" ht="11.25">
      <c r="A54" s="142">
        <f t="shared" si="2"/>
        <v>43</v>
      </c>
      <c r="B54" s="144"/>
      <c r="C54" s="169" t="s">
        <v>262</v>
      </c>
      <c r="D54" s="168" t="s">
        <v>127</v>
      </c>
      <c r="E54" s="167">
        <v>780</v>
      </c>
      <c r="F54" s="137"/>
      <c r="G54" s="167"/>
      <c r="H54" s="167"/>
      <c r="I54" s="135">
        <f>E54*G54*1.05</f>
        <v>0</v>
      </c>
      <c r="J54" s="135">
        <f>E54*H54</f>
        <v>0</v>
      </c>
      <c r="K54" s="135">
        <f>I54+J54</f>
        <v>0</v>
      </c>
      <c r="L54" s="142"/>
      <c r="M54" s="144"/>
    </row>
    <row r="55" spans="1:13" s="171" customFormat="1" ht="11.25">
      <c r="A55" s="142">
        <f t="shared" si="2"/>
        <v>44</v>
      </c>
      <c r="B55" s="144"/>
      <c r="C55" s="169"/>
      <c r="D55" s="168"/>
      <c r="E55" s="173"/>
      <c r="F55" s="137"/>
      <c r="G55" s="167"/>
      <c r="H55" s="167"/>
      <c r="I55" s="135"/>
      <c r="J55" s="135"/>
      <c r="K55" s="135"/>
      <c r="L55" s="142"/>
      <c r="M55" s="144"/>
    </row>
    <row r="56" spans="1:13" s="171" customFormat="1" ht="11.25">
      <c r="A56" s="142">
        <f t="shared" si="2"/>
        <v>45</v>
      </c>
      <c r="B56" s="144"/>
      <c r="C56" s="169" t="s">
        <v>258</v>
      </c>
      <c r="D56" s="168"/>
      <c r="E56" s="173"/>
      <c r="F56" s="137"/>
      <c r="G56" s="152"/>
      <c r="H56" s="152"/>
      <c r="I56" s="135"/>
      <c r="J56" s="135"/>
      <c r="K56" s="135"/>
      <c r="L56" s="142"/>
      <c r="M56" s="144"/>
    </row>
    <row r="57" spans="1:13" s="171" customFormat="1" ht="11.25">
      <c r="A57" s="142">
        <f t="shared" si="2"/>
        <v>46</v>
      </c>
      <c r="B57" s="144"/>
      <c r="C57" s="169" t="s">
        <v>326</v>
      </c>
      <c r="D57" s="168" t="s">
        <v>98</v>
      </c>
      <c r="E57" s="167">
        <v>1</v>
      </c>
      <c r="F57" s="137"/>
      <c r="G57" s="167"/>
      <c r="H57" s="167"/>
      <c r="I57" s="135">
        <f>E57*G57</f>
        <v>0</v>
      </c>
      <c r="J57" s="135">
        <f>E57*H57</f>
        <v>0</v>
      </c>
      <c r="K57" s="135">
        <f>I57+J57</f>
        <v>0</v>
      </c>
      <c r="L57" s="137"/>
      <c r="M57" s="172"/>
    </row>
    <row r="58" spans="1:13" s="171" customFormat="1" ht="11.25">
      <c r="A58" s="142">
        <f t="shared" si="2"/>
        <v>47</v>
      </c>
      <c r="B58" s="144"/>
      <c r="C58" s="169" t="s">
        <v>325</v>
      </c>
      <c r="D58" s="168" t="s">
        <v>98</v>
      </c>
      <c r="E58" s="167">
        <v>2</v>
      </c>
      <c r="F58" s="137"/>
      <c r="G58" s="167"/>
      <c r="H58" s="167"/>
      <c r="I58" s="135">
        <f>E58*G58</f>
        <v>0</v>
      </c>
      <c r="J58" s="135">
        <f>E58*H58</f>
        <v>0</v>
      </c>
      <c r="K58" s="135">
        <f>I58+J58</f>
        <v>0</v>
      </c>
      <c r="L58" s="137"/>
      <c r="M58" s="172"/>
    </row>
    <row r="59" spans="1:13" s="171" customFormat="1" ht="11.25">
      <c r="A59" s="142">
        <f t="shared" si="2"/>
        <v>48</v>
      </c>
      <c r="B59" s="144"/>
      <c r="C59" s="169" t="s">
        <v>426</v>
      </c>
      <c r="D59" s="168" t="s">
        <v>98</v>
      </c>
      <c r="E59" s="167">
        <v>2</v>
      </c>
      <c r="F59" s="137"/>
      <c r="G59" s="167"/>
      <c r="H59" s="167"/>
      <c r="I59" s="135">
        <f>E59*G59</f>
        <v>0</v>
      </c>
      <c r="J59" s="135">
        <f>E59*H59</f>
        <v>0</v>
      </c>
      <c r="K59" s="135">
        <f>I59+J59</f>
        <v>0</v>
      </c>
      <c r="L59" s="137"/>
      <c r="M59" s="172"/>
    </row>
    <row r="60" spans="1:13" s="171" customFormat="1" ht="11.25">
      <c r="A60" s="142">
        <f t="shared" si="2"/>
        <v>49</v>
      </c>
      <c r="B60" s="144"/>
      <c r="C60" s="169"/>
      <c r="D60" s="168"/>
      <c r="E60" s="167"/>
      <c r="F60" s="137"/>
      <c r="G60" s="152"/>
      <c r="H60" s="152"/>
      <c r="I60" s="135"/>
      <c r="J60" s="135"/>
      <c r="K60" s="135"/>
      <c r="L60" s="137"/>
      <c r="M60" s="172"/>
    </row>
    <row r="61" spans="1:13" s="171" customFormat="1" ht="11.25">
      <c r="A61" s="142">
        <f t="shared" si="2"/>
        <v>50</v>
      </c>
      <c r="B61" s="144"/>
      <c r="C61" s="169" t="s">
        <v>256</v>
      </c>
      <c r="D61" s="168"/>
      <c r="E61" s="173"/>
      <c r="F61" s="137"/>
      <c r="G61" s="167"/>
      <c r="H61" s="167"/>
      <c r="I61" s="135"/>
      <c r="J61" s="135"/>
      <c r="K61" s="135"/>
      <c r="L61" s="137"/>
      <c r="M61" s="172"/>
    </row>
    <row r="62" spans="1:13" s="171" customFormat="1" ht="11.25">
      <c r="A62" s="142">
        <f t="shared" si="2"/>
        <v>51</v>
      </c>
      <c r="B62" s="144"/>
      <c r="C62" s="169" t="s">
        <v>455</v>
      </c>
      <c r="D62" s="168" t="s">
        <v>98</v>
      </c>
      <c r="E62" s="167">
        <v>1</v>
      </c>
      <c r="F62" s="137"/>
      <c r="G62" s="167"/>
      <c r="H62" s="167"/>
      <c r="I62" s="135">
        <f t="shared" ref="I62" si="7">E62*G62</f>
        <v>0</v>
      </c>
      <c r="J62" s="135">
        <f t="shared" ref="J62" si="8">E62*H62</f>
        <v>0</v>
      </c>
      <c r="K62" s="135">
        <f t="shared" ref="K62" si="9">I62+J62</f>
        <v>0</v>
      </c>
      <c r="L62" s="137"/>
      <c r="M62" s="172"/>
    </row>
    <row r="63" spans="1:13" s="171" customFormat="1" ht="11.25">
      <c r="A63" s="142">
        <f t="shared" si="2"/>
        <v>52</v>
      </c>
      <c r="B63" s="144"/>
      <c r="C63" s="169" t="s">
        <v>487</v>
      </c>
      <c r="D63" s="168" t="s">
        <v>98</v>
      </c>
      <c r="E63" s="167">
        <v>1</v>
      </c>
      <c r="F63" s="137"/>
      <c r="G63" s="167"/>
      <c r="H63" s="167"/>
      <c r="I63" s="135">
        <f t="shared" ref="I63:I72" si="10">E63*G63</f>
        <v>0</v>
      </c>
      <c r="J63" s="135">
        <f t="shared" ref="J63:J72" si="11">E63*H63</f>
        <v>0</v>
      </c>
      <c r="K63" s="135">
        <f t="shared" ref="K63:K72" si="12">I63+J63</f>
        <v>0</v>
      </c>
      <c r="L63" s="137"/>
      <c r="M63" s="172"/>
    </row>
    <row r="64" spans="1:13" s="171" customFormat="1" ht="11.25">
      <c r="A64" s="142">
        <f t="shared" si="2"/>
        <v>53</v>
      </c>
      <c r="B64" s="144"/>
      <c r="C64" s="169"/>
      <c r="D64" s="168"/>
      <c r="E64" s="167"/>
      <c r="F64" s="137"/>
      <c r="G64" s="167"/>
      <c r="H64" s="167"/>
      <c r="I64" s="135"/>
      <c r="J64" s="135"/>
      <c r="K64" s="135"/>
      <c r="L64" s="137"/>
      <c r="M64" s="172"/>
    </row>
    <row r="65" spans="1:13" s="171" customFormat="1" ht="11.25">
      <c r="A65" s="142">
        <f t="shared" si="2"/>
        <v>54</v>
      </c>
      <c r="B65" s="144"/>
      <c r="C65" s="169" t="s">
        <v>324</v>
      </c>
      <c r="D65" s="168"/>
      <c r="E65" s="173"/>
      <c r="F65" s="137"/>
      <c r="G65" s="152"/>
      <c r="H65" s="152"/>
      <c r="I65" s="135"/>
      <c r="J65" s="135"/>
      <c r="K65" s="135"/>
      <c r="L65" s="137"/>
      <c r="M65" s="172"/>
    </row>
    <row r="66" spans="1:13" s="171" customFormat="1" ht="11.25">
      <c r="A66" s="142">
        <f t="shared" si="2"/>
        <v>55</v>
      </c>
      <c r="B66" s="144"/>
      <c r="C66" s="169" t="s">
        <v>323</v>
      </c>
      <c r="D66" s="168" t="s">
        <v>127</v>
      </c>
      <c r="E66" s="167">
        <v>1</v>
      </c>
      <c r="F66" s="137"/>
      <c r="G66" s="152"/>
      <c r="H66" s="152"/>
      <c r="I66" s="135">
        <f t="shared" si="10"/>
        <v>0</v>
      </c>
      <c r="J66" s="135">
        <f t="shared" si="11"/>
        <v>0</v>
      </c>
      <c r="K66" s="135">
        <f t="shared" si="12"/>
        <v>0</v>
      </c>
      <c r="L66" s="137"/>
      <c r="M66" s="172"/>
    </row>
    <row r="67" spans="1:13" s="171" customFormat="1" ht="11.25">
      <c r="A67" s="142">
        <f t="shared" si="2"/>
        <v>56</v>
      </c>
      <c r="B67" s="144"/>
      <c r="C67" s="169"/>
      <c r="D67" s="168"/>
      <c r="E67" s="173"/>
      <c r="F67" s="137"/>
      <c r="G67" s="152"/>
      <c r="H67" s="152"/>
      <c r="I67" s="135"/>
      <c r="J67" s="135"/>
      <c r="K67" s="135"/>
      <c r="L67" s="137"/>
      <c r="M67" s="172"/>
    </row>
    <row r="68" spans="1:13" s="171" customFormat="1" ht="11.25">
      <c r="A68" s="142">
        <f t="shared" si="2"/>
        <v>57</v>
      </c>
      <c r="B68" s="144"/>
      <c r="C68" s="169" t="s">
        <v>255</v>
      </c>
      <c r="D68" s="168"/>
      <c r="E68" s="167"/>
      <c r="F68" s="137"/>
      <c r="G68" s="152"/>
      <c r="H68" s="152"/>
      <c r="I68" s="135"/>
      <c r="J68" s="135"/>
      <c r="K68" s="135"/>
      <c r="L68" s="137"/>
      <c r="M68" s="172"/>
    </row>
    <row r="69" spans="1:13" s="171" customFormat="1" ht="11.25">
      <c r="A69" s="142">
        <f t="shared" si="2"/>
        <v>58</v>
      </c>
      <c r="B69" s="144"/>
      <c r="C69" s="155" t="s">
        <v>322</v>
      </c>
      <c r="D69" s="154" t="s">
        <v>127</v>
      </c>
      <c r="E69" s="138">
        <v>15</v>
      </c>
      <c r="F69" s="137"/>
      <c r="G69" s="152"/>
      <c r="H69" s="152"/>
      <c r="I69" s="135">
        <f t="shared" si="10"/>
        <v>0</v>
      </c>
      <c r="J69" s="135">
        <f t="shared" si="11"/>
        <v>0</v>
      </c>
      <c r="K69" s="135">
        <f t="shared" si="12"/>
        <v>0</v>
      </c>
      <c r="L69" s="142"/>
      <c r="M69" s="144"/>
    </row>
    <row r="70" spans="1:13" s="170" customFormat="1" ht="11.25">
      <c r="A70" s="142">
        <f t="shared" si="2"/>
        <v>59</v>
      </c>
      <c r="B70" s="144"/>
      <c r="C70" s="169" t="s">
        <v>321</v>
      </c>
      <c r="D70" s="168" t="s">
        <v>132</v>
      </c>
      <c r="E70" s="153">
        <f>1.05*E69</f>
        <v>15.75</v>
      </c>
      <c r="F70" s="137"/>
      <c r="G70" s="152"/>
      <c r="H70" s="152"/>
      <c r="I70" s="135">
        <f t="shared" si="10"/>
        <v>0</v>
      </c>
      <c r="J70" s="135">
        <f t="shared" si="11"/>
        <v>0</v>
      </c>
      <c r="K70" s="135">
        <f t="shared" si="12"/>
        <v>0</v>
      </c>
      <c r="L70" s="142"/>
      <c r="M70" s="144"/>
    </row>
    <row r="71" spans="1:13" s="171" customFormat="1" ht="11.25">
      <c r="A71" s="142">
        <f t="shared" si="2"/>
        <v>60</v>
      </c>
      <c r="B71" s="144"/>
      <c r="C71" s="155" t="s">
        <v>320</v>
      </c>
      <c r="D71" s="154" t="s">
        <v>127</v>
      </c>
      <c r="E71" s="138">
        <v>220</v>
      </c>
      <c r="F71" s="137"/>
      <c r="G71" s="152"/>
      <c r="H71" s="152"/>
      <c r="I71" s="135">
        <f t="shared" si="10"/>
        <v>0</v>
      </c>
      <c r="J71" s="135">
        <f t="shared" si="11"/>
        <v>0</v>
      </c>
      <c r="K71" s="135">
        <f t="shared" si="12"/>
        <v>0</v>
      </c>
      <c r="L71" s="142"/>
      <c r="M71" s="144"/>
    </row>
    <row r="72" spans="1:13" s="171" customFormat="1" ht="11.25">
      <c r="A72" s="142">
        <f t="shared" si="2"/>
        <v>61</v>
      </c>
      <c r="B72" s="144"/>
      <c r="C72" s="169" t="s">
        <v>318</v>
      </c>
      <c r="D72" s="168" t="s">
        <v>132</v>
      </c>
      <c r="E72" s="153">
        <f>1.05*E71*0.6</f>
        <v>138.6</v>
      </c>
      <c r="F72" s="137"/>
      <c r="G72" s="152"/>
      <c r="H72" s="152"/>
      <c r="I72" s="135">
        <f t="shared" si="10"/>
        <v>0</v>
      </c>
      <c r="J72" s="135">
        <f t="shared" si="11"/>
        <v>0</v>
      </c>
      <c r="K72" s="135">
        <f t="shared" si="12"/>
        <v>0</v>
      </c>
      <c r="L72" s="142"/>
      <c r="M72" s="144"/>
    </row>
    <row r="73" spans="1:13" s="171" customFormat="1" ht="11.25">
      <c r="A73" s="142">
        <f t="shared" si="2"/>
        <v>62</v>
      </c>
      <c r="B73" s="144"/>
      <c r="C73" s="169"/>
      <c r="D73" s="168"/>
      <c r="E73" s="153"/>
      <c r="F73" s="137"/>
      <c r="G73" s="152"/>
      <c r="H73" s="152"/>
      <c r="I73" s="135"/>
      <c r="J73" s="135"/>
      <c r="K73" s="135"/>
      <c r="L73" s="142"/>
      <c r="M73" s="144"/>
    </row>
    <row r="74" spans="1:13" s="171" customFormat="1" ht="11.25">
      <c r="A74" s="142">
        <f t="shared" si="2"/>
        <v>63</v>
      </c>
      <c r="B74" s="144"/>
      <c r="C74" s="169" t="s">
        <v>254</v>
      </c>
      <c r="D74" s="168"/>
      <c r="E74" s="153"/>
      <c r="F74" s="137"/>
      <c r="G74" s="152"/>
      <c r="H74" s="152"/>
      <c r="I74" s="135"/>
      <c r="J74" s="135"/>
      <c r="K74" s="135"/>
      <c r="L74" s="142"/>
      <c r="M74" s="144"/>
    </row>
    <row r="75" spans="1:13" s="171" customFormat="1" ht="11.25">
      <c r="A75" s="142">
        <f t="shared" si="2"/>
        <v>64</v>
      </c>
      <c r="B75" s="144"/>
      <c r="C75" s="169" t="s">
        <v>319</v>
      </c>
      <c r="D75" s="168" t="s">
        <v>127</v>
      </c>
      <c r="E75" s="153">
        <v>50</v>
      </c>
      <c r="F75" s="137"/>
      <c r="G75" s="152"/>
      <c r="H75" s="152"/>
      <c r="I75" s="135">
        <f>E75*G75*0.62</f>
        <v>0</v>
      </c>
      <c r="J75" s="135">
        <f>E75*H75</f>
        <v>0</v>
      </c>
      <c r="K75" s="135">
        <f>I75+J75</f>
        <v>0</v>
      </c>
      <c r="L75" s="142"/>
      <c r="M75" s="144"/>
    </row>
    <row r="76" spans="1:13" s="171" customFormat="1" ht="11.25">
      <c r="A76" s="142">
        <f t="shared" si="2"/>
        <v>65</v>
      </c>
      <c r="B76" s="144"/>
      <c r="C76" s="169" t="s">
        <v>318</v>
      </c>
      <c r="D76" s="168" t="s">
        <v>132</v>
      </c>
      <c r="E76" s="153">
        <f>1.05*E75*0.6</f>
        <v>31.5</v>
      </c>
      <c r="F76" s="137"/>
      <c r="G76" s="152"/>
      <c r="H76" s="152"/>
      <c r="I76" s="135">
        <f>E76*G76</f>
        <v>0</v>
      </c>
      <c r="J76" s="135">
        <f>E76*H76</f>
        <v>0</v>
      </c>
      <c r="K76" s="135">
        <f>I76+J76</f>
        <v>0</v>
      </c>
      <c r="L76" s="142"/>
      <c r="M76" s="144"/>
    </row>
    <row r="77" spans="1:13" s="171" customFormat="1" ht="11.25">
      <c r="A77" s="142">
        <f t="shared" si="2"/>
        <v>66</v>
      </c>
      <c r="B77" s="144"/>
      <c r="C77" s="169" t="s">
        <v>488</v>
      </c>
      <c r="D77" s="168" t="s">
        <v>127</v>
      </c>
      <c r="E77" s="153">
        <v>12</v>
      </c>
      <c r="F77" s="137"/>
      <c r="G77" s="152"/>
      <c r="H77" s="152"/>
      <c r="I77" s="135">
        <f t="shared" ref="I77" si="13">E77*G77</f>
        <v>0</v>
      </c>
      <c r="J77" s="135">
        <f t="shared" ref="J77" si="14">E77*H77</f>
        <v>0</v>
      </c>
      <c r="K77" s="135">
        <f t="shared" ref="K77" si="15">I77+J77</f>
        <v>0</v>
      </c>
      <c r="L77" s="142"/>
      <c r="M77" s="144"/>
    </row>
    <row r="78" spans="1:13" s="171" customFormat="1" ht="11.25">
      <c r="A78" s="142">
        <f t="shared" si="2"/>
        <v>67</v>
      </c>
      <c r="B78" s="144"/>
      <c r="C78" s="169"/>
      <c r="D78" s="168"/>
      <c r="E78" s="153"/>
      <c r="F78" s="137"/>
      <c r="G78" s="152"/>
      <c r="H78" s="152"/>
      <c r="I78" s="135"/>
      <c r="J78" s="135"/>
      <c r="K78" s="135"/>
      <c r="L78" s="142"/>
      <c r="M78" s="144"/>
    </row>
    <row r="79" spans="1:13" s="171" customFormat="1" ht="11.25">
      <c r="A79" s="142">
        <f t="shared" si="2"/>
        <v>68</v>
      </c>
      <c r="B79" s="144"/>
      <c r="C79" s="169" t="s">
        <v>317</v>
      </c>
      <c r="D79" s="168"/>
      <c r="E79" s="153"/>
      <c r="F79" s="137"/>
      <c r="G79" s="152"/>
      <c r="H79" s="152"/>
      <c r="I79" s="135"/>
      <c r="J79" s="135"/>
      <c r="K79" s="135"/>
      <c r="L79" s="142"/>
      <c r="M79" s="144"/>
    </row>
    <row r="80" spans="1:13" s="171" customFormat="1" ht="11.25">
      <c r="A80" s="142">
        <f t="shared" ref="A80:A131" si="16">A79+1</f>
        <v>69</v>
      </c>
      <c r="B80" s="144"/>
      <c r="C80" s="169" t="s">
        <v>316</v>
      </c>
      <c r="D80" s="168" t="s">
        <v>98</v>
      </c>
      <c r="E80" s="153">
        <v>3</v>
      </c>
      <c r="F80" s="137"/>
      <c r="G80" s="152"/>
      <c r="H80" s="167"/>
      <c r="I80" s="135">
        <f t="shared" ref="I80:I104" si="17">E80*G80</f>
        <v>0</v>
      </c>
      <c r="J80" s="135">
        <f t="shared" ref="J80:J104" si="18">E80*H80</f>
        <v>0</v>
      </c>
      <c r="K80" s="135">
        <f t="shared" ref="K80:K104" si="19">I80+J80</f>
        <v>0</v>
      </c>
      <c r="L80" s="142"/>
      <c r="M80" s="144"/>
    </row>
    <row r="81" spans="1:13" s="171" customFormat="1" ht="11.25">
      <c r="A81" s="142">
        <f t="shared" si="16"/>
        <v>70</v>
      </c>
      <c r="B81" s="144"/>
      <c r="C81" s="220" t="s">
        <v>489</v>
      </c>
      <c r="D81" s="168" t="s">
        <v>98</v>
      </c>
      <c r="E81" s="153">
        <v>18</v>
      </c>
      <c r="F81" s="137"/>
      <c r="G81" s="152"/>
      <c r="H81" s="167"/>
      <c r="I81" s="135">
        <f t="shared" ref="I81" si="20">E81*G81</f>
        <v>0</v>
      </c>
      <c r="J81" s="135">
        <f t="shared" ref="J81" si="21">E81*H81</f>
        <v>0</v>
      </c>
      <c r="K81" s="135">
        <f t="shared" ref="K81" si="22">I81+J81</f>
        <v>0</v>
      </c>
      <c r="L81" s="142"/>
      <c r="M81" s="144"/>
    </row>
    <row r="82" spans="1:13" s="171" customFormat="1" ht="11.25">
      <c r="A82" s="142">
        <f t="shared" si="16"/>
        <v>71</v>
      </c>
      <c r="B82" s="144"/>
      <c r="C82" s="169" t="s">
        <v>315</v>
      </c>
      <c r="D82" s="168" t="s">
        <v>98</v>
      </c>
      <c r="E82" s="153">
        <v>18</v>
      </c>
      <c r="F82" s="137"/>
      <c r="G82" s="152"/>
      <c r="H82" s="167"/>
      <c r="I82" s="135">
        <f t="shared" si="17"/>
        <v>0</v>
      </c>
      <c r="J82" s="135">
        <f t="shared" si="18"/>
        <v>0</v>
      </c>
      <c r="K82" s="135">
        <f t="shared" si="19"/>
        <v>0</v>
      </c>
      <c r="L82" s="142"/>
      <c r="M82" s="144"/>
    </row>
    <row r="83" spans="1:13" s="170" customFormat="1" ht="11.25">
      <c r="A83" s="142">
        <f t="shared" si="16"/>
        <v>72</v>
      </c>
      <c r="B83" s="144"/>
      <c r="C83" s="169" t="s">
        <v>314</v>
      </c>
      <c r="D83" s="168" t="s">
        <v>98</v>
      </c>
      <c r="E83" s="153">
        <v>9</v>
      </c>
      <c r="F83" s="167"/>
      <c r="G83" s="222"/>
      <c r="H83" s="221"/>
      <c r="I83" s="135">
        <f t="shared" si="17"/>
        <v>0</v>
      </c>
      <c r="J83" s="135">
        <f t="shared" si="18"/>
        <v>0</v>
      </c>
      <c r="K83" s="135">
        <f t="shared" si="19"/>
        <v>0</v>
      </c>
      <c r="L83" s="142"/>
      <c r="M83" s="144"/>
    </row>
    <row r="84" spans="1:13" s="170" customFormat="1" ht="11.25">
      <c r="A84" s="142">
        <f t="shared" si="16"/>
        <v>73</v>
      </c>
      <c r="B84" s="144"/>
      <c r="C84" s="169" t="s">
        <v>313</v>
      </c>
      <c r="D84" s="168" t="s">
        <v>98</v>
      </c>
      <c r="E84" s="153">
        <v>9</v>
      </c>
      <c r="F84" s="167"/>
      <c r="G84" s="222"/>
      <c r="H84" s="221"/>
      <c r="I84" s="135">
        <f t="shared" si="17"/>
        <v>0</v>
      </c>
      <c r="J84" s="135">
        <f t="shared" si="18"/>
        <v>0</v>
      </c>
      <c r="K84" s="135">
        <f t="shared" si="19"/>
        <v>0</v>
      </c>
      <c r="L84" s="142"/>
      <c r="M84" s="144"/>
    </row>
    <row r="85" spans="1:13" s="170" customFormat="1" ht="15" customHeight="1">
      <c r="A85" s="142">
        <f t="shared" si="16"/>
        <v>74</v>
      </c>
      <c r="B85" s="144"/>
      <c r="C85" s="169" t="s">
        <v>312</v>
      </c>
      <c r="D85" s="168" t="s">
        <v>98</v>
      </c>
      <c r="E85" s="153">
        <v>9</v>
      </c>
      <c r="F85" s="167"/>
      <c r="G85" s="222"/>
      <c r="H85" s="221"/>
      <c r="I85" s="135">
        <f t="shared" si="17"/>
        <v>0</v>
      </c>
      <c r="J85" s="135">
        <f t="shared" si="18"/>
        <v>0</v>
      </c>
      <c r="K85" s="135">
        <f t="shared" si="19"/>
        <v>0</v>
      </c>
      <c r="L85" s="142"/>
      <c r="M85" s="144"/>
    </row>
    <row r="86" spans="1:13" s="171" customFormat="1" ht="15" customHeight="1">
      <c r="A86" s="142">
        <f t="shared" si="16"/>
        <v>75</v>
      </c>
      <c r="B86" s="144"/>
      <c r="C86" s="169" t="s">
        <v>311</v>
      </c>
      <c r="D86" s="168" t="s">
        <v>98</v>
      </c>
      <c r="E86" s="153">
        <v>9</v>
      </c>
      <c r="F86" s="167"/>
      <c r="G86" s="222"/>
      <c r="H86" s="221"/>
      <c r="I86" s="135">
        <f t="shared" si="17"/>
        <v>0</v>
      </c>
      <c r="J86" s="135">
        <f t="shared" si="18"/>
        <v>0</v>
      </c>
      <c r="K86" s="135">
        <f t="shared" si="19"/>
        <v>0</v>
      </c>
      <c r="L86" s="142"/>
      <c r="M86" s="144"/>
    </row>
    <row r="87" spans="1:13" s="171" customFormat="1" ht="15" customHeight="1">
      <c r="A87" s="142">
        <f t="shared" si="16"/>
        <v>76</v>
      </c>
      <c r="B87" s="144"/>
      <c r="C87" s="169" t="s">
        <v>310</v>
      </c>
      <c r="D87" s="168" t="s">
        <v>98</v>
      </c>
      <c r="E87" s="153">
        <v>18</v>
      </c>
      <c r="F87" s="137"/>
      <c r="G87" s="222"/>
      <c r="H87" s="221"/>
      <c r="I87" s="135">
        <f t="shared" si="17"/>
        <v>0</v>
      </c>
      <c r="J87" s="135">
        <f t="shared" si="18"/>
        <v>0</v>
      </c>
      <c r="K87" s="135">
        <f t="shared" si="19"/>
        <v>0</v>
      </c>
      <c r="L87" s="142"/>
      <c r="M87" s="144"/>
    </row>
    <row r="88" spans="1:13" s="170" customFormat="1" ht="15" customHeight="1">
      <c r="A88" s="142">
        <f t="shared" si="16"/>
        <v>77</v>
      </c>
      <c r="B88" s="144"/>
      <c r="C88" s="169" t="s">
        <v>309</v>
      </c>
      <c r="D88" s="168" t="s">
        <v>98</v>
      </c>
      <c r="E88" s="153">
        <v>18</v>
      </c>
      <c r="F88" s="137"/>
      <c r="G88" s="222"/>
      <c r="H88" s="221"/>
      <c r="I88" s="135">
        <f t="shared" si="17"/>
        <v>0</v>
      </c>
      <c r="J88" s="135">
        <f t="shared" si="18"/>
        <v>0</v>
      </c>
      <c r="K88" s="135">
        <f t="shared" si="19"/>
        <v>0</v>
      </c>
      <c r="L88" s="142"/>
      <c r="M88" s="144"/>
    </row>
    <row r="89" spans="1:13" s="171" customFormat="1" ht="15" customHeight="1">
      <c r="A89" s="142">
        <f t="shared" si="16"/>
        <v>78</v>
      </c>
      <c r="B89" s="144"/>
      <c r="C89" s="169"/>
      <c r="D89" s="168"/>
      <c r="E89" s="153"/>
      <c r="F89" s="137"/>
      <c r="G89" s="152"/>
      <c r="H89" s="152"/>
      <c r="I89" s="135"/>
      <c r="J89" s="135"/>
      <c r="K89" s="135"/>
      <c r="L89" s="142"/>
      <c r="M89" s="144"/>
    </row>
    <row r="90" spans="1:13" s="171" customFormat="1" ht="15" customHeight="1">
      <c r="A90" s="142">
        <f t="shared" si="16"/>
        <v>79</v>
      </c>
      <c r="B90" s="144"/>
      <c r="C90" s="169" t="s">
        <v>253</v>
      </c>
      <c r="D90" s="168"/>
      <c r="E90" s="153"/>
      <c r="F90" s="137"/>
      <c r="G90" s="152"/>
      <c r="H90" s="152"/>
      <c r="I90" s="135"/>
      <c r="J90" s="135"/>
      <c r="K90" s="135"/>
      <c r="L90" s="142"/>
      <c r="M90" s="144"/>
    </row>
    <row r="91" spans="1:13" s="171" customFormat="1" ht="15" customHeight="1">
      <c r="A91" s="142">
        <f t="shared" si="16"/>
        <v>80</v>
      </c>
      <c r="B91" s="144"/>
      <c r="C91" s="169" t="s">
        <v>308</v>
      </c>
      <c r="D91" s="168" t="s">
        <v>98</v>
      </c>
      <c r="E91" s="153">
        <v>56</v>
      </c>
      <c r="F91" s="137"/>
      <c r="G91" s="223"/>
      <c r="H91" s="223"/>
      <c r="I91" s="135">
        <f t="shared" si="17"/>
        <v>0</v>
      </c>
      <c r="J91" s="135">
        <f t="shared" si="18"/>
        <v>0</v>
      </c>
      <c r="K91" s="135">
        <f t="shared" si="19"/>
        <v>0</v>
      </c>
      <c r="L91" s="142"/>
      <c r="M91" s="144"/>
    </row>
    <row r="92" spans="1:13" s="171" customFormat="1" ht="15" customHeight="1">
      <c r="A92" s="142">
        <f t="shared" si="16"/>
        <v>81</v>
      </c>
      <c r="B92" s="144"/>
      <c r="C92" s="169" t="s">
        <v>307</v>
      </c>
      <c r="D92" s="168" t="s">
        <v>98</v>
      </c>
      <c r="E92" s="153">
        <v>85</v>
      </c>
      <c r="F92" s="137"/>
      <c r="G92" s="223"/>
      <c r="H92" s="223"/>
      <c r="I92" s="135">
        <f t="shared" si="17"/>
        <v>0</v>
      </c>
      <c r="J92" s="135">
        <f t="shared" si="18"/>
        <v>0</v>
      </c>
      <c r="K92" s="135">
        <f t="shared" si="19"/>
        <v>0</v>
      </c>
      <c r="L92" s="142"/>
      <c r="M92" s="144"/>
    </row>
    <row r="93" spans="1:13" s="171" customFormat="1" ht="15" customHeight="1">
      <c r="A93" s="142">
        <f t="shared" si="16"/>
        <v>82</v>
      </c>
      <c r="B93" s="144"/>
      <c r="C93" s="169" t="s">
        <v>306</v>
      </c>
      <c r="D93" s="168" t="s">
        <v>98</v>
      </c>
      <c r="E93" s="153">
        <v>26</v>
      </c>
      <c r="F93" s="137"/>
      <c r="G93" s="223"/>
      <c r="H93" s="223"/>
      <c r="I93" s="135">
        <f t="shared" si="17"/>
        <v>0</v>
      </c>
      <c r="J93" s="135">
        <f t="shared" si="18"/>
        <v>0</v>
      </c>
      <c r="K93" s="135">
        <f t="shared" si="19"/>
        <v>0</v>
      </c>
      <c r="L93" s="142"/>
      <c r="M93" s="144"/>
    </row>
    <row r="94" spans="1:13" s="171" customFormat="1" ht="15" customHeight="1">
      <c r="A94" s="142">
        <f t="shared" si="16"/>
        <v>83</v>
      </c>
      <c r="B94" s="144"/>
      <c r="C94" s="169" t="s">
        <v>305</v>
      </c>
      <c r="D94" s="168" t="s">
        <v>98</v>
      </c>
      <c r="E94" s="153">
        <v>11</v>
      </c>
      <c r="F94" s="137"/>
      <c r="G94" s="223"/>
      <c r="H94" s="223"/>
      <c r="I94" s="135">
        <f t="shared" si="17"/>
        <v>0</v>
      </c>
      <c r="J94" s="135">
        <f t="shared" si="18"/>
        <v>0</v>
      </c>
      <c r="K94" s="135">
        <f t="shared" si="19"/>
        <v>0</v>
      </c>
      <c r="L94" s="142"/>
      <c r="M94" s="144"/>
    </row>
    <row r="95" spans="1:13" s="171" customFormat="1" ht="15" customHeight="1">
      <c r="A95" s="142">
        <f t="shared" si="16"/>
        <v>84</v>
      </c>
      <c r="B95" s="144"/>
      <c r="C95" s="169" t="s">
        <v>304</v>
      </c>
      <c r="D95" s="168" t="s">
        <v>98</v>
      </c>
      <c r="E95" s="153">
        <v>10</v>
      </c>
      <c r="F95" s="137"/>
      <c r="G95" s="223"/>
      <c r="H95" s="223"/>
      <c r="I95" s="135">
        <f t="shared" si="17"/>
        <v>0</v>
      </c>
      <c r="J95" s="135">
        <f t="shared" si="18"/>
        <v>0</v>
      </c>
      <c r="K95" s="135">
        <f t="shared" si="19"/>
        <v>0</v>
      </c>
      <c r="L95" s="142"/>
      <c r="M95" s="144"/>
    </row>
    <row r="96" spans="1:13" s="170" customFormat="1" ht="15" customHeight="1">
      <c r="A96" s="142">
        <f t="shared" si="16"/>
        <v>85</v>
      </c>
      <c r="B96" s="144"/>
      <c r="C96" s="169" t="s">
        <v>303</v>
      </c>
      <c r="D96" s="168" t="s">
        <v>98</v>
      </c>
      <c r="E96" s="153">
        <v>4</v>
      </c>
      <c r="F96" s="137"/>
      <c r="G96" s="223"/>
      <c r="H96" s="223"/>
      <c r="I96" s="135">
        <f t="shared" si="17"/>
        <v>0</v>
      </c>
      <c r="J96" s="135">
        <f t="shared" si="18"/>
        <v>0</v>
      </c>
      <c r="K96" s="135">
        <f t="shared" si="19"/>
        <v>0</v>
      </c>
      <c r="L96" s="142"/>
      <c r="M96" s="144"/>
    </row>
    <row r="97" spans="1:16" s="103" customFormat="1" ht="15" customHeight="1">
      <c r="A97" s="142">
        <f t="shared" si="16"/>
        <v>86</v>
      </c>
      <c r="B97" s="144"/>
      <c r="C97" s="169" t="s">
        <v>302</v>
      </c>
      <c r="D97" s="168" t="s">
        <v>98</v>
      </c>
      <c r="E97" s="153">
        <v>1</v>
      </c>
      <c r="F97" s="137"/>
      <c r="G97" s="223"/>
      <c r="H97" s="223"/>
      <c r="I97" s="135">
        <f t="shared" si="17"/>
        <v>0</v>
      </c>
      <c r="J97" s="135">
        <f t="shared" si="18"/>
        <v>0</v>
      </c>
      <c r="K97" s="135">
        <f t="shared" si="19"/>
        <v>0</v>
      </c>
      <c r="L97" s="142"/>
      <c r="M97" s="144"/>
    </row>
    <row r="98" spans="1:16" s="103" customFormat="1" ht="15" customHeight="1">
      <c r="A98" s="142">
        <f t="shared" si="16"/>
        <v>87</v>
      </c>
      <c r="B98" s="144"/>
      <c r="C98" s="169" t="s">
        <v>252</v>
      </c>
      <c r="D98" s="168" t="s">
        <v>98</v>
      </c>
      <c r="E98" s="153">
        <v>14</v>
      </c>
      <c r="F98" s="137"/>
      <c r="G98" s="223"/>
      <c r="H98" s="223"/>
      <c r="I98" s="135">
        <f t="shared" si="17"/>
        <v>0</v>
      </c>
      <c r="J98" s="135">
        <f t="shared" si="18"/>
        <v>0</v>
      </c>
      <c r="K98" s="135">
        <f t="shared" si="19"/>
        <v>0</v>
      </c>
      <c r="L98" s="144"/>
      <c r="M98" s="144"/>
    </row>
    <row r="99" spans="1:16">
      <c r="A99" s="142">
        <f t="shared" si="16"/>
        <v>88</v>
      </c>
      <c r="B99" s="144"/>
      <c r="C99" s="169" t="s">
        <v>251</v>
      </c>
      <c r="D99" s="168" t="s">
        <v>98</v>
      </c>
      <c r="E99" s="153">
        <v>12</v>
      </c>
      <c r="F99" s="137"/>
      <c r="G99" s="223"/>
      <c r="H99" s="223"/>
      <c r="I99" s="135">
        <f t="shared" si="17"/>
        <v>0</v>
      </c>
      <c r="J99" s="135">
        <f t="shared" si="18"/>
        <v>0</v>
      </c>
      <c r="K99" s="135">
        <f t="shared" si="19"/>
        <v>0</v>
      </c>
      <c r="L99" s="151"/>
      <c r="M99" s="151"/>
      <c r="O99" s="134"/>
      <c r="P99" s="133"/>
    </row>
    <row r="100" spans="1:16">
      <c r="A100" s="142">
        <f t="shared" si="16"/>
        <v>89</v>
      </c>
      <c r="B100" s="144"/>
      <c r="C100" s="169"/>
      <c r="D100" s="168"/>
      <c r="E100" s="153"/>
      <c r="F100" s="137"/>
      <c r="G100" s="152"/>
      <c r="H100" s="152"/>
      <c r="I100" s="135"/>
      <c r="J100" s="135"/>
      <c r="K100" s="135"/>
      <c r="L100" s="151"/>
      <c r="M100" s="151"/>
      <c r="O100" s="134"/>
      <c r="P100" s="133"/>
    </row>
    <row r="101" spans="1:16">
      <c r="A101" s="142">
        <f t="shared" si="16"/>
        <v>90</v>
      </c>
      <c r="B101" s="144"/>
      <c r="C101" s="169" t="s">
        <v>301</v>
      </c>
      <c r="D101" s="168"/>
      <c r="E101" s="153"/>
      <c r="F101" s="137"/>
      <c r="G101" s="152"/>
      <c r="H101" s="152"/>
      <c r="I101" s="135"/>
      <c r="J101" s="135"/>
      <c r="K101" s="135"/>
      <c r="L101" s="151"/>
      <c r="M101" s="151"/>
      <c r="O101" s="134"/>
      <c r="P101" s="133"/>
    </row>
    <row r="102" spans="1:16">
      <c r="A102" s="142">
        <f t="shared" si="16"/>
        <v>91</v>
      </c>
      <c r="B102" s="144"/>
      <c r="C102" s="169" t="s">
        <v>300</v>
      </c>
      <c r="D102" s="168" t="s">
        <v>98</v>
      </c>
      <c r="E102" s="153">
        <v>15</v>
      </c>
      <c r="F102" s="137"/>
      <c r="G102" s="224"/>
      <c r="H102" s="224"/>
      <c r="I102" s="135">
        <f t="shared" si="17"/>
        <v>0</v>
      </c>
      <c r="J102" s="135">
        <f t="shared" si="18"/>
        <v>0</v>
      </c>
      <c r="K102" s="135">
        <f t="shared" si="19"/>
        <v>0</v>
      </c>
      <c r="L102" s="151"/>
      <c r="M102" s="151"/>
      <c r="O102" s="134"/>
      <c r="P102" s="133"/>
    </row>
    <row r="103" spans="1:16">
      <c r="A103" s="142">
        <f t="shared" si="16"/>
        <v>92</v>
      </c>
      <c r="B103" s="144"/>
      <c r="C103" s="169" t="s">
        <v>299</v>
      </c>
      <c r="D103" s="168" t="s">
        <v>98</v>
      </c>
      <c r="E103" s="153">
        <v>1</v>
      </c>
      <c r="F103" s="137"/>
      <c r="G103" s="224"/>
      <c r="H103" s="224"/>
      <c r="I103" s="135">
        <f t="shared" si="17"/>
        <v>0</v>
      </c>
      <c r="J103" s="135">
        <f t="shared" si="18"/>
        <v>0</v>
      </c>
      <c r="K103" s="135">
        <f t="shared" si="19"/>
        <v>0</v>
      </c>
      <c r="L103" s="151"/>
      <c r="M103" s="151"/>
      <c r="O103" s="134"/>
      <c r="P103" s="133"/>
    </row>
    <row r="104" spans="1:16">
      <c r="A104" s="142">
        <f t="shared" si="16"/>
        <v>93</v>
      </c>
      <c r="B104" s="144"/>
      <c r="C104" s="169" t="s">
        <v>459</v>
      </c>
      <c r="D104" s="168" t="s">
        <v>98</v>
      </c>
      <c r="E104" s="153">
        <v>11</v>
      </c>
      <c r="F104" s="137"/>
      <c r="G104" s="224"/>
      <c r="H104" s="224"/>
      <c r="I104" s="135">
        <f t="shared" si="17"/>
        <v>0</v>
      </c>
      <c r="J104" s="135">
        <f t="shared" si="18"/>
        <v>0</v>
      </c>
      <c r="K104" s="135">
        <f t="shared" si="19"/>
        <v>0</v>
      </c>
      <c r="L104" s="151"/>
      <c r="M104" s="151"/>
      <c r="O104" s="134"/>
      <c r="P104" s="133"/>
    </row>
    <row r="105" spans="1:16">
      <c r="A105" s="142">
        <f t="shared" si="16"/>
        <v>94</v>
      </c>
      <c r="B105" s="144"/>
      <c r="C105" s="169"/>
      <c r="D105" s="168"/>
      <c r="E105" s="167"/>
      <c r="F105" s="137"/>
      <c r="G105" s="152"/>
      <c r="H105" s="152"/>
      <c r="I105" s="135"/>
      <c r="J105" s="135"/>
      <c r="K105" s="135"/>
      <c r="L105" s="151"/>
      <c r="M105" s="151"/>
      <c r="O105" s="134"/>
      <c r="P105" s="133"/>
    </row>
    <row r="106" spans="1:16">
      <c r="A106" s="142">
        <f t="shared" si="16"/>
        <v>95</v>
      </c>
      <c r="B106" s="144"/>
      <c r="C106" s="136" t="s">
        <v>298</v>
      </c>
      <c r="D106" s="156"/>
      <c r="E106" s="156"/>
      <c r="F106" s="137"/>
      <c r="G106" s="152"/>
      <c r="H106" s="152"/>
      <c r="I106" s="135"/>
      <c r="J106" s="135"/>
      <c r="K106" s="135"/>
      <c r="L106" s="151"/>
      <c r="M106" s="151"/>
      <c r="O106" s="134"/>
      <c r="P106" s="133"/>
    </row>
    <row r="107" spans="1:16">
      <c r="A107" s="142">
        <f t="shared" si="16"/>
        <v>96</v>
      </c>
      <c r="B107" s="144"/>
      <c r="C107" s="155" t="s">
        <v>297</v>
      </c>
      <c r="D107" s="154" t="s">
        <v>98</v>
      </c>
      <c r="E107" s="138">
        <v>6</v>
      </c>
      <c r="F107" s="137"/>
      <c r="G107" s="152"/>
      <c r="H107" s="152"/>
      <c r="I107" s="135">
        <f>E107*G107*1.05</f>
        <v>0</v>
      </c>
      <c r="J107" s="135">
        <f>E107*H107</f>
        <v>0</v>
      </c>
      <c r="K107" s="135">
        <f>I107+J107</f>
        <v>0</v>
      </c>
      <c r="L107" s="151"/>
      <c r="M107" s="151"/>
      <c r="O107" s="134"/>
      <c r="P107" s="133"/>
    </row>
    <row r="108" spans="1:16">
      <c r="A108" s="142">
        <f t="shared" si="16"/>
        <v>97</v>
      </c>
      <c r="B108" s="144"/>
      <c r="C108" s="155" t="s">
        <v>296</v>
      </c>
      <c r="D108" s="154" t="s">
        <v>98</v>
      </c>
      <c r="E108" s="138">
        <v>3</v>
      </c>
      <c r="F108" s="137"/>
      <c r="G108" s="152"/>
      <c r="H108" s="152"/>
      <c r="I108" s="135">
        <f>E108*G108*1.05</f>
        <v>0</v>
      </c>
      <c r="J108" s="135">
        <f>E108*H108</f>
        <v>0</v>
      </c>
      <c r="K108" s="135">
        <f>I108+J108</f>
        <v>0</v>
      </c>
      <c r="L108" s="151"/>
      <c r="M108" s="151"/>
      <c r="O108" s="134"/>
      <c r="P108" s="133"/>
    </row>
    <row r="109" spans="1:16">
      <c r="A109" s="142">
        <f t="shared" si="16"/>
        <v>98</v>
      </c>
      <c r="B109" s="144"/>
      <c r="C109" s="155"/>
      <c r="D109" s="154"/>
      <c r="E109" s="138"/>
      <c r="F109" s="137"/>
      <c r="G109" s="152"/>
      <c r="H109" s="152"/>
      <c r="I109" s="135"/>
      <c r="J109" s="135"/>
      <c r="K109" s="135"/>
      <c r="L109" s="151"/>
      <c r="M109" s="151"/>
      <c r="O109" s="134"/>
      <c r="P109" s="133"/>
    </row>
    <row r="110" spans="1:16">
      <c r="A110" s="142">
        <f t="shared" si="16"/>
        <v>99</v>
      </c>
      <c r="B110" s="144"/>
      <c r="C110" s="136" t="s">
        <v>460</v>
      </c>
      <c r="D110" s="156"/>
      <c r="E110" s="156"/>
      <c r="F110" s="137"/>
      <c r="G110" s="152"/>
      <c r="H110" s="152"/>
      <c r="I110" s="135"/>
      <c r="J110" s="135"/>
      <c r="K110" s="135"/>
      <c r="L110" s="151"/>
      <c r="M110" s="151"/>
      <c r="O110" s="134"/>
      <c r="P110" s="133"/>
    </row>
    <row r="111" spans="1:16">
      <c r="A111" s="142">
        <f t="shared" si="16"/>
        <v>100</v>
      </c>
      <c r="B111" s="144"/>
      <c r="C111" s="155" t="s">
        <v>492</v>
      </c>
      <c r="D111" s="154" t="s">
        <v>173</v>
      </c>
      <c r="E111" s="138">
        <v>24</v>
      </c>
      <c r="F111" s="137"/>
      <c r="G111" s="152"/>
      <c r="H111" s="152"/>
      <c r="I111" s="135">
        <f>E111*G111*1.05</f>
        <v>0</v>
      </c>
      <c r="J111" s="135">
        <f>E111*H111</f>
        <v>0</v>
      </c>
      <c r="K111" s="135">
        <f>I111+J111</f>
        <v>0</v>
      </c>
      <c r="L111" s="151"/>
      <c r="M111" s="151"/>
      <c r="O111" s="134"/>
      <c r="P111" s="133"/>
    </row>
    <row r="112" spans="1:16">
      <c r="A112" s="142">
        <f t="shared" si="16"/>
        <v>101</v>
      </c>
      <c r="B112" s="144"/>
      <c r="C112" s="155"/>
      <c r="D112" s="154"/>
      <c r="E112" s="138"/>
      <c r="F112" s="137"/>
      <c r="G112" s="152"/>
      <c r="H112" s="152"/>
      <c r="I112" s="135"/>
      <c r="J112" s="135"/>
      <c r="K112" s="135"/>
      <c r="L112" s="151"/>
      <c r="M112" s="151"/>
      <c r="O112" s="134"/>
      <c r="P112" s="133"/>
    </row>
    <row r="113" spans="1:16">
      <c r="A113" s="142">
        <f t="shared" si="16"/>
        <v>102</v>
      </c>
      <c r="B113" s="144"/>
      <c r="C113" s="105" t="s">
        <v>250</v>
      </c>
      <c r="D113" s="143"/>
      <c r="E113" s="135"/>
      <c r="F113" s="137"/>
      <c r="G113" s="135"/>
      <c r="H113" s="135"/>
      <c r="I113" s="135">
        <f>SUM(I12:I112)</f>
        <v>0</v>
      </c>
      <c r="J113" s="135">
        <f>SUM(J12:J112)</f>
        <v>0</v>
      </c>
      <c r="K113" s="135">
        <f>I113+J113</f>
        <v>0</v>
      </c>
      <c r="L113" s="151"/>
      <c r="M113" s="151"/>
      <c r="O113" s="134"/>
      <c r="P113" s="133"/>
    </row>
    <row r="114" spans="1:16">
      <c r="A114" s="142">
        <f t="shared" si="16"/>
        <v>103</v>
      </c>
      <c r="B114" s="141"/>
      <c r="C114" s="140" t="s">
        <v>249</v>
      </c>
      <c r="D114" s="139"/>
      <c r="E114" s="160"/>
      <c r="F114" s="161"/>
      <c r="G114" s="135"/>
      <c r="H114" s="135"/>
      <c r="I114" s="160">
        <f>I113*0.06</f>
        <v>0</v>
      </c>
      <c r="J114" s="160">
        <f>J113*0.06</f>
        <v>0</v>
      </c>
      <c r="K114" s="160"/>
      <c r="L114" s="151"/>
      <c r="M114" s="151"/>
      <c r="O114" s="134"/>
      <c r="P114" s="133"/>
    </row>
    <row r="115" spans="1:16">
      <c r="A115" s="142">
        <f t="shared" si="16"/>
        <v>104</v>
      </c>
      <c r="B115" s="141"/>
      <c r="C115" s="140" t="s">
        <v>248</v>
      </c>
      <c r="D115" s="139"/>
      <c r="E115" s="160"/>
      <c r="F115" s="161"/>
      <c r="G115" s="135"/>
      <c r="H115" s="135"/>
      <c r="I115" s="160">
        <f>I113*0.03</f>
        <v>0</v>
      </c>
      <c r="J115" s="160"/>
      <c r="K115" s="160"/>
      <c r="L115" s="151"/>
      <c r="M115" s="151"/>
      <c r="O115" s="134"/>
      <c r="P115" s="133"/>
    </row>
    <row r="116" spans="1:16">
      <c r="A116" s="142">
        <f t="shared" si="16"/>
        <v>105</v>
      </c>
      <c r="B116" s="166"/>
      <c r="C116" s="165" t="s">
        <v>247</v>
      </c>
      <c r="D116" s="164"/>
      <c r="E116" s="163"/>
      <c r="F116" s="162"/>
      <c r="G116" s="146"/>
      <c r="H116" s="146"/>
      <c r="I116" s="146">
        <f>SUM(I113:I115)</f>
        <v>0</v>
      </c>
      <c r="J116" s="146">
        <f>SUM(J113:J115)</f>
        <v>0</v>
      </c>
      <c r="K116" s="146">
        <f>I116+J116</f>
        <v>0</v>
      </c>
      <c r="L116" s="151"/>
      <c r="M116" s="151"/>
      <c r="O116" s="134"/>
      <c r="P116" s="133"/>
    </row>
    <row r="117" spans="1:16">
      <c r="A117" s="142">
        <f t="shared" si="16"/>
        <v>106</v>
      </c>
      <c r="B117" s="141"/>
      <c r="C117" s="140"/>
      <c r="D117" s="139"/>
      <c r="E117" s="160"/>
      <c r="F117" s="161"/>
      <c r="G117" s="135"/>
      <c r="H117" s="135"/>
      <c r="I117" s="135"/>
      <c r="J117" s="135"/>
      <c r="K117" s="160"/>
      <c r="L117" s="151"/>
      <c r="M117" s="151"/>
      <c r="O117" s="134"/>
      <c r="P117" s="133"/>
    </row>
    <row r="118" spans="1:16">
      <c r="A118" s="142">
        <f t="shared" si="16"/>
        <v>107</v>
      </c>
      <c r="B118" s="144"/>
      <c r="C118" s="159" t="s">
        <v>246</v>
      </c>
      <c r="D118" s="157"/>
      <c r="E118" s="135"/>
      <c r="F118" s="137"/>
      <c r="G118" s="135"/>
      <c r="H118" s="135"/>
      <c r="I118" s="135"/>
      <c r="J118" s="135"/>
      <c r="K118" s="135"/>
      <c r="L118" s="151"/>
      <c r="M118" s="151"/>
      <c r="O118" s="134"/>
      <c r="P118" s="133"/>
    </row>
    <row r="119" spans="1:16">
      <c r="A119" s="142">
        <f t="shared" si="16"/>
        <v>108</v>
      </c>
      <c r="B119" s="144"/>
      <c r="C119" s="158" t="s">
        <v>245</v>
      </c>
      <c r="D119" s="157"/>
      <c r="E119" s="135"/>
      <c r="F119" s="137"/>
      <c r="G119" s="135"/>
      <c r="H119" s="135"/>
      <c r="I119" s="135"/>
      <c r="J119" s="135"/>
      <c r="K119" s="135"/>
      <c r="L119" s="151"/>
      <c r="M119" s="151"/>
      <c r="O119" s="134"/>
      <c r="P119" s="133"/>
    </row>
    <row r="120" spans="1:16">
      <c r="A120" s="142">
        <f t="shared" si="16"/>
        <v>109</v>
      </c>
      <c r="B120" s="144"/>
      <c r="C120" s="155" t="s">
        <v>244</v>
      </c>
      <c r="D120" s="154" t="s">
        <v>243</v>
      </c>
      <c r="E120" s="138">
        <v>0.15</v>
      </c>
      <c r="F120" s="137"/>
      <c r="G120" s="153"/>
      <c r="H120" s="225"/>
      <c r="I120" s="135">
        <f>E120*G120</f>
        <v>0</v>
      </c>
      <c r="J120" s="135">
        <f>E120*H120</f>
        <v>0</v>
      </c>
      <c r="K120" s="135">
        <f>I120+J120</f>
        <v>0</v>
      </c>
      <c r="L120" s="151"/>
      <c r="M120" s="151"/>
      <c r="O120" s="134"/>
      <c r="P120" s="133"/>
    </row>
    <row r="121" spans="1:16">
      <c r="A121" s="142">
        <f t="shared" si="16"/>
        <v>110</v>
      </c>
      <c r="B121" s="144"/>
      <c r="C121" s="158" t="s">
        <v>242</v>
      </c>
      <c r="D121" s="157"/>
      <c r="E121" s="156"/>
      <c r="F121" s="137"/>
      <c r="G121" s="136"/>
      <c r="H121" s="227"/>
      <c r="I121" s="135"/>
      <c r="J121" s="135"/>
      <c r="K121" s="135"/>
      <c r="L121" s="151"/>
      <c r="M121" s="151"/>
      <c r="O121" s="134"/>
      <c r="P121" s="133"/>
    </row>
    <row r="122" spans="1:16">
      <c r="A122" s="142">
        <f t="shared" si="16"/>
        <v>111</v>
      </c>
      <c r="B122" s="144"/>
      <c r="C122" s="155" t="s">
        <v>240</v>
      </c>
      <c r="D122" s="154" t="s">
        <v>127</v>
      </c>
      <c r="E122" s="138">
        <v>150</v>
      </c>
      <c r="F122" s="137"/>
      <c r="G122" s="153"/>
      <c r="H122" s="228"/>
      <c r="I122" s="135">
        <f>E122*G122</f>
        <v>0</v>
      </c>
      <c r="J122" s="135">
        <f>E122*H122</f>
        <v>0</v>
      </c>
      <c r="K122" s="135">
        <f>I122+J122</f>
        <v>0</v>
      </c>
      <c r="L122" s="151"/>
      <c r="M122" s="151"/>
      <c r="O122" s="134"/>
      <c r="P122" s="133"/>
    </row>
    <row r="123" spans="1:16">
      <c r="A123" s="142">
        <f t="shared" si="16"/>
        <v>112</v>
      </c>
      <c r="B123" s="144"/>
      <c r="C123" s="158" t="s">
        <v>295</v>
      </c>
      <c r="D123" s="157"/>
      <c r="E123" s="156"/>
      <c r="F123" s="137"/>
      <c r="G123" s="136"/>
      <c r="H123" s="227"/>
      <c r="I123" s="135"/>
      <c r="J123" s="135"/>
      <c r="K123" s="135"/>
      <c r="L123" s="151"/>
      <c r="M123" s="151"/>
      <c r="O123" s="134"/>
      <c r="P123" s="133"/>
    </row>
    <row r="124" spans="1:16">
      <c r="A124" s="142">
        <f t="shared" si="16"/>
        <v>113</v>
      </c>
      <c r="B124" s="144"/>
      <c r="C124" s="155" t="s">
        <v>294</v>
      </c>
      <c r="D124" s="154" t="s">
        <v>127</v>
      </c>
      <c r="E124" s="138">
        <v>120</v>
      </c>
      <c r="F124" s="137"/>
      <c r="G124" s="153"/>
      <c r="H124" s="227"/>
      <c r="I124" s="135">
        <f>E124*G124</f>
        <v>0</v>
      </c>
      <c r="J124" s="135">
        <f>E124*H124</f>
        <v>0</v>
      </c>
      <c r="K124" s="135">
        <f>I124+J124</f>
        <v>0</v>
      </c>
      <c r="L124" s="151"/>
      <c r="M124" s="151"/>
      <c r="O124" s="134"/>
      <c r="P124" s="133"/>
    </row>
    <row r="125" spans="1:16">
      <c r="A125" s="142">
        <f t="shared" si="16"/>
        <v>114</v>
      </c>
      <c r="B125" s="144"/>
      <c r="C125" s="158" t="s">
        <v>241</v>
      </c>
      <c r="D125" s="157"/>
      <c r="E125" s="156"/>
      <c r="F125" s="137"/>
      <c r="G125" s="136"/>
      <c r="H125" s="226"/>
      <c r="I125" s="135"/>
      <c r="J125" s="135"/>
      <c r="K125" s="135"/>
      <c r="L125" s="151"/>
      <c r="M125" s="151"/>
      <c r="O125" s="134"/>
      <c r="P125" s="133"/>
    </row>
    <row r="126" spans="1:16">
      <c r="A126" s="142">
        <f t="shared" si="16"/>
        <v>115</v>
      </c>
      <c r="B126" s="144"/>
      <c r="C126" s="155" t="s">
        <v>240</v>
      </c>
      <c r="D126" s="154" t="s">
        <v>127</v>
      </c>
      <c r="E126" s="138">
        <v>150</v>
      </c>
      <c r="F126" s="137"/>
      <c r="G126" s="153"/>
      <c r="H126" s="228"/>
      <c r="I126" s="135">
        <f>E126*G126</f>
        <v>0</v>
      </c>
      <c r="J126" s="135">
        <f>E126*H126</f>
        <v>0</v>
      </c>
      <c r="K126" s="135">
        <f>I126+J126</f>
        <v>0</v>
      </c>
      <c r="L126" s="151"/>
      <c r="M126" s="151"/>
      <c r="O126" s="134"/>
      <c r="P126" s="133"/>
    </row>
    <row r="127" spans="1:16">
      <c r="A127" s="142">
        <f t="shared" si="16"/>
        <v>116</v>
      </c>
      <c r="B127" s="144"/>
      <c r="C127" s="158" t="s">
        <v>239</v>
      </c>
      <c r="D127" s="157"/>
      <c r="E127" s="156"/>
      <c r="F127" s="137"/>
      <c r="G127" s="136"/>
      <c r="H127" s="227"/>
      <c r="I127" s="135"/>
      <c r="J127" s="135"/>
      <c r="K127" s="135"/>
      <c r="L127" s="151"/>
      <c r="M127" s="151"/>
      <c r="O127" s="134"/>
      <c r="P127" s="133"/>
    </row>
    <row r="128" spans="1:16">
      <c r="A128" s="142">
        <f t="shared" si="16"/>
        <v>117</v>
      </c>
      <c r="B128" s="144"/>
      <c r="C128" s="155" t="s">
        <v>293</v>
      </c>
      <c r="D128" s="154" t="s">
        <v>76</v>
      </c>
      <c r="E128" s="138">
        <v>75</v>
      </c>
      <c r="F128" s="137"/>
      <c r="G128" s="153"/>
      <c r="H128" s="227"/>
      <c r="I128" s="135">
        <f>E128*G128</f>
        <v>0</v>
      </c>
      <c r="J128" s="135">
        <f>E128*H128</f>
        <v>0</v>
      </c>
      <c r="K128" s="135">
        <f>I128+J128</f>
        <v>0</v>
      </c>
      <c r="L128" s="151"/>
      <c r="M128" s="151"/>
      <c r="O128" s="134"/>
      <c r="P128" s="133"/>
    </row>
    <row r="129" spans="1:11">
      <c r="A129" s="142">
        <f t="shared" si="16"/>
        <v>118</v>
      </c>
      <c r="B129" s="150"/>
      <c r="C129" s="149" t="s">
        <v>238</v>
      </c>
      <c r="D129" s="148"/>
      <c r="E129" s="146"/>
      <c r="F129" s="147"/>
      <c r="G129" s="146"/>
      <c r="H129" s="146"/>
      <c r="I129" s="146">
        <f>SUM(I120:I128)</f>
        <v>0</v>
      </c>
      <c r="J129" s="146">
        <f>SUM(J120:J128)</f>
        <v>0</v>
      </c>
      <c r="K129" s="145">
        <f>SUM(K120:K128)</f>
        <v>0</v>
      </c>
    </row>
    <row r="130" spans="1:11">
      <c r="A130" s="142">
        <f t="shared" si="16"/>
        <v>119</v>
      </c>
      <c r="B130" s="144"/>
      <c r="C130" s="140"/>
      <c r="D130" s="143"/>
      <c r="E130" s="135"/>
      <c r="F130" s="137"/>
      <c r="G130" s="135"/>
      <c r="H130" s="135"/>
      <c r="I130" s="135"/>
      <c r="J130" s="135"/>
      <c r="K130" s="135"/>
    </row>
    <row r="131" spans="1:11">
      <c r="A131" s="142">
        <f t="shared" si="16"/>
        <v>120</v>
      </c>
      <c r="B131" s="141"/>
      <c r="C131" s="140" t="s">
        <v>237</v>
      </c>
      <c r="D131" s="139" t="s">
        <v>173</v>
      </c>
      <c r="E131" s="138">
        <v>40</v>
      </c>
      <c r="F131" s="137"/>
      <c r="G131" s="136"/>
      <c r="H131" s="135"/>
      <c r="I131" s="135">
        <f>E131*G131</f>
        <v>0</v>
      </c>
      <c r="J131" s="135">
        <f>E131*H131</f>
        <v>0</v>
      </c>
      <c r="K131" s="135">
        <f>I131+J131</f>
        <v>0</v>
      </c>
    </row>
  </sheetData>
  <mergeCells count="6">
    <mergeCell ref="A9:B9"/>
    <mergeCell ref="A7:B7"/>
    <mergeCell ref="E7:F7"/>
    <mergeCell ref="G7:H7"/>
    <mergeCell ref="I7:J7"/>
    <mergeCell ref="A8:B8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99"/>
  <sheetViews>
    <sheetView view="pageBreakPreview" topLeftCell="A55" zoomScale="110" zoomScaleNormal="100" zoomScaleSheetLayoutView="110" workbookViewId="0">
      <selection activeCell="J13" sqref="J13"/>
    </sheetView>
  </sheetViews>
  <sheetFormatPr defaultRowHeight="15"/>
  <cols>
    <col min="1" max="2" width="3.7109375" style="58" customWidth="1"/>
    <col min="3" max="3" width="58.7109375" style="58" customWidth="1"/>
    <col min="4" max="4" width="7.7109375" style="58" customWidth="1"/>
    <col min="5" max="6" width="8.7109375" style="58" customWidth="1"/>
    <col min="7" max="8" width="9.140625" style="58"/>
    <col min="9" max="10" width="12.7109375" style="58" customWidth="1"/>
    <col min="11" max="11" width="15.7109375" style="58" customWidth="1"/>
    <col min="12" max="13" width="12.7109375" style="58" customWidth="1"/>
    <col min="14" max="16384" width="9.140625" style="58"/>
  </cols>
  <sheetData>
    <row r="1" spans="1:30" s="1" customFormat="1" ht="12.75">
      <c r="A1" s="9" t="s">
        <v>438</v>
      </c>
      <c r="G1" s="6"/>
      <c r="I1" s="9" t="s">
        <v>413</v>
      </c>
      <c r="J1" s="47"/>
      <c r="K1" s="7"/>
      <c r="Q1" s="5"/>
      <c r="R1" s="5"/>
      <c r="S1" s="5"/>
      <c r="Z1" s="21" t="s">
        <v>0</v>
      </c>
      <c r="AA1" s="21" t="s">
        <v>1</v>
      </c>
      <c r="AB1" s="22" t="s">
        <v>2</v>
      </c>
      <c r="AC1" s="22" t="s">
        <v>3</v>
      </c>
      <c r="AD1" s="22" t="s">
        <v>4</v>
      </c>
    </row>
    <row r="2" spans="1:30" s="1" customFormat="1" ht="12.75">
      <c r="A2" s="9" t="s">
        <v>432</v>
      </c>
      <c r="G2" s="6"/>
      <c r="H2" s="8"/>
      <c r="I2" s="9"/>
      <c r="J2" s="47"/>
      <c r="K2" s="7"/>
      <c r="Q2" s="5"/>
      <c r="R2" s="5"/>
      <c r="S2" s="5"/>
      <c r="Z2" s="21" t="s">
        <v>6</v>
      </c>
      <c r="AA2" s="23" t="s">
        <v>7</v>
      </c>
      <c r="AB2" s="24" t="s">
        <v>8</v>
      </c>
      <c r="AC2" s="24"/>
      <c r="AD2" s="23"/>
    </row>
    <row r="3" spans="1:30" s="1" customFormat="1" ht="12.75">
      <c r="A3" s="9" t="s">
        <v>414</v>
      </c>
      <c r="G3" s="6"/>
      <c r="I3" s="9"/>
      <c r="J3" s="47"/>
      <c r="K3" s="7"/>
      <c r="Q3" s="5"/>
      <c r="R3" s="5"/>
      <c r="S3" s="5"/>
      <c r="Z3" s="21" t="s">
        <v>10</v>
      </c>
      <c r="AA3" s="23" t="s">
        <v>11</v>
      </c>
      <c r="AB3" s="24" t="s">
        <v>8</v>
      </c>
      <c r="AC3" s="24" t="s">
        <v>12</v>
      </c>
      <c r="AD3" s="23" t="s">
        <v>13</v>
      </c>
    </row>
    <row r="4" spans="1:30" s="1" customFormat="1" ht="12.75">
      <c r="A4" s="9" t="s">
        <v>437</v>
      </c>
      <c r="J4" s="48"/>
      <c r="Q4" s="5"/>
      <c r="R4" s="5"/>
      <c r="S4" s="5"/>
      <c r="Z4" s="21" t="s">
        <v>16</v>
      </c>
      <c r="AA4" s="23" t="s">
        <v>11</v>
      </c>
      <c r="AB4" s="24" t="s">
        <v>8</v>
      </c>
      <c r="AC4" s="24" t="s">
        <v>12</v>
      </c>
      <c r="AD4" s="23" t="s">
        <v>13</v>
      </c>
    </row>
    <row r="5" spans="1:30" customFormat="1" ht="13.5">
      <c r="A5" s="9" t="s">
        <v>433</v>
      </c>
      <c r="C5" s="49"/>
      <c r="D5" s="49"/>
      <c r="E5" s="49"/>
    </row>
    <row r="6" spans="1:30" customFormat="1" ht="13.5">
      <c r="A6" s="9" t="s">
        <v>439</v>
      </c>
      <c r="C6" s="49"/>
      <c r="D6" s="49"/>
      <c r="E6" s="49"/>
    </row>
    <row r="7" spans="1:30" ht="48">
      <c r="A7" s="216" t="s">
        <v>292</v>
      </c>
      <c r="B7" s="216"/>
      <c r="C7" s="196" t="s">
        <v>291</v>
      </c>
      <c r="D7" s="195" t="s">
        <v>290</v>
      </c>
      <c r="E7" s="190" t="s">
        <v>289</v>
      </c>
      <c r="F7" s="190"/>
      <c r="G7" s="190" t="s">
        <v>288</v>
      </c>
      <c r="H7" s="190"/>
      <c r="I7" s="215" t="s">
        <v>287</v>
      </c>
      <c r="J7" s="215"/>
      <c r="K7" s="189" t="s">
        <v>286</v>
      </c>
      <c r="L7" s="189" t="s">
        <v>285</v>
      </c>
      <c r="M7" s="188" t="s">
        <v>284</v>
      </c>
    </row>
    <row r="8" spans="1:30" ht="48">
      <c r="A8" s="214" t="s">
        <v>283</v>
      </c>
      <c r="B8" s="214"/>
      <c r="C8" s="193" t="s">
        <v>282</v>
      </c>
      <c r="D8" s="192" t="s">
        <v>236</v>
      </c>
      <c r="E8" s="191" t="s">
        <v>281</v>
      </c>
      <c r="F8" s="190" t="s">
        <v>280</v>
      </c>
      <c r="G8" s="190" t="s">
        <v>279</v>
      </c>
      <c r="H8" s="190" t="s">
        <v>277</v>
      </c>
      <c r="I8" s="190" t="s">
        <v>278</v>
      </c>
      <c r="J8" s="190" t="s">
        <v>277</v>
      </c>
      <c r="K8" s="189" t="s">
        <v>276</v>
      </c>
      <c r="L8" s="189" t="s">
        <v>276</v>
      </c>
      <c r="M8" s="188" t="s">
        <v>275</v>
      </c>
    </row>
    <row r="9" spans="1:30" ht="15.75" thickBot="1">
      <c r="A9" s="213">
        <v>1</v>
      </c>
      <c r="B9" s="212"/>
      <c r="C9" s="211">
        <v>2</v>
      </c>
      <c r="D9" s="184">
        <v>3</v>
      </c>
      <c r="E9" s="186">
        <v>4</v>
      </c>
      <c r="F9" s="184">
        <v>5</v>
      </c>
      <c r="G9" s="185">
        <v>6</v>
      </c>
      <c r="H9" s="184">
        <v>7</v>
      </c>
      <c r="I9" s="184">
        <v>8</v>
      </c>
      <c r="J9" s="184">
        <v>9</v>
      </c>
      <c r="K9" s="184">
        <v>10</v>
      </c>
      <c r="L9" s="184">
        <v>11</v>
      </c>
      <c r="M9" s="184">
        <v>12</v>
      </c>
    </row>
    <row r="10" spans="1:30" ht="15.75" thickTop="1">
      <c r="A10" s="210"/>
      <c r="B10" s="210"/>
      <c r="C10" s="209" t="s">
        <v>407</v>
      </c>
      <c r="D10" s="208"/>
      <c r="E10" s="179"/>
      <c r="F10" s="179"/>
      <c r="G10" s="179"/>
      <c r="H10" s="179"/>
      <c r="I10" s="179"/>
      <c r="J10" s="179"/>
      <c r="K10" s="207"/>
      <c r="L10" s="207"/>
      <c r="M10" s="206"/>
    </row>
    <row r="11" spans="1:30">
      <c r="A11" s="144"/>
      <c r="B11" s="144"/>
      <c r="C11" s="169" t="s">
        <v>274</v>
      </c>
      <c r="D11" s="143"/>
      <c r="E11" s="135"/>
      <c r="F11" s="137"/>
      <c r="G11" s="135"/>
      <c r="H11" s="135"/>
      <c r="I11" s="135"/>
      <c r="J11" s="135"/>
      <c r="K11" s="135"/>
      <c r="L11" s="137"/>
      <c r="M11" s="172"/>
    </row>
    <row r="12" spans="1:30">
      <c r="A12" s="142">
        <v>1</v>
      </c>
      <c r="B12" s="144"/>
      <c r="C12" s="155" t="s">
        <v>461</v>
      </c>
      <c r="D12" s="154" t="s">
        <v>127</v>
      </c>
      <c r="E12" s="167">
        <v>90</v>
      </c>
      <c r="F12" s="137"/>
      <c r="G12" s="167"/>
      <c r="H12" s="167"/>
      <c r="I12" s="135">
        <f>E12*G12*1.05</f>
        <v>0</v>
      </c>
      <c r="J12" s="135">
        <v>0</v>
      </c>
      <c r="K12" s="135">
        <f>I12+J12</f>
        <v>0</v>
      </c>
      <c r="L12" s="137"/>
      <c r="M12" s="172"/>
    </row>
    <row r="13" spans="1:30">
      <c r="A13" s="142">
        <f t="shared" ref="A13:A76" si="0">A12+1</f>
        <v>2</v>
      </c>
      <c r="B13" s="144"/>
      <c r="C13" s="169"/>
      <c r="D13" s="168"/>
      <c r="E13" s="167"/>
      <c r="F13" s="137"/>
      <c r="G13" s="167"/>
      <c r="H13" s="167"/>
      <c r="I13" s="135"/>
      <c r="J13" s="135"/>
      <c r="K13" s="135"/>
      <c r="L13" s="137"/>
      <c r="M13" s="172"/>
    </row>
    <row r="14" spans="1:30">
      <c r="A14" s="142">
        <f t="shared" si="0"/>
        <v>3</v>
      </c>
      <c r="B14" s="144"/>
      <c r="C14" s="169" t="s">
        <v>406</v>
      </c>
      <c r="D14" s="154"/>
      <c r="E14" s="167"/>
      <c r="F14" s="137"/>
      <c r="G14" s="167"/>
      <c r="H14" s="167"/>
      <c r="I14" s="135"/>
      <c r="J14" s="135"/>
      <c r="K14" s="135"/>
      <c r="L14" s="137"/>
      <c r="M14" s="172"/>
    </row>
    <row r="15" spans="1:30">
      <c r="A15" s="142">
        <f t="shared" si="0"/>
        <v>4</v>
      </c>
      <c r="B15" s="144"/>
      <c r="C15" s="155" t="s">
        <v>485</v>
      </c>
      <c r="D15" s="168" t="s">
        <v>98</v>
      </c>
      <c r="E15" s="167">
        <v>4</v>
      </c>
      <c r="F15" s="137"/>
      <c r="G15" s="167"/>
      <c r="H15" s="167"/>
      <c r="I15" s="135">
        <f>E15*G15</f>
        <v>0</v>
      </c>
      <c r="J15" s="135">
        <f t="shared" ref="J15:J44" si="1">E15*H15</f>
        <v>0</v>
      </c>
      <c r="K15" s="135">
        <f t="shared" ref="K15:K44" si="2">I15+J15</f>
        <v>0</v>
      </c>
      <c r="L15" s="137"/>
      <c r="M15" s="172"/>
    </row>
    <row r="16" spans="1:30">
      <c r="A16" s="142">
        <f t="shared" si="0"/>
        <v>5</v>
      </c>
      <c r="B16" s="144"/>
      <c r="C16" s="155" t="s">
        <v>486</v>
      </c>
      <c r="D16" s="168" t="s">
        <v>98</v>
      </c>
      <c r="E16" s="167">
        <v>3</v>
      </c>
      <c r="F16" s="137"/>
      <c r="G16" s="167"/>
      <c r="H16" s="167"/>
      <c r="I16" s="135">
        <f>E16*G16</f>
        <v>0</v>
      </c>
      <c r="J16" s="135">
        <f t="shared" si="1"/>
        <v>0</v>
      </c>
      <c r="K16" s="135">
        <f t="shared" si="2"/>
        <v>0</v>
      </c>
      <c r="L16" s="137"/>
      <c r="M16" s="172"/>
    </row>
    <row r="17" spans="1:13">
      <c r="A17" s="142">
        <f t="shared" si="0"/>
        <v>6</v>
      </c>
      <c r="B17" s="144"/>
      <c r="C17" s="169"/>
      <c r="D17" s="168"/>
      <c r="E17" s="173"/>
      <c r="F17" s="137"/>
      <c r="G17" s="167"/>
      <c r="H17" s="167"/>
      <c r="I17" s="135"/>
      <c r="J17" s="135"/>
      <c r="K17" s="135"/>
      <c r="L17" s="137"/>
      <c r="M17" s="172"/>
    </row>
    <row r="18" spans="1:13" s="171" customFormat="1" ht="11.25">
      <c r="A18" s="142">
        <f t="shared" si="0"/>
        <v>7</v>
      </c>
      <c r="B18" s="144"/>
      <c r="C18" s="136" t="s">
        <v>273</v>
      </c>
      <c r="D18" s="156"/>
      <c r="E18" s="152"/>
      <c r="F18" s="137"/>
      <c r="G18" s="167"/>
      <c r="H18" s="167"/>
      <c r="I18" s="135"/>
      <c r="J18" s="135"/>
      <c r="K18" s="135"/>
      <c r="L18" s="142"/>
      <c r="M18" s="144"/>
    </row>
    <row r="19" spans="1:13" s="171" customFormat="1" ht="11.25">
      <c r="A19" s="142">
        <f t="shared" si="0"/>
        <v>8</v>
      </c>
      <c r="B19" s="144"/>
      <c r="C19" s="155" t="s">
        <v>457</v>
      </c>
      <c r="D19" s="154" t="s">
        <v>127</v>
      </c>
      <c r="E19" s="138">
        <v>140</v>
      </c>
      <c r="F19" s="137"/>
      <c r="G19" s="167"/>
      <c r="H19" s="167"/>
      <c r="I19" s="135">
        <f>E19*G19*1.05</f>
        <v>0</v>
      </c>
      <c r="J19" s="135">
        <f>E19*H19</f>
        <v>0</v>
      </c>
      <c r="K19" s="135">
        <f t="shared" si="2"/>
        <v>0</v>
      </c>
      <c r="L19" s="142"/>
      <c r="M19" s="144"/>
    </row>
    <row r="20" spans="1:13" s="171" customFormat="1" ht="11.25">
      <c r="A20" s="142">
        <f t="shared" si="0"/>
        <v>9</v>
      </c>
      <c r="B20" s="144"/>
      <c r="C20" s="155"/>
      <c r="D20" s="154"/>
      <c r="E20" s="138"/>
      <c r="F20" s="137"/>
      <c r="G20" s="152"/>
      <c r="H20" s="152"/>
      <c r="I20" s="135"/>
      <c r="J20" s="135"/>
      <c r="K20" s="135"/>
      <c r="L20" s="142"/>
      <c r="M20" s="144"/>
    </row>
    <row r="21" spans="1:13">
      <c r="A21" s="142">
        <f t="shared" si="0"/>
        <v>10</v>
      </c>
      <c r="B21" s="144"/>
      <c r="C21" s="169" t="s">
        <v>272</v>
      </c>
      <c r="D21" s="168"/>
      <c r="E21" s="173"/>
      <c r="F21" s="137"/>
      <c r="G21" s="167"/>
      <c r="H21" s="167"/>
      <c r="I21" s="135"/>
      <c r="J21" s="135"/>
      <c r="K21" s="135"/>
      <c r="L21" s="137"/>
      <c r="M21" s="172"/>
    </row>
    <row r="22" spans="1:13">
      <c r="A22" s="142">
        <f t="shared" si="0"/>
        <v>11</v>
      </c>
      <c r="B22" s="144"/>
      <c r="C22" s="169" t="s">
        <v>271</v>
      </c>
      <c r="D22" s="168" t="s">
        <v>132</v>
      </c>
      <c r="E22" s="167">
        <v>6</v>
      </c>
      <c r="F22" s="137"/>
      <c r="G22" s="167"/>
      <c r="H22" s="167"/>
      <c r="I22" s="135">
        <f>E22*G22</f>
        <v>0</v>
      </c>
      <c r="J22" s="135">
        <f t="shared" si="1"/>
        <v>0</v>
      </c>
      <c r="K22" s="135">
        <f t="shared" si="2"/>
        <v>0</v>
      </c>
      <c r="L22" s="137"/>
      <c r="M22" s="172"/>
    </row>
    <row r="23" spans="1:13">
      <c r="A23" s="142">
        <f t="shared" si="0"/>
        <v>12</v>
      </c>
      <c r="B23" s="144"/>
      <c r="C23" s="169"/>
      <c r="D23" s="168"/>
      <c r="E23" s="173"/>
      <c r="F23" s="137"/>
      <c r="G23" s="167"/>
      <c r="H23" s="167"/>
      <c r="I23" s="135"/>
      <c r="J23" s="135"/>
      <c r="K23" s="135"/>
      <c r="L23" s="137"/>
      <c r="M23" s="172"/>
    </row>
    <row r="24" spans="1:13">
      <c r="A24" s="142">
        <f t="shared" si="0"/>
        <v>13</v>
      </c>
      <c r="B24" s="144"/>
      <c r="C24" s="169" t="s">
        <v>405</v>
      </c>
      <c r="D24" s="168"/>
      <c r="E24" s="167"/>
      <c r="F24" s="137"/>
      <c r="G24" s="167"/>
      <c r="H24" s="167"/>
      <c r="I24" s="135"/>
      <c r="J24" s="135"/>
      <c r="K24" s="135"/>
      <c r="L24" s="137"/>
      <c r="M24" s="172"/>
    </row>
    <row r="25" spans="1:13">
      <c r="A25" s="142">
        <f t="shared" si="0"/>
        <v>14</v>
      </c>
      <c r="B25" s="144"/>
      <c r="C25" s="169" t="s">
        <v>404</v>
      </c>
      <c r="D25" s="168"/>
      <c r="E25" s="173"/>
      <c r="F25" s="137"/>
      <c r="G25" s="167"/>
      <c r="H25" s="167"/>
      <c r="I25" s="135"/>
      <c r="J25" s="135"/>
      <c r="K25" s="135"/>
      <c r="L25" s="137"/>
      <c r="M25" s="172"/>
    </row>
    <row r="26" spans="1:13">
      <c r="A26" s="142">
        <f t="shared" si="0"/>
        <v>15</v>
      </c>
      <c r="B26" s="144"/>
      <c r="C26" s="169" t="s">
        <v>403</v>
      </c>
      <c r="D26" s="168" t="s">
        <v>402</v>
      </c>
      <c r="E26" s="167">
        <v>10</v>
      </c>
      <c r="F26" s="137"/>
      <c r="G26" s="167"/>
      <c r="H26" s="167"/>
      <c r="I26" s="135">
        <f>E26*G26*0.04*0.5</f>
        <v>0</v>
      </c>
      <c r="J26" s="135">
        <f t="shared" si="1"/>
        <v>0</v>
      </c>
      <c r="K26" s="135">
        <f t="shared" si="2"/>
        <v>0</v>
      </c>
      <c r="L26" s="137"/>
      <c r="M26" s="172"/>
    </row>
    <row r="27" spans="1:13">
      <c r="A27" s="142">
        <f t="shared" si="0"/>
        <v>16</v>
      </c>
      <c r="B27" s="144"/>
      <c r="C27" s="169"/>
      <c r="D27" s="168"/>
      <c r="E27" s="167"/>
      <c r="F27" s="137"/>
      <c r="G27" s="167"/>
      <c r="H27" s="167"/>
      <c r="I27" s="135"/>
      <c r="J27" s="135"/>
      <c r="K27" s="135"/>
      <c r="L27" s="137"/>
      <c r="M27" s="172"/>
    </row>
    <row r="28" spans="1:13">
      <c r="A28" s="142">
        <f t="shared" si="0"/>
        <v>17</v>
      </c>
      <c r="B28" s="144"/>
      <c r="C28" s="169" t="s">
        <v>401</v>
      </c>
      <c r="D28" s="168"/>
      <c r="E28" s="173"/>
      <c r="F28" s="137"/>
      <c r="G28" s="167"/>
      <c r="H28" s="167"/>
      <c r="I28" s="135"/>
      <c r="J28" s="135"/>
      <c r="K28" s="135"/>
      <c r="L28" s="137"/>
      <c r="M28" s="172"/>
    </row>
    <row r="29" spans="1:13">
      <c r="A29" s="142">
        <f t="shared" si="0"/>
        <v>18</v>
      </c>
      <c r="B29" s="144"/>
      <c r="C29" s="176" t="s">
        <v>464</v>
      </c>
      <c r="D29" s="168" t="s">
        <v>127</v>
      </c>
      <c r="E29" s="167">
        <v>280</v>
      </c>
      <c r="F29" s="137"/>
      <c r="G29" s="167"/>
      <c r="H29" s="167"/>
      <c r="I29" s="135">
        <f>E29*G29*1.054</f>
        <v>0</v>
      </c>
      <c r="J29" s="135">
        <f t="shared" si="1"/>
        <v>0</v>
      </c>
      <c r="K29" s="135">
        <f t="shared" si="2"/>
        <v>0</v>
      </c>
      <c r="L29" s="137"/>
      <c r="M29" s="172"/>
    </row>
    <row r="30" spans="1:13">
      <c r="A30" s="142">
        <f t="shared" si="0"/>
        <v>19</v>
      </c>
      <c r="B30" s="144"/>
      <c r="C30" s="176" t="s">
        <v>463</v>
      </c>
      <c r="D30" s="168" t="s">
        <v>127</v>
      </c>
      <c r="E30" s="167">
        <v>290</v>
      </c>
      <c r="F30" s="137"/>
      <c r="G30" s="167"/>
      <c r="H30" s="167"/>
      <c r="I30" s="135">
        <f>E30*G30*1.054</f>
        <v>0</v>
      </c>
      <c r="J30" s="135">
        <f t="shared" si="1"/>
        <v>0</v>
      </c>
      <c r="K30" s="135">
        <f t="shared" si="2"/>
        <v>0</v>
      </c>
      <c r="L30" s="137"/>
      <c r="M30" s="172"/>
    </row>
    <row r="31" spans="1:13">
      <c r="A31" s="142">
        <f t="shared" si="0"/>
        <v>20</v>
      </c>
      <c r="B31" s="144"/>
      <c r="C31" s="169" t="s">
        <v>400</v>
      </c>
      <c r="D31" s="168" t="s">
        <v>127</v>
      </c>
      <c r="E31" s="167">
        <v>610</v>
      </c>
      <c r="F31" s="137"/>
      <c r="G31" s="167"/>
      <c r="H31" s="167"/>
      <c r="I31" s="135">
        <f>E31*G31*1.054</f>
        <v>0</v>
      </c>
      <c r="J31" s="135">
        <f t="shared" si="1"/>
        <v>0</v>
      </c>
      <c r="K31" s="135">
        <f t="shared" si="2"/>
        <v>0</v>
      </c>
      <c r="L31" s="137"/>
      <c r="M31" s="172"/>
    </row>
    <row r="32" spans="1:13">
      <c r="A32" s="142">
        <f t="shared" si="0"/>
        <v>21</v>
      </c>
      <c r="B32" s="144"/>
      <c r="C32" s="155" t="s">
        <v>462</v>
      </c>
      <c r="D32" s="168" t="s">
        <v>127</v>
      </c>
      <c r="E32" s="167">
        <v>590</v>
      </c>
      <c r="F32" s="137"/>
      <c r="G32" s="167"/>
      <c r="H32" s="167"/>
      <c r="I32" s="135">
        <f>E32*G32*1.05</f>
        <v>0</v>
      </c>
      <c r="J32" s="135">
        <f t="shared" si="1"/>
        <v>0</v>
      </c>
      <c r="K32" s="135">
        <f t="shared" si="2"/>
        <v>0</v>
      </c>
      <c r="L32" s="137"/>
      <c r="M32" s="172"/>
    </row>
    <row r="33" spans="1:13">
      <c r="A33" s="142">
        <f t="shared" si="0"/>
        <v>22</v>
      </c>
      <c r="B33" s="144"/>
      <c r="C33" s="169"/>
      <c r="D33" s="168"/>
      <c r="E33" s="173"/>
      <c r="F33" s="137"/>
      <c r="G33" s="167"/>
      <c r="H33" s="167"/>
      <c r="I33" s="135"/>
      <c r="J33" s="135"/>
      <c r="K33" s="135"/>
      <c r="L33" s="137"/>
      <c r="M33" s="172"/>
    </row>
    <row r="34" spans="1:13">
      <c r="A34" s="142">
        <f t="shared" si="0"/>
        <v>23</v>
      </c>
      <c r="B34" s="144"/>
      <c r="C34" s="169" t="s">
        <v>264</v>
      </c>
      <c r="D34" s="168"/>
      <c r="E34" s="173"/>
      <c r="F34" s="137"/>
      <c r="G34" s="167"/>
      <c r="H34" s="167"/>
      <c r="I34" s="135"/>
      <c r="J34" s="135"/>
      <c r="K34" s="135"/>
      <c r="L34" s="137"/>
      <c r="M34" s="172"/>
    </row>
    <row r="35" spans="1:13">
      <c r="A35" s="142">
        <f t="shared" si="0"/>
        <v>24</v>
      </c>
      <c r="B35" s="144"/>
      <c r="C35" s="169" t="s">
        <v>263</v>
      </c>
      <c r="D35" s="168" t="s">
        <v>98</v>
      </c>
      <c r="E35" s="167">
        <v>190</v>
      </c>
      <c r="F35" s="137"/>
      <c r="G35" s="167"/>
      <c r="H35" s="167"/>
      <c r="I35" s="135">
        <f>E35*G35</f>
        <v>0</v>
      </c>
      <c r="J35" s="135">
        <f t="shared" si="1"/>
        <v>0</v>
      </c>
      <c r="K35" s="135">
        <f t="shared" si="2"/>
        <v>0</v>
      </c>
      <c r="L35" s="137"/>
      <c r="M35" s="172"/>
    </row>
    <row r="36" spans="1:13">
      <c r="A36" s="142">
        <f t="shared" si="0"/>
        <v>25</v>
      </c>
      <c r="B36" s="144"/>
      <c r="C36" s="169" t="s">
        <v>262</v>
      </c>
      <c r="D36" s="168" t="s">
        <v>127</v>
      </c>
      <c r="E36" s="167">
        <v>520</v>
      </c>
      <c r="F36" s="137"/>
      <c r="G36" s="167"/>
      <c r="H36" s="167"/>
      <c r="I36" s="135">
        <f>E36*G36*1.05</f>
        <v>0</v>
      </c>
      <c r="J36" s="135">
        <f t="shared" si="1"/>
        <v>0</v>
      </c>
      <c r="K36" s="135">
        <f t="shared" si="2"/>
        <v>0</v>
      </c>
      <c r="L36" s="137"/>
      <c r="M36" s="172"/>
    </row>
    <row r="37" spans="1:13">
      <c r="A37" s="142">
        <f t="shared" si="0"/>
        <v>26</v>
      </c>
      <c r="B37" s="144"/>
      <c r="C37" s="169"/>
      <c r="D37" s="168"/>
      <c r="E37" s="167"/>
      <c r="F37" s="137"/>
      <c r="G37" s="167"/>
      <c r="H37" s="167"/>
      <c r="I37" s="135"/>
      <c r="J37" s="135"/>
      <c r="K37" s="135"/>
      <c r="L37" s="137"/>
      <c r="M37" s="172"/>
    </row>
    <row r="38" spans="1:13">
      <c r="A38" s="142">
        <f t="shared" si="0"/>
        <v>27</v>
      </c>
      <c r="B38" s="144"/>
      <c r="C38" s="169" t="s">
        <v>261</v>
      </c>
      <c r="D38" s="168"/>
      <c r="E38" s="173"/>
      <c r="F38" s="137"/>
      <c r="G38" s="167"/>
      <c r="H38" s="167"/>
      <c r="I38" s="135"/>
      <c r="J38" s="135"/>
      <c r="K38" s="135"/>
      <c r="L38" s="137"/>
      <c r="M38" s="172"/>
    </row>
    <row r="39" spans="1:13">
      <c r="A39" s="142">
        <f t="shared" si="0"/>
        <v>28</v>
      </c>
      <c r="B39" s="144"/>
      <c r="C39" s="169" t="s">
        <v>260</v>
      </c>
      <c r="D39" s="168" t="s">
        <v>98</v>
      </c>
      <c r="E39" s="167">
        <v>12</v>
      </c>
      <c r="F39" s="137"/>
      <c r="G39" s="152"/>
      <c r="H39" s="152"/>
      <c r="I39" s="135">
        <f>E39*G39</f>
        <v>0</v>
      </c>
      <c r="J39" s="135">
        <f t="shared" si="1"/>
        <v>0</v>
      </c>
      <c r="K39" s="135">
        <f t="shared" si="2"/>
        <v>0</v>
      </c>
      <c r="L39" s="137"/>
      <c r="M39" s="172"/>
    </row>
    <row r="40" spans="1:13">
      <c r="A40" s="142">
        <f t="shared" si="0"/>
        <v>29</v>
      </c>
      <c r="B40" s="144"/>
      <c r="C40" s="169" t="s">
        <v>399</v>
      </c>
      <c r="D40" s="168" t="s">
        <v>98</v>
      </c>
      <c r="E40" s="167">
        <v>36</v>
      </c>
      <c r="F40" s="137"/>
      <c r="G40" s="167"/>
      <c r="H40" s="167"/>
      <c r="I40" s="135">
        <f>E40*G40*1.05</f>
        <v>0</v>
      </c>
      <c r="J40" s="135">
        <f t="shared" si="1"/>
        <v>0</v>
      </c>
      <c r="K40" s="135">
        <f t="shared" si="2"/>
        <v>0</v>
      </c>
      <c r="L40" s="137"/>
      <c r="M40" s="172"/>
    </row>
    <row r="41" spans="1:13">
      <c r="A41" s="142">
        <f t="shared" si="0"/>
        <v>30</v>
      </c>
      <c r="B41" s="144"/>
      <c r="C41" s="169" t="s">
        <v>428</v>
      </c>
      <c r="D41" s="168" t="s">
        <v>98</v>
      </c>
      <c r="E41" s="167">
        <v>54</v>
      </c>
      <c r="F41" s="137"/>
      <c r="G41" s="167"/>
      <c r="H41" s="167"/>
      <c r="I41" s="135">
        <f>E41*G41*1.05</f>
        <v>0</v>
      </c>
      <c r="J41" s="135">
        <f t="shared" si="1"/>
        <v>0</v>
      </c>
      <c r="K41" s="135">
        <f t="shared" si="2"/>
        <v>0</v>
      </c>
      <c r="L41" s="137"/>
      <c r="M41" s="172"/>
    </row>
    <row r="42" spans="1:13">
      <c r="A42" s="142">
        <f t="shared" si="0"/>
        <v>31</v>
      </c>
      <c r="B42" s="144"/>
      <c r="C42" s="169"/>
      <c r="D42" s="168"/>
      <c r="E42" s="173"/>
      <c r="F42" s="137"/>
      <c r="G42" s="167"/>
      <c r="H42" s="167"/>
      <c r="I42" s="135"/>
      <c r="J42" s="135"/>
      <c r="K42" s="135"/>
      <c r="L42" s="137"/>
      <c r="M42" s="172"/>
    </row>
    <row r="43" spans="1:13">
      <c r="A43" s="142">
        <f t="shared" si="0"/>
        <v>32</v>
      </c>
      <c r="B43" s="144"/>
      <c r="C43" s="169" t="s">
        <v>258</v>
      </c>
      <c r="D43" s="168"/>
      <c r="E43" s="173"/>
      <c r="F43" s="137"/>
      <c r="G43" s="167"/>
      <c r="H43" s="167"/>
      <c r="I43" s="135"/>
      <c r="J43" s="135"/>
      <c r="K43" s="135"/>
      <c r="L43" s="137"/>
      <c r="M43" s="172"/>
    </row>
    <row r="44" spans="1:13">
      <c r="A44" s="142">
        <f t="shared" si="0"/>
        <v>33</v>
      </c>
      <c r="B44" s="144"/>
      <c r="C44" s="155" t="s">
        <v>257</v>
      </c>
      <c r="D44" s="168" t="s">
        <v>98</v>
      </c>
      <c r="E44" s="167">
        <v>12</v>
      </c>
      <c r="F44" s="137"/>
      <c r="G44" s="167"/>
      <c r="H44" s="167"/>
      <c r="I44" s="135">
        <f>E44*G44</f>
        <v>0</v>
      </c>
      <c r="J44" s="135">
        <f t="shared" si="1"/>
        <v>0</v>
      </c>
      <c r="K44" s="135">
        <f t="shared" si="2"/>
        <v>0</v>
      </c>
      <c r="L44" s="137"/>
      <c r="M44" s="172"/>
    </row>
    <row r="45" spans="1:13">
      <c r="A45" s="142">
        <f t="shared" si="0"/>
        <v>34</v>
      </c>
      <c r="B45" s="144"/>
      <c r="C45" s="155"/>
      <c r="D45" s="168"/>
      <c r="E45" s="167"/>
      <c r="F45" s="137"/>
      <c r="G45" s="167"/>
      <c r="H45" s="167"/>
      <c r="I45" s="135"/>
      <c r="J45" s="135"/>
      <c r="K45" s="135"/>
      <c r="L45" s="137"/>
      <c r="M45" s="172"/>
    </row>
    <row r="46" spans="1:13">
      <c r="A46" s="142">
        <f t="shared" si="0"/>
        <v>35</v>
      </c>
      <c r="B46" s="144"/>
      <c r="C46" s="136" t="s">
        <v>298</v>
      </c>
      <c r="D46" s="156"/>
      <c r="E46" s="156"/>
      <c r="F46" s="137"/>
      <c r="G46" s="167"/>
      <c r="H46" s="167"/>
      <c r="I46" s="135"/>
      <c r="J46" s="135"/>
      <c r="K46" s="135"/>
      <c r="L46" s="137"/>
      <c r="M46" s="172"/>
    </row>
    <row r="47" spans="1:13">
      <c r="A47" s="142">
        <f t="shared" si="0"/>
        <v>36</v>
      </c>
      <c r="B47" s="144"/>
      <c r="C47" s="155" t="s">
        <v>297</v>
      </c>
      <c r="D47" s="154" t="s">
        <v>98</v>
      </c>
      <c r="E47" s="138">
        <v>12</v>
      </c>
      <c r="F47" s="137"/>
      <c r="G47" s="167"/>
      <c r="H47" s="167"/>
      <c r="I47" s="135">
        <f>E47*G47*1.05</f>
        <v>0</v>
      </c>
      <c r="J47" s="135">
        <f>E47*H47</f>
        <v>0</v>
      </c>
      <c r="K47" s="135">
        <f>I47+J47</f>
        <v>0</v>
      </c>
      <c r="L47" s="137"/>
      <c r="M47" s="172"/>
    </row>
    <row r="48" spans="1:13">
      <c r="A48" s="142">
        <f t="shared" si="0"/>
        <v>37</v>
      </c>
      <c r="B48" s="144"/>
      <c r="C48" s="155" t="s">
        <v>296</v>
      </c>
      <c r="D48" s="154" t="s">
        <v>98</v>
      </c>
      <c r="E48" s="138">
        <v>6</v>
      </c>
      <c r="F48" s="137"/>
      <c r="G48" s="167"/>
      <c r="H48" s="167"/>
      <c r="I48" s="135">
        <f>E48*G48*1.05</f>
        <v>0</v>
      </c>
      <c r="J48" s="135">
        <f>E48*H48</f>
        <v>0</v>
      </c>
      <c r="K48" s="135">
        <f>I48+J48</f>
        <v>0</v>
      </c>
      <c r="L48" s="137"/>
      <c r="M48" s="172"/>
    </row>
    <row r="49" spans="1:13">
      <c r="A49" s="142">
        <f t="shared" si="0"/>
        <v>38</v>
      </c>
      <c r="B49" s="144"/>
      <c r="C49" s="169"/>
      <c r="D49" s="168"/>
      <c r="E49" s="167"/>
      <c r="F49" s="137"/>
      <c r="G49" s="167"/>
      <c r="H49" s="167"/>
      <c r="I49" s="135"/>
      <c r="J49" s="135"/>
      <c r="K49" s="135"/>
      <c r="L49" s="137"/>
      <c r="M49" s="172"/>
    </row>
    <row r="50" spans="1:13">
      <c r="A50" s="142">
        <f t="shared" si="0"/>
        <v>39</v>
      </c>
      <c r="B50" s="144"/>
      <c r="C50" s="105" t="s">
        <v>250</v>
      </c>
      <c r="D50" s="143"/>
      <c r="E50" s="135"/>
      <c r="F50" s="137"/>
      <c r="G50" s="135"/>
      <c r="H50" s="135"/>
      <c r="I50" s="135">
        <f>SUM(I12:I49)</f>
        <v>0</v>
      </c>
      <c r="J50" s="135">
        <f>SUM(J12:J49)</f>
        <v>0</v>
      </c>
      <c r="K50" s="135">
        <f>I50+J50</f>
        <v>0</v>
      </c>
      <c r="L50" s="137"/>
      <c r="M50" s="172"/>
    </row>
    <row r="51" spans="1:13">
      <c r="A51" s="142">
        <f t="shared" si="0"/>
        <v>40</v>
      </c>
      <c r="B51" s="141"/>
      <c r="C51" s="140" t="s">
        <v>249</v>
      </c>
      <c r="D51" s="139"/>
      <c r="E51" s="160"/>
      <c r="F51" s="161"/>
      <c r="G51" s="135"/>
      <c r="H51" s="135"/>
      <c r="I51" s="160">
        <f>I50*0.06</f>
        <v>0</v>
      </c>
      <c r="J51" s="160">
        <f>J50*0.06</f>
        <v>0</v>
      </c>
      <c r="K51" s="160"/>
      <c r="L51" s="161"/>
      <c r="M51" s="203"/>
    </row>
    <row r="52" spans="1:13">
      <c r="A52" s="142">
        <f t="shared" si="0"/>
        <v>41</v>
      </c>
      <c r="B52" s="141"/>
      <c r="C52" s="140" t="s">
        <v>248</v>
      </c>
      <c r="D52" s="139"/>
      <c r="E52" s="160"/>
      <c r="F52" s="161"/>
      <c r="G52" s="135"/>
      <c r="H52" s="135"/>
      <c r="I52" s="160">
        <f>I50*0.03</f>
        <v>0</v>
      </c>
      <c r="J52" s="160"/>
      <c r="K52" s="160"/>
      <c r="L52" s="161"/>
      <c r="M52" s="203"/>
    </row>
    <row r="53" spans="1:13">
      <c r="A53" s="142">
        <f t="shared" si="0"/>
        <v>42</v>
      </c>
      <c r="B53" s="166"/>
      <c r="C53" s="165" t="s">
        <v>247</v>
      </c>
      <c r="D53" s="164"/>
      <c r="E53" s="163"/>
      <c r="F53" s="162"/>
      <c r="G53" s="146"/>
      <c r="H53" s="146"/>
      <c r="I53" s="146">
        <f>SUM(I50:I52)</f>
        <v>0</v>
      </c>
      <c r="J53" s="146">
        <f>SUM(J50:J52)</f>
        <v>0</v>
      </c>
      <c r="K53" s="146">
        <f>I53+J53</f>
        <v>0</v>
      </c>
      <c r="L53" s="161"/>
      <c r="M53" s="203"/>
    </row>
    <row r="54" spans="1:13">
      <c r="A54" s="142">
        <f t="shared" si="0"/>
        <v>43</v>
      </c>
      <c r="B54" s="141"/>
      <c r="C54" s="140"/>
      <c r="D54" s="139"/>
      <c r="E54" s="160"/>
      <c r="F54" s="161"/>
      <c r="G54" s="135"/>
      <c r="H54" s="135"/>
      <c r="I54" s="135"/>
      <c r="J54" s="135"/>
      <c r="K54" s="160"/>
      <c r="L54" s="161"/>
      <c r="M54" s="203"/>
    </row>
    <row r="55" spans="1:13">
      <c r="A55" s="142">
        <f t="shared" si="0"/>
        <v>44</v>
      </c>
      <c r="B55" s="144"/>
      <c r="C55" s="202" t="s">
        <v>419</v>
      </c>
      <c r="D55" s="143"/>
      <c r="E55" s="135"/>
      <c r="F55" s="137"/>
      <c r="G55" s="135"/>
      <c r="H55" s="135"/>
      <c r="I55" s="135"/>
      <c r="J55" s="135"/>
      <c r="K55" s="135"/>
      <c r="L55" s="161"/>
      <c r="M55" s="203"/>
    </row>
    <row r="56" spans="1:13">
      <c r="A56" s="142">
        <f t="shared" si="0"/>
        <v>45</v>
      </c>
      <c r="B56" s="144"/>
      <c r="C56" s="158" t="s">
        <v>398</v>
      </c>
      <c r="D56" s="157"/>
      <c r="E56" s="156"/>
      <c r="F56" s="137"/>
      <c r="G56" s="167"/>
      <c r="H56" s="167"/>
      <c r="I56" s="135"/>
      <c r="J56" s="135"/>
      <c r="K56" s="135"/>
      <c r="L56" s="137"/>
      <c r="M56" s="172"/>
    </row>
    <row r="57" spans="1:13">
      <c r="A57" s="142">
        <f t="shared" si="0"/>
        <v>46</v>
      </c>
      <c r="B57" s="144"/>
      <c r="C57" s="155" t="s">
        <v>397</v>
      </c>
      <c r="D57" s="199" t="s">
        <v>98</v>
      </c>
      <c r="E57" s="138">
        <v>4</v>
      </c>
      <c r="F57" s="137"/>
      <c r="G57" s="167"/>
      <c r="H57" s="167"/>
      <c r="I57" s="135">
        <f t="shared" ref="I57:I58" si="3">E57*G57</f>
        <v>0</v>
      </c>
      <c r="J57" s="135">
        <f t="shared" ref="J57:J58" si="4">E57*H57</f>
        <v>0</v>
      </c>
      <c r="K57" s="135">
        <f t="shared" ref="K57:K58" si="5">I57+J57</f>
        <v>0</v>
      </c>
      <c r="L57" s="137"/>
      <c r="M57" s="172"/>
    </row>
    <row r="58" spans="1:13">
      <c r="A58" s="142">
        <f t="shared" si="0"/>
        <v>47</v>
      </c>
      <c r="B58" s="144"/>
      <c r="C58" s="155" t="s">
        <v>466</v>
      </c>
      <c r="D58" s="199" t="s">
        <v>98</v>
      </c>
      <c r="E58" s="138">
        <v>3</v>
      </c>
      <c r="F58" s="137"/>
      <c r="G58" s="167"/>
      <c r="H58" s="167"/>
      <c r="I58" s="135">
        <f t="shared" si="3"/>
        <v>0</v>
      </c>
      <c r="J58" s="135">
        <f t="shared" si="4"/>
        <v>0</v>
      </c>
      <c r="K58" s="135">
        <f t="shared" si="5"/>
        <v>0</v>
      </c>
      <c r="L58" s="137"/>
      <c r="M58" s="172"/>
    </row>
    <row r="59" spans="1:13">
      <c r="A59" s="142">
        <f t="shared" si="0"/>
        <v>48</v>
      </c>
      <c r="B59" s="144"/>
      <c r="C59" s="155" t="s">
        <v>467</v>
      </c>
      <c r="D59" s="199" t="s">
        <v>98</v>
      </c>
      <c r="E59" s="138">
        <v>3</v>
      </c>
      <c r="F59" s="137"/>
      <c r="G59" s="167"/>
      <c r="H59" s="167"/>
      <c r="I59" s="135">
        <f t="shared" ref="I59:I77" si="6">E59*G59</f>
        <v>0</v>
      </c>
      <c r="J59" s="135">
        <f t="shared" ref="J59:J77" si="7">E59*H59</f>
        <v>0</v>
      </c>
      <c r="K59" s="135">
        <f t="shared" ref="K59:K77" si="8">I59+J59</f>
        <v>0</v>
      </c>
      <c r="L59" s="137"/>
      <c r="M59" s="172"/>
    </row>
    <row r="60" spans="1:13">
      <c r="A60" s="142">
        <f t="shared" si="0"/>
        <v>49</v>
      </c>
      <c r="B60" s="144"/>
      <c r="C60" s="155" t="s">
        <v>440</v>
      </c>
      <c r="D60" s="199" t="s">
        <v>98</v>
      </c>
      <c r="E60" s="138">
        <v>1</v>
      </c>
      <c r="F60" s="137"/>
      <c r="G60" s="167"/>
      <c r="H60" s="167"/>
      <c r="I60" s="135">
        <f t="shared" si="6"/>
        <v>0</v>
      </c>
      <c r="J60" s="135">
        <f t="shared" si="7"/>
        <v>0</v>
      </c>
      <c r="K60" s="135">
        <f t="shared" si="8"/>
        <v>0</v>
      </c>
      <c r="L60" s="137"/>
      <c r="M60" s="172"/>
    </row>
    <row r="61" spans="1:13">
      <c r="A61" s="142">
        <f t="shared" si="0"/>
        <v>50</v>
      </c>
      <c r="B61" s="144"/>
      <c r="C61" s="155" t="s">
        <v>396</v>
      </c>
      <c r="D61" s="201" t="s">
        <v>98</v>
      </c>
      <c r="E61" s="136">
        <v>2</v>
      </c>
      <c r="F61" s="137"/>
      <c r="G61" s="167"/>
      <c r="H61" s="167"/>
      <c r="I61" s="135">
        <f t="shared" si="6"/>
        <v>0</v>
      </c>
      <c r="J61" s="135">
        <f t="shared" si="7"/>
        <v>0</v>
      </c>
      <c r="K61" s="135">
        <f t="shared" si="8"/>
        <v>0</v>
      </c>
      <c r="L61" s="137"/>
      <c r="M61" s="172"/>
    </row>
    <row r="62" spans="1:13">
      <c r="A62" s="142">
        <f t="shared" si="0"/>
        <v>51</v>
      </c>
      <c r="B62" s="144"/>
      <c r="C62" s="155"/>
      <c r="D62" s="199"/>
      <c r="E62" s="138"/>
      <c r="F62" s="137"/>
      <c r="G62" s="167"/>
      <c r="H62" s="167"/>
      <c r="I62" s="135"/>
      <c r="J62" s="135"/>
      <c r="K62" s="135"/>
      <c r="L62" s="137"/>
      <c r="M62" s="172"/>
    </row>
    <row r="63" spans="1:13">
      <c r="A63" s="142">
        <f t="shared" si="0"/>
        <v>52</v>
      </c>
      <c r="B63" s="144"/>
      <c r="C63" s="158" t="s">
        <v>470</v>
      </c>
      <c r="D63" s="157"/>
      <c r="E63" s="156"/>
      <c r="F63" s="137"/>
      <c r="G63" s="167"/>
      <c r="H63" s="167"/>
      <c r="I63" s="135"/>
      <c r="J63" s="135"/>
      <c r="K63" s="135"/>
      <c r="L63" s="137"/>
      <c r="M63" s="172"/>
    </row>
    <row r="64" spans="1:13">
      <c r="A64" s="142">
        <f t="shared" si="0"/>
        <v>53</v>
      </c>
      <c r="B64" s="144"/>
      <c r="C64" s="155" t="s">
        <v>466</v>
      </c>
      <c r="D64" s="199" t="s">
        <v>98</v>
      </c>
      <c r="E64" s="138">
        <v>2</v>
      </c>
      <c r="F64" s="137"/>
      <c r="G64" s="167"/>
      <c r="H64" s="167"/>
      <c r="I64" s="135">
        <f t="shared" ref="I64:I66" si="9">E64*G64</f>
        <v>0</v>
      </c>
      <c r="J64" s="135">
        <f t="shared" ref="J64:J66" si="10">E64*H64</f>
        <v>0</v>
      </c>
      <c r="K64" s="135">
        <f t="shared" ref="K64:K66" si="11">I64+J64</f>
        <v>0</v>
      </c>
      <c r="L64" s="137"/>
      <c r="M64" s="172"/>
    </row>
    <row r="65" spans="1:13">
      <c r="A65" s="142">
        <f t="shared" si="0"/>
        <v>54</v>
      </c>
      <c r="B65" s="144"/>
      <c r="C65" s="155" t="s">
        <v>468</v>
      </c>
      <c r="D65" s="199" t="s">
        <v>98</v>
      </c>
      <c r="E65" s="138">
        <v>2</v>
      </c>
      <c r="F65" s="137"/>
      <c r="G65" s="167"/>
      <c r="H65" s="167"/>
      <c r="I65" s="135">
        <f t="shared" si="9"/>
        <v>0</v>
      </c>
      <c r="J65" s="135">
        <f t="shared" si="10"/>
        <v>0</v>
      </c>
      <c r="K65" s="135">
        <f t="shared" si="11"/>
        <v>0</v>
      </c>
      <c r="L65" s="137"/>
      <c r="M65" s="172"/>
    </row>
    <row r="66" spans="1:13">
      <c r="A66" s="142">
        <f t="shared" si="0"/>
        <v>55</v>
      </c>
      <c r="B66" s="144"/>
      <c r="C66" s="155" t="s">
        <v>469</v>
      </c>
      <c r="D66" s="201" t="s">
        <v>98</v>
      </c>
      <c r="E66" s="136">
        <v>4</v>
      </c>
      <c r="F66" s="137"/>
      <c r="G66" s="167"/>
      <c r="H66" s="167"/>
      <c r="I66" s="135">
        <f t="shared" si="9"/>
        <v>0</v>
      </c>
      <c r="J66" s="135">
        <f t="shared" si="10"/>
        <v>0</v>
      </c>
      <c r="K66" s="135">
        <f t="shared" si="11"/>
        <v>0</v>
      </c>
      <c r="L66" s="137"/>
      <c r="M66" s="172"/>
    </row>
    <row r="67" spans="1:13">
      <c r="A67" s="142">
        <f t="shared" si="0"/>
        <v>56</v>
      </c>
      <c r="B67" s="144"/>
      <c r="C67" s="155"/>
      <c r="D67" s="199"/>
      <c r="E67" s="138"/>
      <c r="F67" s="137"/>
      <c r="G67" s="167"/>
      <c r="H67" s="167"/>
      <c r="I67" s="135"/>
      <c r="J67" s="135"/>
      <c r="K67" s="135"/>
      <c r="L67" s="137"/>
      <c r="M67" s="172"/>
    </row>
    <row r="68" spans="1:13">
      <c r="A68" s="142">
        <f t="shared" si="0"/>
        <v>57</v>
      </c>
      <c r="B68" s="144"/>
      <c r="C68" s="158" t="s">
        <v>395</v>
      </c>
      <c r="D68" s="200"/>
      <c r="E68" s="156"/>
      <c r="F68" s="137"/>
      <c r="G68" s="167"/>
      <c r="H68" s="167"/>
      <c r="I68" s="135"/>
      <c r="J68" s="135"/>
      <c r="K68" s="135"/>
      <c r="L68" s="137"/>
      <c r="M68" s="172"/>
    </row>
    <row r="69" spans="1:13">
      <c r="A69" s="142">
        <f t="shared" si="0"/>
        <v>58</v>
      </c>
      <c r="B69" s="144"/>
      <c r="C69" s="155" t="s">
        <v>394</v>
      </c>
      <c r="D69" s="199" t="s">
        <v>98</v>
      </c>
      <c r="E69" s="138">
        <v>1</v>
      </c>
      <c r="F69" s="137"/>
      <c r="G69" s="167"/>
      <c r="H69" s="167"/>
      <c r="I69" s="135">
        <f t="shared" si="6"/>
        <v>0</v>
      </c>
      <c r="J69" s="135">
        <f t="shared" si="7"/>
        <v>0</v>
      </c>
      <c r="K69" s="135">
        <f t="shared" si="8"/>
        <v>0</v>
      </c>
      <c r="L69" s="137"/>
      <c r="M69" s="172"/>
    </row>
    <row r="70" spans="1:13">
      <c r="A70" s="142">
        <f t="shared" si="0"/>
        <v>59</v>
      </c>
      <c r="B70" s="144"/>
      <c r="C70" s="155" t="s">
        <v>393</v>
      </c>
      <c r="D70" s="199" t="s">
        <v>98</v>
      </c>
      <c r="E70" s="138">
        <v>1</v>
      </c>
      <c r="F70" s="137"/>
      <c r="G70" s="167"/>
      <c r="H70" s="167"/>
      <c r="I70" s="135">
        <f t="shared" si="6"/>
        <v>0</v>
      </c>
      <c r="J70" s="135">
        <f t="shared" si="7"/>
        <v>0</v>
      </c>
      <c r="K70" s="135">
        <f t="shared" si="8"/>
        <v>0</v>
      </c>
      <c r="L70" s="137"/>
      <c r="M70" s="172"/>
    </row>
    <row r="71" spans="1:13">
      <c r="A71" s="142">
        <f t="shared" si="0"/>
        <v>60</v>
      </c>
      <c r="B71" s="144"/>
      <c r="C71" s="155" t="s">
        <v>392</v>
      </c>
      <c r="D71" s="199" t="s">
        <v>98</v>
      </c>
      <c r="E71" s="138">
        <v>1</v>
      </c>
      <c r="F71" s="137"/>
      <c r="G71" s="167"/>
      <c r="H71" s="167"/>
      <c r="I71" s="135">
        <f t="shared" si="6"/>
        <v>0</v>
      </c>
      <c r="J71" s="135">
        <f t="shared" si="7"/>
        <v>0</v>
      </c>
      <c r="K71" s="135">
        <f t="shared" si="8"/>
        <v>0</v>
      </c>
      <c r="L71" s="137"/>
      <c r="M71" s="172"/>
    </row>
    <row r="72" spans="1:13">
      <c r="A72" s="142">
        <f t="shared" si="0"/>
        <v>61</v>
      </c>
      <c r="B72" s="144"/>
      <c r="C72" s="155" t="s">
        <v>391</v>
      </c>
      <c r="D72" s="199" t="s">
        <v>98</v>
      </c>
      <c r="E72" s="138">
        <v>1</v>
      </c>
      <c r="F72" s="137"/>
      <c r="G72" s="167"/>
      <c r="H72" s="167"/>
      <c r="I72" s="135">
        <f t="shared" si="6"/>
        <v>0</v>
      </c>
      <c r="J72" s="135">
        <f t="shared" si="7"/>
        <v>0</v>
      </c>
      <c r="K72" s="135">
        <f t="shared" si="8"/>
        <v>0</v>
      </c>
      <c r="L72" s="137"/>
      <c r="M72" s="172"/>
    </row>
    <row r="73" spans="1:13">
      <c r="A73" s="142">
        <f t="shared" si="0"/>
        <v>62</v>
      </c>
      <c r="B73" s="144"/>
      <c r="C73" s="155"/>
      <c r="D73" s="199"/>
      <c r="E73" s="138"/>
      <c r="F73" s="137"/>
      <c r="G73" s="167"/>
      <c r="H73" s="167"/>
      <c r="I73" s="135"/>
      <c r="J73" s="135"/>
      <c r="K73" s="135"/>
      <c r="L73" s="137"/>
      <c r="M73" s="172"/>
    </row>
    <row r="74" spans="1:13">
      <c r="A74" s="142">
        <f t="shared" si="0"/>
        <v>63</v>
      </c>
      <c r="B74" s="144"/>
      <c r="C74" s="158" t="s">
        <v>475</v>
      </c>
      <c r="D74" s="199"/>
      <c r="E74" s="138"/>
      <c r="F74" s="137"/>
      <c r="G74" s="167"/>
      <c r="H74" s="167"/>
      <c r="I74" s="135"/>
      <c r="J74" s="135"/>
      <c r="K74" s="135"/>
      <c r="L74" s="137"/>
      <c r="M74" s="172"/>
    </row>
    <row r="75" spans="1:13">
      <c r="A75" s="142">
        <f t="shared" si="0"/>
        <v>64</v>
      </c>
      <c r="B75" s="144"/>
      <c r="C75" s="155" t="s">
        <v>472</v>
      </c>
      <c r="D75" s="199" t="s">
        <v>229</v>
      </c>
      <c r="E75" s="138">
        <v>1</v>
      </c>
      <c r="F75" s="137"/>
      <c r="G75" s="218"/>
      <c r="H75" s="167"/>
      <c r="I75" s="135">
        <f t="shared" si="6"/>
        <v>0</v>
      </c>
      <c r="J75" s="135">
        <f t="shared" si="7"/>
        <v>0</v>
      </c>
      <c r="K75" s="135">
        <f t="shared" si="8"/>
        <v>0</v>
      </c>
      <c r="L75" s="137"/>
      <c r="M75" s="172"/>
    </row>
    <row r="76" spans="1:13">
      <c r="A76" s="142">
        <f t="shared" si="0"/>
        <v>65</v>
      </c>
      <c r="B76" s="144"/>
      <c r="C76" s="155" t="s">
        <v>465</v>
      </c>
      <c r="D76" s="199" t="s">
        <v>98</v>
      </c>
      <c r="E76" s="138">
        <v>3</v>
      </c>
      <c r="F76" s="137"/>
      <c r="G76" s="218"/>
      <c r="H76" s="167"/>
      <c r="I76" s="135">
        <f t="shared" ref="I76" si="12">E76*G76</f>
        <v>0</v>
      </c>
      <c r="J76" s="135">
        <f t="shared" ref="J76" si="13">E76*H76</f>
        <v>0</v>
      </c>
      <c r="K76" s="135">
        <f t="shared" ref="K76" si="14">I76+J76</f>
        <v>0</v>
      </c>
      <c r="L76" s="137"/>
      <c r="M76" s="172"/>
    </row>
    <row r="77" spans="1:13">
      <c r="A77" s="142">
        <f t="shared" ref="A77:A99" si="15">A76+1</f>
        <v>66</v>
      </c>
      <c r="B77" s="144"/>
      <c r="C77" s="155" t="s">
        <v>471</v>
      </c>
      <c r="D77" s="199" t="s">
        <v>229</v>
      </c>
      <c r="E77" s="138">
        <v>1</v>
      </c>
      <c r="F77" s="137"/>
      <c r="G77" s="218"/>
      <c r="H77" s="167"/>
      <c r="I77" s="135">
        <f t="shared" si="6"/>
        <v>0</v>
      </c>
      <c r="J77" s="135">
        <f t="shared" si="7"/>
        <v>0</v>
      </c>
      <c r="K77" s="135">
        <f t="shared" si="8"/>
        <v>0</v>
      </c>
      <c r="L77" s="137"/>
      <c r="M77" s="172"/>
    </row>
    <row r="78" spans="1:13">
      <c r="A78" s="142">
        <f t="shared" si="15"/>
        <v>67</v>
      </c>
      <c r="B78" s="144"/>
      <c r="C78" s="155"/>
      <c r="D78" s="199"/>
      <c r="E78" s="138"/>
      <c r="F78" s="137"/>
      <c r="G78" s="167"/>
      <c r="H78" s="167"/>
      <c r="I78" s="135"/>
      <c r="J78" s="135"/>
      <c r="K78" s="135"/>
      <c r="L78" s="137"/>
      <c r="M78" s="172"/>
    </row>
    <row r="79" spans="1:13">
      <c r="A79" s="142">
        <f t="shared" si="15"/>
        <v>68</v>
      </c>
      <c r="B79" s="144"/>
      <c r="C79" s="158" t="s">
        <v>476</v>
      </c>
      <c r="D79" s="199"/>
      <c r="E79" s="138"/>
      <c r="F79" s="137"/>
      <c r="G79" s="167"/>
      <c r="H79" s="167"/>
      <c r="I79" s="135"/>
      <c r="J79" s="135"/>
      <c r="K79" s="135"/>
      <c r="L79" s="137"/>
      <c r="M79" s="172"/>
    </row>
    <row r="80" spans="1:13">
      <c r="A80" s="142">
        <f t="shared" si="15"/>
        <v>69</v>
      </c>
      <c r="B80" s="144"/>
      <c r="C80" s="155" t="s">
        <v>473</v>
      </c>
      <c r="D80" s="199" t="s">
        <v>229</v>
      </c>
      <c r="E80" s="138">
        <v>1</v>
      </c>
      <c r="F80" s="137"/>
      <c r="G80" s="167"/>
      <c r="H80" s="167"/>
      <c r="I80" s="135">
        <f t="shared" ref="I80:I89" si="16">E80*G80</f>
        <v>0</v>
      </c>
      <c r="J80" s="135">
        <f t="shared" ref="J80:J89" si="17">E80*H80</f>
        <v>0</v>
      </c>
      <c r="K80" s="135">
        <f t="shared" ref="K80:K89" si="18">I80+J80</f>
        <v>0</v>
      </c>
      <c r="L80" s="137"/>
      <c r="M80" s="172"/>
    </row>
    <row r="81" spans="1:13">
      <c r="A81" s="142">
        <f t="shared" si="15"/>
        <v>70</v>
      </c>
      <c r="B81" s="144"/>
      <c r="C81" s="155" t="s">
        <v>482</v>
      </c>
      <c r="D81" s="199" t="s">
        <v>98</v>
      </c>
      <c r="E81" s="138">
        <v>1</v>
      </c>
      <c r="F81" s="137"/>
      <c r="G81" s="167"/>
      <c r="H81" s="167"/>
      <c r="I81" s="135">
        <f t="shared" ref="I81" si="19">E81*G81</f>
        <v>0</v>
      </c>
      <c r="J81" s="135">
        <f t="shared" ref="J81" si="20">E81*H81</f>
        <v>0</v>
      </c>
      <c r="K81" s="135">
        <f t="shared" ref="K81" si="21">I81+J81</f>
        <v>0</v>
      </c>
      <c r="L81" s="137"/>
      <c r="M81" s="172"/>
    </row>
    <row r="82" spans="1:13">
      <c r="A82" s="142">
        <f t="shared" si="15"/>
        <v>71</v>
      </c>
      <c r="B82" s="144"/>
      <c r="C82" s="155" t="s">
        <v>474</v>
      </c>
      <c r="D82" s="199" t="s">
        <v>98</v>
      </c>
      <c r="E82" s="138">
        <v>1</v>
      </c>
      <c r="F82" s="137"/>
      <c r="G82" s="167"/>
      <c r="H82" s="167"/>
      <c r="I82" s="135">
        <f t="shared" si="16"/>
        <v>0</v>
      </c>
      <c r="J82" s="135">
        <f t="shared" si="17"/>
        <v>0</v>
      </c>
      <c r="K82" s="135">
        <f t="shared" si="18"/>
        <v>0</v>
      </c>
      <c r="L82" s="137"/>
      <c r="M82" s="172"/>
    </row>
    <row r="83" spans="1:13">
      <c r="A83" s="142">
        <f t="shared" si="15"/>
        <v>72</v>
      </c>
      <c r="B83" s="144"/>
      <c r="C83" s="155" t="s">
        <v>477</v>
      </c>
      <c r="D83" s="199" t="s">
        <v>98</v>
      </c>
      <c r="E83" s="138">
        <v>3</v>
      </c>
      <c r="F83" s="137"/>
      <c r="G83" s="167"/>
      <c r="H83" s="167"/>
      <c r="I83" s="135">
        <f t="shared" ref="I83:I84" si="22">E83*G83</f>
        <v>0</v>
      </c>
      <c r="J83" s="135">
        <f t="shared" ref="J83:J84" si="23">E83*H83</f>
        <v>0</v>
      </c>
      <c r="K83" s="135">
        <f t="shared" ref="K83:K84" si="24">I83+J83</f>
        <v>0</v>
      </c>
      <c r="L83" s="137"/>
      <c r="M83" s="172"/>
    </row>
    <row r="84" spans="1:13">
      <c r="A84" s="142">
        <f t="shared" si="15"/>
        <v>73</v>
      </c>
      <c r="B84" s="144"/>
      <c r="C84" s="155" t="s">
        <v>483</v>
      </c>
      <c r="D84" s="199" t="s">
        <v>173</v>
      </c>
      <c r="E84" s="138">
        <v>16</v>
      </c>
      <c r="F84" s="137"/>
      <c r="G84" s="167"/>
      <c r="H84" s="167"/>
      <c r="I84" s="135">
        <f t="shared" si="22"/>
        <v>0</v>
      </c>
      <c r="J84" s="135">
        <f t="shared" si="23"/>
        <v>0</v>
      </c>
      <c r="K84" s="135">
        <f t="shared" si="24"/>
        <v>0</v>
      </c>
      <c r="L84" s="137"/>
      <c r="M84" s="172"/>
    </row>
    <row r="85" spans="1:13">
      <c r="A85" s="142">
        <f t="shared" si="15"/>
        <v>74</v>
      </c>
      <c r="B85" s="144"/>
      <c r="C85" s="155" t="s">
        <v>478</v>
      </c>
      <c r="D85" s="199" t="s">
        <v>98</v>
      </c>
      <c r="E85" s="138">
        <v>2</v>
      </c>
      <c r="F85" s="137"/>
      <c r="G85" s="167"/>
      <c r="H85" s="167"/>
      <c r="I85" s="135">
        <f t="shared" si="16"/>
        <v>0</v>
      </c>
      <c r="J85" s="135">
        <f t="shared" si="17"/>
        <v>0</v>
      </c>
      <c r="K85" s="135">
        <f t="shared" si="18"/>
        <v>0</v>
      </c>
      <c r="L85" s="137"/>
      <c r="M85" s="172"/>
    </row>
    <row r="86" spans="1:13">
      <c r="A86" s="142">
        <f t="shared" si="15"/>
        <v>75</v>
      </c>
      <c r="B86" s="144"/>
      <c r="C86" s="155" t="s">
        <v>479</v>
      </c>
      <c r="D86" s="199" t="s">
        <v>98</v>
      </c>
      <c r="E86" s="138">
        <v>3</v>
      </c>
      <c r="F86" s="137"/>
      <c r="G86" s="167"/>
      <c r="H86" s="167"/>
      <c r="I86" s="135">
        <f t="shared" ref="I86:I88" si="25">E86*G86</f>
        <v>0</v>
      </c>
      <c r="J86" s="135">
        <f t="shared" ref="J86:J88" si="26">E86*H86</f>
        <v>0</v>
      </c>
      <c r="K86" s="135">
        <f t="shared" ref="K86:K88" si="27">I86+J86</f>
        <v>0</v>
      </c>
      <c r="L86" s="137"/>
      <c r="M86" s="172"/>
    </row>
    <row r="87" spans="1:13">
      <c r="A87" s="142">
        <f t="shared" si="15"/>
        <v>76</v>
      </c>
      <c r="B87" s="144"/>
      <c r="C87" s="155" t="s">
        <v>480</v>
      </c>
      <c r="D87" s="199" t="s">
        <v>98</v>
      </c>
      <c r="E87" s="138">
        <v>3</v>
      </c>
      <c r="F87" s="137"/>
      <c r="G87" s="167"/>
      <c r="H87" s="167"/>
      <c r="I87" s="135">
        <f t="shared" ref="I87" si="28">E87*G87</f>
        <v>0</v>
      </c>
      <c r="J87" s="135">
        <f t="shared" ref="J87" si="29">E87*H87</f>
        <v>0</v>
      </c>
      <c r="K87" s="135">
        <f t="shared" ref="K87" si="30">I87+J87</f>
        <v>0</v>
      </c>
      <c r="L87" s="137"/>
      <c r="M87" s="172"/>
    </row>
    <row r="88" spans="1:13">
      <c r="A88" s="142">
        <f t="shared" si="15"/>
        <v>77</v>
      </c>
      <c r="B88" s="144"/>
      <c r="C88" s="155" t="s">
        <v>481</v>
      </c>
      <c r="D88" s="199" t="s">
        <v>98</v>
      </c>
      <c r="E88" s="138">
        <v>3</v>
      </c>
      <c r="F88" s="137"/>
      <c r="G88" s="167"/>
      <c r="H88" s="167"/>
      <c r="I88" s="135">
        <f t="shared" si="25"/>
        <v>0</v>
      </c>
      <c r="J88" s="135">
        <f t="shared" si="26"/>
        <v>0</v>
      </c>
      <c r="K88" s="135">
        <f t="shared" si="27"/>
        <v>0</v>
      </c>
      <c r="L88" s="137"/>
      <c r="M88" s="172"/>
    </row>
    <row r="89" spans="1:13">
      <c r="A89" s="142">
        <f t="shared" si="15"/>
        <v>78</v>
      </c>
      <c r="B89" s="144"/>
      <c r="C89" s="155" t="s">
        <v>484</v>
      </c>
      <c r="D89" s="199" t="s">
        <v>98</v>
      </c>
      <c r="E89" s="138">
        <v>3</v>
      </c>
      <c r="F89" s="137"/>
      <c r="G89" s="218"/>
      <c r="H89" s="167"/>
      <c r="I89" s="135">
        <f t="shared" si="16"/>
        <v>0</v>
      </c>
      <c r="J89" s="135">
        <f t="shared" si="17"/>
        <v>0</v>
      </c>
      <c r="K89" s="135">
        <f t="shared" si="18"/>
        <v>0</v>
      </c>
      <c r="L89" s="137"/>
      <c r="M89" s="172"/>
    </row>
    <row r="90" spans="1:13">
      <c r="A90" s="142">
        <f t="shared" si="15"/>
        <v>79</v>
      </c>
      <c r="B90" s="144"/>
      <c r="C90" s="155"/>
      <c r="D90" s="199"/>
      <c r="E90" s="138"/>
      <c r="F90" s="137"/>
      <c r="G90" s="167"/>
      <c r="H90" s="167"/>
      <c r="I90" s="135"/>
      <c r="J90" s="135"/>
      <c r="K90" s="135"/>
      <c r="L90" s="137"/>
      <c r="M90" s="172"/>
    </row>
    <row r="91" spans="1:13">
      <c r="A91" s="142">
        <f t="shared" si="15"/>
        <v>80</v>
      </c>
      <c r="B91" s="144"/>
      <c r="C91" s="140" t="s">
        <v>345</v>
      </c>
      <c r="D91" s="143"/>
      <c r="E91" s="135"/>
      <c r="F91" s="137"/>
      <c r="G91" s="135"/>
      <c r="H91" s="135"/>
      <c r="I91" s="135">
        <f>SUM(I59:I77)</f>
        <v>0</v>
      </c>
      <c r="J91" s="135">
        <f>SUM(J59:J77)</f>
        <v>0</v>
      </c>
      <c r="K91" s="135">
        <f>I91+J91</f>
        <v>0</v>
      </c>
      <c r="L91" s="161"/>
      <c r="M91" s="203"/>
    </row>
    <row r="92" spans="1:13">
      <c r="A92" s="142">
        <f t="shared" si="15"/>
        <v>81</v>
      </c>
      <c r="B92" s="144"/>
      <c r="C92" s="105" t="s">
        <v>344</v>
      </c>
      <c r="D92" s="143"/>
      <c r="E92" s="135"/>
      <c r="F92" s="137"/>
      <c r="G92" s="135"/>
      <c r="H92" s="135"/>
      <c r="I92" s="153">
        <f>I91*0.01</f>
        <v>0</v>
      </c>
      <c r="J92" s="153">
        <f>J91*0.01</f>
        <v>0</v>
      </c>
      <c r="K92" s="153"/>
      <c r="L92" s="161"/>
      <c r="M92" s="203"/>
    </row>
    <row r="93" spans="1:13">
      <c r="A93" s="142">
        <f t="shared" si="15"/>
        <v>82</v>
      </c>
      <c r="B93" s="144"/>
      <c r="C93" s="105" t="s">
        <v>343</v>
      </c>
      <c r="D93" s="143"/>
      <c r="E93" s="135"/>
      <c r="F93" s="137"/>
      <c r="G93" s="135"/>
      <c r="H93" s="135"/>
      <c r="I93" s="153">
        <f>0.036*I91</f>
        <v>0</v>
      </c>
      <c r="J93" s="153">
        <f>0.036*J91</f>
        <v>0</v>
      </c>
      <c r="K93" s="153"/>
      <c r="L93" s="161"/>
      <c r="M93" s="203"/>
    </row>
    <row r="94" spans="1:13">
      <c r="A94" s="142">
        <f t="shared" si="15"/>
        <v>83</v>
      </c>
      <c r="B94" s="150"/>
      <c r="C94" s="205" t="s">
        <v>342</v>
      </c>
      <c r="D94" s="204"/>
      <c r="E94" s="146"/>
      <c r="F94" s="147"/>
      <c r="G94" s="146"/>
      <c r="H94" s="146"/>
      <c r="I94" s="146">
        <f>SUM(I91:I93)</f>
        <v>0</v>
      </c>
      <c r="J94" s="146">
        <f>SUM(J91:J93)</f>
        <v>0</v>
      </c>
      <c r="K94" s="146">
        <f>I94+J94</f>
        <v>0</v>
      </c>
      <c r="L94" s="161"/>
      <c r="M94" s="203"/>
    </row>
    <row r="95" spans="1:13">
      <c r="A95" s="142">
        <f t="shared" si="15"/>
        <v>84</v>
      </c>
      <c r="B95" s="141"/>
      <c r="C95" s="140"/>
      <c r="D95" s="143"/>
      <c r="E95" s="135"/>
      <c r="F95" s="137"/>
      <c r="G95" s="135"/>
      <c r="H95" s="135"/>
      <c r="I95" s="135"/>
      <c r="J95" s="135"/>
      <c r="K95" s="135"/>
      <c r="L95" s="161"/>
      <c r="M95" s="203"/>
    </row>
    <row r="96" spans="1:13">
      <c r="A96" s="142">
        <f t="shared" si="15"/>
        <v>85</v>
      </c>
      <c r="B96" s="141"/>
      <c r="C96" s="140"/>
      <c r="D96" s="143"/>
      <c r="E96" s="135"/>
      <c r="F96" s="137"/>
      <c r="G96" s="135"/>
      <c r="H96" s="135"/>
      <c r="I96" s="135"/>
      <c r="J96" s="135"/>
      <c r="K96" s="135"/>
      <c r="L96" s="155"/>
      <c r="M96" s="144"/>
    </row>
    <row r="97" spans="1:13" ht="15.75">
      <c r="A97" s="142">
        <f t="shared" si="15"/>
        <v>86</v>
      </c>
      <c r="B97" s="144"/>
      <c r="C97" s="198" t="s">
        <v>390</v>
      </c>
      <c r="D97" s="139"/>
      <c r="E97" s="160"/>
      <c r="F97" s="161"/>
      <c r="G97" s="135"/>
      <c r="H97" s="135"/>
      <c r="I97" s="197">
        <f>I94+I53</f>
        <v>0</v>
      </c>
      <c r="J97" s="197">
        <f>J94+J53</f>
        <v>0</v>
      </c>
      <c r="K97" s="217">
        <f>I97+J97+K99</f>
        <v>0</v>
      </c>
      <c r="L97" s="137"/>
      <c r="M97" s="172"/>
    </row>
    <row r="98" spans="1:13">
      <c r="A98" s="142">
        <f t="shared" si="15"/>
        <v>87</v>
      </c>
      <c r="B98" s="144"/>
      <c r="C98" s="155"/>
      <c r="D98" s="154"/>
      <c r="E98" s="167"/>
      <c r="F98" s="137"/>
      <c r="G98" s="167"/>
      <c r="H98" s="167"/>
      <c r="I98" s="135"/>
      <c r="J98" s="135"/>
      <c r="K98" s="135"/>
      <c r="L98" s="137"/>
      <c r="M98" s="172"/>
    </row>
    <row r="99" spans="1:13">
      <c r="A99" s="142">
        <f t="shared" si="15"/>
        <v>88</v>
      </c>
      <c r="B99" s="144"/>
      <c r="C99" s="169" t="s">
        <v>389</v>
      </c>
      <c r="D99" s="168" t="s">
        <v>173</v>
      </c>
      <c r="E99" s="167">
        <v>20</v>
      </c>
      <c r="F99" s="137"/>
      <c r="G99" s="167">
        <v>0</v>
      </c>
      <c r="H99" s="167"/>
      <c r="I99" s="135">
        <f>E99*G99</f>
        <v>0</v>
      </c>
      <c r="J99" s="135">
        <f>E99*H99</f>
        <v>0</v>
      </c>
      <c r="K99" s="135">
        <f>I99+J99</f>
        <v>0</v>
      </c>
      <c r="L99" s="137"/>
      <c r="M99" s="172"/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11</vt:i4>
      </vt:variant>
    </vt:vector>
  </HeadingPairs>
  <TitlesOfParts>
    <vt:vector size="24" baseType="lpstr">
      <vt:lpstr>Rekapitulácia nákladov</vt:lpstr>
      <vt:lpstr>SO-01</vt:lpstr>
      <vt:lpstr>SO-02</vt:lpstr>
      <vt:lpstr>SO-03</vt:lpstr>
      <vt:lpstr>PS-01</vt:lpstr>
      <vt:lpstr>PS-02 Rekap</vt:lpstr>
      <vt:lpstr>PS-02 Dodavky</vt:lpstr>
      <vt:lpstr>PS-02</vt:lpstr>
      <vt:lpstr>PS-03</vt:lpstr>
      <vt:lpstr>Osvetlenie prístrešku Rekap.</vt:lpstr>
      <vt:lpstr>Osvetlenie prístrešku</vt:lpstr>
      <vt:lpstr>Elektro Objekt obsl. Rekap</vt:lpstr>
      <vt:lpstr>Elektro Objekt obsl</vt:lpstr>
      <vt:lpstr>'PS-01'!Názvy_tlače</vt:lpstr>
      <vt:lpstr>'SO-01'!Názvy_tlače</vt:lpstr>
      <vt:lpstr>'SO-02'!Názvy_tlače</vt:lpstr>
      <vt:lpstr>'SO-03'!Názvy_tlače</vt:lpstr>
      <vt:lpstr>'PS-01'!Oblasť_tlače</vt:lpstr>
      <vt:lpstr>'PS-02'!Oblasť_tlače</vt:lpstr>
      <vt:lpstr>'PS-02 Dodavky'!Oblasť_tlače</vt:lpstr>
      <vt:lpstr>'PS-02 Rekap'!Oblasť_tlače</vt:lpstr>
      <vt:lpstr>'PS-03'!Oblasť_tlače</vt:lpstr>
      <vt:lpstr>'SO-01'!Oblasť_tlače</vt:lpstr>
      <vt:lpstr>'SO-02'!Oblasť_tlače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Zorkócyová</dc:creator>
  <cp:lastModifiedBy>Behunova Katarina</cp:lastModifiedBy>
  <cp:lastPrinted>2016-06-07T10:12:43Z</cp:lastPrinted>
  <dcterms:created xsi:type="dcterms:W3CDTF">1999-04-06T07:39:42Z</dcterms:created>
  <dcterms:modified xsi:type="dcterms:W3CDTF">2021-02-04T06:16:18Z</dcterms:modified>
</cp:coreProperties>
</file>