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07" activeTab="1"/>
  </bookViews>
  <sheets>
    <sheet name="Rekapitulácia" sheetId="1" r:id="rId1"/>
    <sheet name="SO1 - Stoka AB" sheetId="2" r:id="rId2"/>
    <sheet name="SO2 - Stoka AB2" sheetId="3" r:id="rId3"/>
    <sheet name="SO3 - Stoka AB2-1" sheetId="4" r:id="rId4"/>
    <sheet name="SO4 - Stoka B1" sheetId="5" r:id="rId5"/>
    <sheet name="SO5 - Stoka C" sheetId="6" r:id="rId6"/>
    <sheet name="SO6 - Stoka D" sheetId="7" r:id="rId7"/>
    <sheet name="SO7 - Stoka D1" sheetId="8" r:id="rId8"/>
    <sheet name="SO 08 Kanalizac pripojky" sheetId="9" r:id="rId9"/>
  </sheets>
  <definedNames>
    <definedName name="_xlnm.Print_Titles" localSheetId="1">'SO1 - Stoka AB'!$5:$5</definedName>
    <definedName name="_xlnm.Print_Titles" localSheetId="2">'SO2 - Stoka AB2'!$5:$5</definedName>
    <definedName name="_xlnm.Print_Titles" localSheetId="3">'SO3 - Stoka AB2-1'!$5:$5</definedName>
    <definedName name="_xlnm.Print_Titles" localSheetId="4">'SO4 - Stoka B1'!$5:$5</definedName>
    <definedName name="_xlnm.Print_Titles" localSheetId="5">'SO5 - Stoka C'!$5:$5</definedName>
    <definedName name="_xlnm.Print_Titles" localSheetId="6">'SO6 - Stoka D'!$5:$5</definedName>
    <definedName name="_xlnm.Print_Titles" localSheetId="7">'SO7 - Stoka D1'!$5:$5</definedName>
    <definedName name="_xlnm.Print_Area" localSheetId="0">'Rekapitulácia'!$A$1:$AL$97</definedName>
    <definedName name="_xlnm.Print_Area" localSheetId="1">'SO1 - Stoka AB'!#REF!,'SO1 - Stoka AB'!#REF!,'SO1 - Stoka AB'!$B$2:$O$134</definedName>
    <definedName name="_xlnm.Print_Area" localSheetId="2">'SO2 - Stoka AB2'!#REF!,'SO2 - Stoka AB2'!#REF!,'SO2 - Stoka AB2'!$B$2:$O$61</definedName>
    <definedName name="_xlnm.Print_Area" localSheetId="3">'SO3 - Stoka AB2-1'!#REF!,'SO3 - Stoka AB2-1'!#REF!,'SO3 - Stoka AB2-1'!$B$2:$O$58</definedName>
    <definedName name="_xlnm.Print_Area" localSheetId="4">'SO4 - Stoka B1'!#REF!,'SO4 - Stoka B1'!#REF!,'SO4 - Stoka B1'!$B$2:$O$70</definedName>
    <definedName name="_xlnm.Print_Area" localSheetId="5">'SO5 - Stoka C'!#REF!,'SO5 - Stoka C'!#REF!,'SO5 - Stoka C'!$B$2:$O$74</definedName>
    <definedName name="_xlnm.Print_Area" localSheetId="6">'SO6 - Stoka D'!#REF!,'SO6 - Stoka D'!#REF!,'SO6 - Stoka D'!$B$2:$O$121</definedName>
    <definedName name="_xlnm.Print_Area" localSheetId="7">'SO7 - Stoka D1'!$A$1:$O$73</definedName>
  </definedNames>
  <calcPr fullCalcOnLoad="1"/>
</workbook>
</file>

<file path=xl/sharedStrings.xml><?xml version="1.0" encoding="utf-8"?>
<sst xmlns="http://schemas.openxmlformats.org/spreadsheetml/2006/main" count="3067" uniqueCount="514">
  <si>
    <t>20</t>
  </si>
  <si>
    <t>SÚHRNNÝ LIST STAVBY</t>
  </si>
  <si>
    <t>Kód:</t>
  </si>
  <si>
    <t>Stavba:</t>
  </si>
  <si>
    <t>JKSO:</t>
  </si>
  <si>
    <t/>
  </si>
  <si>
    <t>KS:</t>
  </si>
  <si>
    <t>Miesto:</t>
  </si>
  <si>
    <t>Kozárovce</t>
  </si>
  <si>
    <t>Dátum:</t>
  </si>
  <si>
    <t>Objednávateľ:</t>
  </si>
  <si>
    <t>IČO:</t>
  </si>
  <si>
    <t>IČO DPH:</t>
  </si>
  <si>
    <t>Zhotoviteľ:</t>
  </si>
  <si>
    <t>Projektant:</t>
  </si>
  <si>
    <t xml:space="preserve"> 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</si>
  <si>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</si>
  <si>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</si>
  <si>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</si>
  <si>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</si>
  <si>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</si>
  <si>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</si>
  <si>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</si>
  <si>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</si>
  <si>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</si>
  <si>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</si>
  <si>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</si>
  <si>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</si>
  <si>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</si>
  <si>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</si>
  <si>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</si>
  <si>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</si>
  <si>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</si>
  <si>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</si>
  <si>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</si>
  <si>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</si>
  <si>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</si>
  <si>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</si>
  <si>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1) Náklady z rozpočtov</t>
  </si>
  <si>
    <t>D</t>
  </si>
  <si>
    <t>0</t>
  </si>
  <si>
    <t>SO1</t>
  </si>
  <si>
    <t>Stoka AB</t>
  </si>
  <si>
    <t>1</t>
  </si>
  <si>
    <t>SO2</t>
  </si>
  <si>
    <t>Stoka AB2</t>
  </si>
  <si>
    <t>SO3</t>
  </si>
  <si>
    <t>Stoka AB2-1</t>
  </si>
  <si>
    <t>SO4</t>
  </si>
  <si>
    <t>Stoka B1</t>
  </si>
  <si>
    <t>SO5</t>
  </si>
  <si>
    <t>Stoka C</t>
  </si>
  <si>
    <t>SO6</t>
  </si>
  <si>
    <t>Stoka D</t>
  </si>
  <si>
    <t>SO7</t>
  </si>
  <si>
    <t>Stoka D1</t>
  </si>
  <si>
    <t>2) Ostatné náklady zo súhrnného listu</t>
  </si>
  <si>
    <t>Celkové náklady za stavbu 1) + 2)</t>
  </si>
  <si>
    <t>Náklady z rozpočtu</t>
  </si>
  <si>
    <t>Cena celkom [EUR]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</si>
  <si>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</si>
  <si>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</si>
  <si>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</si>
  <si>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</si>
  <si>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</si>
  <si>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</si>
  <si>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</si>
  <si>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</si>
  <si>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</si>
  <si>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</si>
  <si>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</si>
  <si>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</si>
  <si>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35-M - Montáž čerpadiel,kompr.a vodoh.zar.</t>
  </si>
  <si>
    <t xml:space="preserve">    46-M - Zemné práce pri extr.mont.prácach</t>
  </si>
  <si>
    <t>PČ</t>
  </si>
  <si>
    <t>Typ</t>
  </si>
  <si>
    <t>Popis</t>
  </si>
  <si>
    <t>MJ</t>
  </si>
  <si>
    <t>Množstvo</t>
  </si>
  <si>
    <t>J.cena [EUR]</t>
  </si>
  <si>
    <t>ROZPOCET</t>
  </si>
  <si>
    <t>K</t>
  </si>
  <si>
    <t>113107213</t>
  </si>
  <si>
    <t>Odstránenie podkladu alebo krytu nad 200 m2 z kameniva ťaženého, hr. vrstvy 200 do 300 mm 0,500t</t>
  </si>
  <si>
    <t>m2</t>
  </si>
  <si>
    <t>4</t>
  </si>
  <si>
    <t>2</t>
  </si>
  <si>
    <t>113107231</t>
  </si>
  <si>
    <t>Odstránenie podkladu alebo krytu nad 200 m2 z betónu prostého, hr. vrstvy do 150 mm 0,225 t</t>
  </si>
  <si>
    <t>3</t>
  </si>
  <si>
    <t>113107242</t>
  </si>
  <si>
    <t>Odstránenie podkladu alebo krytu asfaltového nad 200 m2, hr.nad 50 do 100 mm 0,181 t</t>
  </si>
  <si>
    <t>115101201</t>
  </si>
  <si>
    <t>Čerpanie vody do 10 m s priemerným prítokom litrov za minútu do 500 l</t>
  </si>
  <si>
    <t>hod</t>
  </si>
  <si>
    <t>5</t>
  </si>
  <si>
    <t>115101301</t>
  </si>
  <si>
    <t>Pohotovosť záložnej čerpacej súpravy pre výšku do 10 m, s priemerným prítokom do 500 l/min.</t>
  </si>
  <si>
    <t>deň</t>
  </si>
  <si>
    <t>6</t>
  </si>
  <si>
    <t>119001411</t>
  </si>
  <si>
    <t>Dočasné zaistenie podzemného potrubia DN do 200</t>
  </si>
  <si>
    <t>m</t>
  </si>
  <si>
    <t>7</t>
  </si>
  <si>
    <t>119001422</t>
  </si>
  <si>
    <t>Dočasné zaistenie káblov a káblových tratí do 6 káblov</t>
  </si>
  <si>
    <t>8</t>
  </si>
  <si>
    <t>120001101</t>
  </si>
  <si>
    <t>Príplatok k cenám výkopov za sťaženie výkopu v blízkosti podzemného vedenia alebo výbušnín</t>
  </si>
  <si>
    <t>m3</t>
  </si>
  <si>
    <t>9</t>
  </si>
  <si>
    <t>127703201</t>
  </si>
  <si>
    <t>Výkop zárezu pod vodou pre akékoľvek množstvo v horn. 1 až 4</t>
  </si>
  <si>
    <t>132201202</t>
  </si>
  <si>
    <t>Výkop ryhy šírky 600-2000mm horn.3 od 100 do 1000 m3</t>
  </si>
  <si>
    <t>10</t>
  </si>
  <si>
    <t>132201204</t>
  </si>
  <si>
    <t>Výkop ryhy šírky 600-2000mm horn.3 nad 10000m3</t>
  </si>
  <si>
    <t>11</t>
  </si>
  <si>
    <t>132201209</t>
  </si>
  <si>
    <t>Príplatok k cenám za lepivosť horniny 3</t>
  </si>
  <si>
    <t>133201101</t>
  </si>
  <si>
    <t>Výkop šachty hornina 3 do 100 m3</t>
  </si>
  <si>
    <t>133201109</t>
  </si>
  <si>
    <t>Príplatok k cenám za lepivosť horniny</t>
  </si>
  <si>
    <t>134702421</t>
  </si>
  <si>
    <t>Výkop pre vodárenskú studňu spúšťanú do 20 m2 v horn. 1 až 4 do 10 m</t>
  </si>
  <si>
    <t>12</t>
  </si>
  <si>
    <t>141701102</t>
  </si>
  <si>
    <t>Pretláčanie rúry v hornina tr. 1-4 v hĺbky od 6 m dĺžky do 35 m vonkajšieho priemeru nad 200 do 500 mm</t>
  </si>
  <si>
    <t>13</t>
  </si>
  <si>
    <t>M</t>
  </si>
  <si>
    <t>1433314000</t>
  </si>
  <si>
    <t>Rúrka pozdĺžne zváraná 08 113731 D  530 hrúbka 10mm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</si>
  <si>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</si>
  <si>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</si>
  <si>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</si>
  <si>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</si>
  <si>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151201102</t>
  </si>
  <si>
    <t>Paženie rýh pre podzemné vedenie, záťažné hĺbky do 4 m</t>
  </si>
  <si>
    <t>151201112</t>
  </si>
  <si>
    <t>Odstránenie paženia rýh pre podzemné vedenie, záťažné hĺbky do 4 m</t>
  </si>
  <si>
    <t>162501102</t>
  </si>
  <si>
    <t>Vodorovné premiestnenie výkopku tr.1-4 do 3000 m</t>
  </si>
  <si>
    <t>171201201</t>
  </si>
  <si>
    <t>Uloženie sypaniny na skládky do 100 m3</t>
  </si>
  <si>
    <t>171201203</t>
  </si>
  <si>
    <t>Uloženie sypaniny na skládky nad 1000 do 10000 m3</t>
  </si>
  <si>
    <t>174101003</t>
  </si>
  <si>
    <t>Zásyp sypaninou so zhutnením jám, šachiet, rýh, zárezov alebo okolo objektov nad 1000 do 10000 m3</t>
  </si>
  <si>
    <t>175101101</t>
  </si>
  <si>
    <t>Obsyp potrubia sypaninou z vhodných hornín 1 až 4 bez prehodenia sypaniny</t>
  </si>
  <si>
    <t>175101109</t>
  </si>
  <si>
    <t>Príplatok k cene za prehodenie sypaniny</t>
  </si>
  <si>
    <t>5834374400</t>
  </si>
  <si>
    <t>t</t>
  </si>
  <si>
    <t>21</t>
  </si>
  <si>
    <t>PC1</t>
  </si>
  <si>
    <t>Poplatok za skládku zeminy</t>
  </si>
  <si>
    <t>22</t>
  </si>
  <si>
    <t>5833725100</t>
  </si>
  <si>
    <t>Štrkopiesok 0-63 B</t>
  </si>
  <si>
    <t>380311532</t>
  </si>
  <si>
    <t>Kompletné konštrukcie čistiarní odpadových vôd z betónu prostého tr.C 12/15, hr.150-300 mm</t>
  </si>
  <si>
    <t>380326112</t>
  </si>
  <si>
    <t>Kompl. konštr. čistiar. odpad. vôd z betónu želez. vodostav. V4 TO - C 10/12, 5, hr.150-300mm</t>
  </si>
  <si>
    <t>380356241</t>
  </si>
  <si>
    <t>Debnenie komplet. konštruk. čist., odpad. vôd neom. z bet. vodostav. plôch rovinných zhotovenie</t>
  </si>
  <si>
    <t>380356242</t>
  </si>
  <si>
    <t>Debnenie komplet. konštruk. čist., odpad. vôd neom. z bet. vodostav. plôch rovinných odstránenie</t>
  </si>
  <si>
    <t>380361005</t>
  </si>
  <si>
    <t>Výstuž komplet. konstr. čist., odpadových vôd a nádrží z ocele 10425</t>
  </si>
  <si>
    <t>23</t>
  </si>
  <si>
    <t>451573111</t>
  </si>
  <si>
    <t>Lôžko pod potrubie, stoky a drobné objekty, v otvorenom výkope z piesku a štrkopiesku do 63 mm</t>
  </si>
  <si>
    <t>24</t>
  </si>
  <si>
    <t>452112111</t>
  </si>
  <si>
    <t>Osadenie prstenca alebo rámu pod poklopy a mreže, výšky do 100 mm</t>
  </si>
  <si>
    <t>ks</t>
  </si>
  <si>
    <t>25</t>
  </si>
  <si>
    <t>452311121</t>
  </si>
  <si>
    <t xml:space="preserve">Dosky z betónu v otvorenom výkope tr.C 8/10 </t>
  </si>
  <si>
    <t>26</t>
  </si>
  <si>
    <t>452351101</t>
  </si>
  <si>
    <t>Debnenie v otvorenom výkope dosiek, sedlových lôžok a blokov pod potrubie,stoky a drobné objekty</t>
  </si>
  <si>
    <t>27</t>
  </si>
  <si>
    <t>463212121</t>
  </si>
  <si>
    <t>Rovnanina z lomového kameňa upraveného, triedeného, s vyplnením škár a dutín ťaženým kamenivom</t>
  </si>
  <si>
    <t>28</t>
  </si>
  <si>
    <t>465511127</t>
  </si>
  <si>
    <t>Dlažba z lomového kameňa, s vyplnením škár ťaženým kamenivom, hr. kameňa 200 mm</t>
  </si>
  <si>
    <t>29</t>
  </si>
  <si>
    <t>566901111</t>
  </si>
  <si>
    <t>Upravenie podkladu po prekopoch pre inž. siete so zhutnením kamenivom ťaženým alebo štrkopieskom</t>
  </si>
  <si>
    <t>30</t>
  </si>
  <si>
    <t>566905111</t>
  </si>
  <si>
    <t>Upravenie podkladu po prekopoch pre inžinierske siete so zhutnením podkladovým betónom</t>
  </si>
  <si>
    <t>31</t>
  </si>
  <si>
    <t>572952112</t>
  </si>
  <si>
    <t>Upravenie krytu vozovky po prekopoch pre inžinier. siete asfaltovým betónom po zhutnení hr. 50-70 mm</t>
  </si>
  <si>
    <t>824571111</t>
  </si>
  <si>
    <t>Montáž potrubia z rúr železobetónových v sklone do 20 % tesnených gumovým krúžkom DN 1650</t>
  </si>
  <si>
    <t>5922270500</t>
  </si>
  <si>
    <t>Rúra železobetónová pre splaškové odpadné vody TZR 141-160 Ms 160/200</t>
  </si>
  <si>
    <t>871211121</t>
  </si>
  <si>
    <t>Montáž potrubia z tlakových polyetylénových rúrok priemeru 63 mm</t>
  </si>
  <si>
    <t>2861131000</t>
  </si>
  <si>
    <t>HDPE rúry tlakové pre rozvod vody - PE 100 / PN 16 63x 5.8mm nav</t>
  </si>
  <si>
    <t>32</t>
  </si>
  <si>
    <t>871383121</t>
  </si>
  <si>
    <t>Montáž potrubia kanalizačného z korugovaných rúr - PVC-U DN 300 mm</t>
  </si>
  <si>
    <t>33</t>
  </si>
  <si>
    <t>2861105200</t>
  </si>
  <si>
    <t>PVC-U rúra kanalizačná korugovaná hrdlovaná k DN 300 x 5000</t>
  </si>
  <si>
    <t>34</t>
  </si>
  <si>
    <t>871383122</t>
  </si>
  <si>
    <t>Montáž potrubia kanalizačného z korugovaných rúr - PVC-U DN 400 mm</t>
  </si>
  <si>
    <t>35</t>
  </si>
  <si>
    <t>2861105400</t>
  </si>
  <si>
    <t>PVC-U rúra kanalizačná korugovaná hrdlovaná k DN 400 x 5000</t>
  </si>
  <si>
    <t>36</t>
  </si>
  <si>
    <t>877373123</t>
  </si>
  <si>
    <t xml:space="preserve">Montáž tvarovky na potrubí z rúr z tvrdého PVC tesn. gumovým krúžkom, jednoosá DN 300 </t>
  </si>
  <si>
    <t>37</t>
  </si>
  <si>
    <t>2864201400</t>
  </si>
  <si>
    <t>PVC-U prechodka šachtová kanalizačná 315</t>
  </si>
  <si>
    <t>38</t>
  </si>
  <si>
    <t>877375121</t>
  </si>
  <si>
    <t>Výrez a montáž odbočnej tvarovky na potrubí z kanalizačných rúr z tvrdého PVC DN 300</t>
  </si>
  <si>
    <t>39</t>
  </si>
  <si>
    <t>2862105500</t>
  </si>
  <si>
    <t>Korugované tvarovky odbočka k-DN 300/150</t>
  </si>
  <si>
    <t>40</t>
  </si>
  <si>
    <t>877393123</t>
  </si>
  <si>
    <t>Montáž tvaroviek na potrubí z PVC tesnených gumovým krúžkom v otv. výkope jednoosých DN 400</t>
  </si>
  <si>
    <t>41</t>
  </si>
  <si>
    <t>2864201500</t>
  </si>
  <si>
    <t>PVC-U prechodka šachtová kanalizačná 400</t>
  </si>
  <si>
    <t>42</t>
  </si>
  <si>
    <t>877395121</t>
  </si>
  <si>
    <t>Výrez a montáž odbočnej tvarovky na potrubí z kanalizačných rúr z tvrdého PVC DN 400</t>
  </si>
  <si>
    <t>43</t>
  </si>
  <si>
    <t>2862105700</t>
  </si>
  <si>
    <t>Korugované tvarovky odbočka k-DN 400/150</t>
  </si>
  <si>
    <t>892241111</t>
  </si>
  <si>
    <t>Ostatné práce na rúrovom vedení, tlakové skúšky vodovodného potrubia DN do 80</t>
  </si>
  <si>
    <t>44</t>
  </si>
  <si>
    <t>892371000</t>
  </si>
  <si>
    <t>Skúška tesnosti kanalizácie D 300</t>
  </si>
  <si>
    <t>892372111</t>
  </si>
  <si>
    <t>Zabezpečenie koncov vodovodného potrubia pri tlakových skúškach DN do 300</t>
  </si>
  <si>
    <t>45</t>
  </si>
  <si>
    <t>892391000</t>
  </si>
  <si>
    <t>Skúška tesnosti kanalizácie D 400</t>
  </si>
  <si>
    <t>46</t>
  </si>
  <si>
    <t>894118001</t>
  </si>
  <si>
    <t>Príplatok za každých ďalších 600 mm výšky vstupu šachty</t>
  </si>
  <si>
    <t>47</t>
  </si>
  <si>
    <t>894211121</t>
  </si>
  <si>
    <t>Šachta kanalizačná s obložením dna betónom tr. C 25/30 na potrubie DN 250-300</t>
  </si>
  <si>
    <t>48</t>
  </si>
  <si>
    <t>894211131</t>
  </si>
  <si>
    <t>Šachta kanalizačná s obložením dna betónom tr. C 25/30 na potrubie DN 350-400</t>
  </si>
  <si>
    <t>49</t>
  </si>
  <si>
    <t>894401111</t>
  </si>
  <si>
    <t>Osadenie betónového dielca pre šachty, rovná alebo prechodová skruž TBS</t>
  </si>
  <si>
    <t>5922435000</t>
  </si>
  <si>
    <t>Prefabrikát betónový-vstupná šachta TBS 7-100 Ms 29x100x9</t>
  </si>
  <si>
    <t>51</t>
  </si>
  <si>
    <t>5922465000</t>
  </si>
  <si>
    <t>Prefabrikát betónový-kónus TBS 1-57 Ms 57,6x100/60x9</t>
  </si>
  <si>
    <t>52</t>
  </si>
  <si>
    <t>5922470220</t>
  </si>
  <si>
    <t>Vyrovnávací prstenec TBW 625/100    TECHNO TIP</t>
  </si>
  <si>
    <t>894401111.1</t>
  </si>
  <si>
    <t>5922470020</t>
  </si>
  <si>
    <t>Skruž betónová rovná 1000/300 TBS 7-100S s plastovou stupačkou    TECHNO TIP</t>
  </si>
  <si>
    <t>894421111</t>
  </si>
  <si>
    <t>Zriadenie šachiet prefabrikovaných do 4t</t>
  </si>
  <si>
    <t>5922470250</t>
  </si>
  <si>
    <t>Šachtové kanalizačné dno DN 1000 H 1000 s otvorom DN 300    TECHNO TIP</t>
  </si>
  <si>
    <t>5922470190</t>
  </si>
  <si>
    <t>Zákrytová doska TBS 1200/200/625-s hrdlom (náhrada za kónus)    TECHNO TIP</t>
  </si>
  <si>
    <t>896221111</t>
  </si>
  <si>
    <t>Spádovisko kanaliz. kruhové jednoduché s dnom z betónu tr.C 12/15 90st. DN 350-400</t>
  </si>
  <si>
    <t>899103111</t>
  </si>
  <si>
    <t>Osadenie poklopu liatinového a oceľového vrátane rámu hmotn. nad 100 do 150 kg</t>
  </si>
  <si>
    <t>5524215100</t>
  </si>
  <si>
    <t>Poklop vstupný-nosnosť 40T D60</t>
  </si>
  <si>
    <t>899623141</t>
  </si>
  <si>
    <t>Obetónovanie potrubia, alebo muriva stôk bet. prostým v otvorenom výkope, betón tr. C 12/15</t>
  </si>
  <si>
    <t>899643111</t>
  </si>
  <si>
    <t>Debnenie pre obetónovanie potrubia v otvorenom výkope</t>
  </si>
  <si>
    <t>899721111</t>
  </si>
  <si>
    <t>Vyhľadávací vodič na potrubí PVC DN do 150 mm</t>
  </si>
  <si>
    <t>919735114</t>
  </si>
  <si>
    <t>Rezanie existujúceho asfaltového krytu alebo podkladu hĺbky nad 150 do 200 mm</t>
  </si>
  <si>
    <t>952903112</t>
  </si>
  <si>
    <t>Vyčistenie objektov pri svetlej výške priestoru do3, 5 m čistiarní odpadových vôd, nádrží, kanálov</t>
  </si>
  <si>
    <t>952903119</t>
  </si>
  <si>
    <t>Príplatok k cene za vyčistenie priestoru akejkoľvek v. nad 3, 5 m</t>
  </si>
  <si>
    <t>979082212</t>
  </si>
  <si>
    <t>Vodorovná doprava sutiny po suchu s naložením a so zložením na vzdialenosť do 50 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</si>
  <si>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</si>
  <si>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</si>
  <si>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</si>
  <si>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</si>
  <si>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PC2</t>
  </si>
  <si>
    <t>Poplatok za skládku sute</t>
  </si>
  <si>
    <t>PC2.1</t>
  </si>
  <si>
    <t>Náter izolačný ANTIKON</t>
  </si>
  <si>
    <t>PC3</t>
  </si>
  <si>
    <t>998142251</t>
  </si>
  <si>
    <t>Presun hmôt pre obj.8141, 8142,8143,zvislá nosná konštr.monolitická betónová,výšky do 25 m</t>
  </si>
  <si>
    <t>64</t>
  </si>
  <si>
    <t>998276101</t>
  </si>
  <si>
    <t>Presun hmôt pre rúrové vedenie hĺbené z rúr z plast., hmôt alebo sklolamin. v otvorenom výkope</t>
  </si>
  <si>
    <t>767510111</t>
  </si>
  <si>
    <t>Montáž kanálových krytov osadenie krytov</t>
  </si>
  <si>
    <t>kg</t>
  </si>
  <si>
    <t>767832100</t>
  </si>
  <si>
    <t>Montáž rebríkov do muriva s vodovodnou ochrannou rúrkou</t>
  </si>
  <si>
    <t>767995105</t>
  </si>
  <si>
    <t>Montáž ostatných atypických kovových stavebných doplnkových konštrukcií nad 50 do 100 kg</t>
  </si>
  <si>
    <t>767995106</t>
  </si>
  <si>
    <t>Montáž ostatných atypických kovových stavebných doplnkových konštrukcií nad 100 do 250 kg</t>
  </si>
  <si>
    <t>PC6</t>
  </si>
  <si>
    <t>Kilogramové ceny žiarovo pozinkované - poklopy</t>
  </si>
  <si>
    <t>PC7</t>
  </si>
  <si>
    <t>Kilogramové ceny žiarovo pozinkované - rebrík</t>
  </si>
  <si>
    <t>PC8</t>
  </si>
  <si>
    <t>Kilogramové ceny žiarovo pozinkované - brit</t>
  </si>
  <si>
    <t>PC9</t>
  </si>
  <si>
    <t>Kilogramové ceny žiarovo pozinkované - plošina</t>
  </si>
  <si>
    <t>PC10</t>
  </si>
  <si>
    <t>Kilogramové ceny žiarovo pozinkované - stropná konštrukcia</t>
  </si>
  <si>
    <t>998767101</t>
  </si>
  <si>
    <t>Presun hmôt pre kovové stavebné doplnkové konštrukcie v objektoch výšky do 6 m</t>
  </si>
  <si>
    <t>PC1.2</t>
  </si>
  <si>
    <t>Ponorné kalové čerpadlo PIRANHA S21-2D</t>
  </si>
  <si>
    <t>PC3.1</t>
  </si>
  <si>
    <t>Pedestal DN32 + kompl.sada pre montáž</t>
  </si>
  <si>
    <t>PC4</t>
  </si>
  <si>
    <t>Guľová spätná klapka DN50</t>
  </si>
  <si>
    <t>PC5</t>
  </si>
  <si>
    <t>Posúvadlový uzáver DN50</t>
  </si>
  <si>
    <t>Sada potrubia DN50</t>
  </si>
  <si>
    <t>Plavákový spínač</t>
  </si>
  <si>
    <t>Elektropanel pre 1+1 čerpadlo</t>
  </si>
  <si>
    <t>Výroba, doprava, montáž, revízna správa</t>
  </si>
  <si>
    <t>460490012</t>
  </si>
  <si>
    <t>Rozvinutie a uloženie výstražnej fólie z PVC do ryhy, šírka 33 cm</t>
  </si>
  <si>
    <t>2830010610</t>
  </si>
  <si>
    <t>Výstražná fólia HNEDÁ - KANALIZÁCIA, 1 kotúč=500m, Campri</t>
  </si>
  <si>
    <t>256</t>
  </si>
  <si>
    <t>130001101</t>
  </si>
  <si>
    <t>Príplatok k cenám za sťaženie výkopu pre všetky triedy</t>
  </si>
  <si>
    <t>130201001</t>
  </si>
  <si>
    <t>Výkop jamy a ryhy v obmedzenom priestore horn. tr.3 ručne</t>
  </si>
  <si>
    <t>161101501</t>
  </si>
  <si>
    <t>Zvislé premiestnenie výkopku z horniny I až IV, nosením za každé 3 m výšky</t>
  </si>
  <si>
    <t>167101102</t>
  </si>
  <si>
    <t>Nakladanie neuľahnutého výkopku z hornín tr.1-4 nad 100 do 1000 m3</t>
  </si>
  <si>
    <t>171201202</t>
  </si>
  <si>
    <t>Uloženie sypaniny na skládky nad 100 do 1000 m3</t>
  </si>
  <si>
    <t>-2054890236</t>
  </si>
  <si>
    <t>-1555513197</t>
  </si>
  <si>
    <t>-1341379332</t>
  </si>
  <si>
    <t>73494115</t>
  </si>
  <si>
    <t>-1648398749</t>
  </si>
  <si>
    <t>2113627987</t>
  </si>
  <si>
    <t>343916047</t>
  </si>
  <si>
    <t>464011901</t>
  </si>
  <si>
    <t>192479819</t>
  </si>
  <si>
    <t>-1495831620</t>
  </si>
  <si>
    <t>1977089924</t>
  </si>
  <si>
    <t>-524602012</t>
  </si>
  <si>
    <t>-4366763</t>
  </si>
  <si>
    <t>-1045114554</t>
  </si>
  <si>
    <t>-1909976126</t>
  </si>
  <si>
    <t>620600005</t>
  </si>
  <si>
    <t>-917268068</t>
  </si>
  <si>
    <t>-1318209682</t>
  </si>
  <si>
    <t>1424034687</t>
  </si>
  <si>
    <t>559311373</t>
  </si>
  <si>
    <t>546278646</t>
  </si>
  <si>
    <t>-1756325040</t>
  </si>
  <si>
    <t>93498630</t>
  </si>
  <si>
    <t>-2070445818</t>
  </si>
  <si>
    <t>1830825919</t>
  </si>
  <si>
    <t>-696191825</t>
  </si>
  <si>
    <t>1441763754</t>
  </si>
  <si>
    <t>-368185154</t>
  </si>
  <si>
    <t>-1481825009</t>
  </si>
  <si>
    <t>-65049000</t>
  </si>
  <si>
    <t>22011928</t>
  </si>
  <si>
    <t>-527964545</t>
  </si>
  <si>
    <t>1077242791</t>
  </si>
  <si>
    <t>-1306594059</t>
  </si>
  <si>
    <t>475007394</t>
  </si>
  <si>
    <t>380323072</t>
  </si>
  <si>
    <t>-2126319884</t>
  </si>
  <si>
    <t>811145583</t>
  </si>
  <si>
    <t>817327673</t>
  </si>
  <si>
    <t>-352113059</t>
  </si>
  <si>
    <t>1269938281</t>
  </si>
  <si>
    <t>1997714526</t>
  </si>
  <si>
    <t>1046402633</t>
  </si>
  <si>
    <t>123926887</t>
  </si>
  <si>
    <t>-1020289016</t>
  </si>
  <si>
    <t>-1627697399</t>
  </si>
  <si>
    <t>-1067778124</t>
  </si>
  <si>
    <t>1136911883</t>
  </si>
  <si>
    <t>977405320</t>
  </si>
  <si>
    <t>560812382</t>
  </si>
  <si>
    <t>-1924945130</t>
  </si>
  <si>
    <t>-736903648</t>
  </si>
  <si>
    <t>-595464832</t>
  </si>
  <si>
    <t>1298870692</t>
  </si>
  <si>
    <t>98406024</t>
  </si>
  <si>
    <t>139104149</t>
  </si>
  <si>
    <t>55975743</t>
  </si>
  <si>
    <t>-58633153</t>
  </si>
  <si>
    <t>-215714629</t>
  </si>
  <si>
    <t>1662356913</t>
  </si>
  <si>
    <t>-1257250687</t>
  </si>
  <si>
    <t>1834933625</t>
  </si>
  <si>
    <t>246631896</t>
  </si>
  <si>
    <t>1046040232</t>
  </si>
  <si>
    <t>-1894293052</t>
  </si>
  <si>
    <t>-1545597296</t>
  </si>
  <si>
    <t>-1751386089</t>
  </si>
  <si>
    <t>992244417</t>
  </si>
  <si>
    <t>160457451</t>
  </si>
  <si>
    <t>279528548</t>
  </si>
  <si>
    <t>1865279686</t>
  </si>
  <si>
    <t>1101017622</t>
  </si>
  <si>
    <t>926728046</t>
  </si>
  <si>
    <t>-2138268691</t>
  </si>
  <si>
    <t>1533777903</t>
  </si>
  <si>
    <t>-1741423946</t>
  </si>
  <si>
    <t>-1295176870</t>
  </si>
  <si>
    <t>1746348909</t>
  </si>
  <si>
    <t>413295471</t>
  </si>
  <si>
    <t>-636173815</t>
  </si>
  <si>
    <t>-1844155994</t>
  </si>
  <si>
    <t>-766274076</t>
  </si>
  <si>
    <t>1138317436</t>
  </si>
  <si>
    <t>154345841</t>
  </si>
  <si>
    <t>530813122</t>
  </si>
  <si>
    <t>1053006769</t>
  </si>
  <si>
    <t>34782417</t>
  </si>
  <si>
    <t>1335242905</t>
  </si>
  <si>
    <t>-2143698528</t>
  </si>
  <si>
    <t>-519623272</t>
  </si>
  <si>
    <t>-430733260</t>
  </si>
  <si>
    <t>-726401235</t>
  </si>
  <si>
    <t>-1701514592</t>
  </si>
  <si>
    <t>1447927674</t>
  </si>
  <si>
    <t>-1046325706</t>
  </si>
  <si>
    <t>53</t>
  </si>
  <si>
    <t>-1088860164</t>
  </si>
  <si>
    <t>Ponorné kalové čerpadlo PIRANHA S17-2D</t>
  </si>
  <si>
    <t>ROZPOČET - SO7 - Stoka D1</t>
  </si>
  <si>
    <t>ROZPOČET - SO6 - Stoka D</t>
  </si>
  <si>
    <t>ROZPOČET - SO5 - Stoka C</t>
  </si>
  <si>
    <t>ROZPOČET - SO4 - Stoka B1</t>
  </si>
  <si>
    <t>ROZPOČET - SO3 - Stoka AB2-1</t>
  </si>
  <si>
    <t>ROZPOČET - SO2 - Stoka AB2</t>
  </si>
  <si>
    <t>ROZPOČET - SO1 - Stoka AB</t>
  </si>
  <si>
    <t>Výkaz výmer - SO8 - Kanalizačné prípojky</t>
  </si>
  <si>
    <t>Výkop jamy a ryhy  horn. tr.3</t>
  </si>
  <si>
    <t>Výkop ryhy šírky 600-2000mm horn.3 nad 100 do 1000m3</t>
  </si>
  <si>
    <t>Pretláčanie rúry v hornina tr. 1-4 v hĺbky do 4 m dĺžky do 35 m vonkajšieho priemeru nad 200 do 500 mm</t>
  </si>
  <si>
    <t xml:space="preserve">Rúrka pozdĺžne zváraná D  250 </t>
  </si>
  <si>
    <t>RACI objimka</t>
  </si>
  <si>
    <t>Montáž potrubia z kanalizačných rúr z tvrdého PVC tesn.gumovým krúžkom v skl. Do 20% DN 150</t>
  </si>
  <si>
    <t>PVC-U rúra kanalizačná korugovaná hrdlovaná k DN 150 x 3000</t>
  </si>
  <si>
    <t>Skúška tesnosti kanalizácie D 150</t>
  </si>
  <si>
    <t>SO8</t>
  </si>
  <si>
    <t>Kanalizačné prípojky</t>
  </si>
  <si>
    <t>Cena bez DPH [EUR]</t>
  </si>
  <si>
    <t>Obec Kozárovce, Kozárovce 685, 935 22 Kozárovce</t>
  </si>
  <si>
    <t>Dátum: 10.5.2020</t>
  </si>
  <si>
    <t>pol7</t>
  </si>
  <si>
    <t>pol8</t>
  </si>
  <si>
    <t>877315121</t>
  </si>
  <si>
    <t>Pol22</t>
  </si>
  <si>
    <t>892311000</t>
  </si>
  <si>
    <t>132101203</t>
  </si>
  <si>
    <t>113107141</t>
  </si>
  <si>
    <t xml:space="preserve">Odstránenie podkladu alebo krytu do 200m2 asfaltového hr. Vrstvy do 50mm </t>
  </si>
  <si>
    <t>Kamenivo drvené hrubé 32-63 b</t>
  </si>
  <si>
    <t>Štrkopiesok 0-63B</t>
  </si>
  <si>
    <t>Kozárovce - rozšírenie kanalizačnej siete</t>
  </si>
  <si>
    <t>Zmena množstiev položiek</t>
  </si>
  <si>
    <t>Zmena množstva VV</t>
  </si>
  <si>
    <t>Poplatok za skládku sute - asfalt</t>
  </si>
  <si>
    <t>Poplatok za skládku sute - beton,štrk</t>
  </si>
  <si>
    <t>Elektrická prípojka k ČSV1- výkop, ložko,  pokládka kábla, výstražná fólia, spätné terénne úpravy, elektromer</t>
  </si>
  <si>
    <t xml:space="preserve">Doplnenie popisu </t>
  </si>
  <si>
    <t>Elektrická prípojka k ČSV2 - výkop, ložko, pokládka kábla, výstražná fólia, spätné terénne úpravy, elektromer</t>
  </si>
  <si>
    <t>50</t>
  </si>
  <si>
    <t>Upravenie krytu vozovky po prekopoch pre inžinier. siete asfaltovým betónom po zhutnení hr. 50-70 mm - II.tr. strednozrnný, AC 11O</t>
  </si>
  <si>
    <t>89a</t>
  </si>
  <si>
    <t>89b</t>
  </si>
  <si>
    <t>Zrušená položka</t>
  </si>
  <si>
    <t>Nové položky</t>
  </si>
  <si>
    <t>50a</t>
  </si>
  <si>
    <t>50b</t>
  </si>
  <si>
    <t>54a</t>
  </si>
  <si>
    <t>54b</t>
  </si>
  <si>
    <t>79a</t>
  </si>
  <si>
    <t>79b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</si>
</sst>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#,##0.0000"/>
    <numFmt numFmtId="171" formatCode="#,##0.000000"/>
    <numFmt numFmtId="172" formatCode="#,##0.0000000"/>
    <numFmt numFmtId="173" formatCode="0.0000"/>
    <numFmt numFmtId="174" formatCode="0.00000"/>
    <numFmt numFmtId="175" formatCode="0.000"/>
    <numFmt numFmtId="176" formatCode="0.0"/>
    <numFmt numFmtId="177" formatCode="[$-41B]dddd\,\ d\.\ mmmm\ yyyy"/>
  </numFmts>
  <fonts count="76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b/>
      <sz val="8"/>
      <name val="Trebuchet MS"/>
      <family val="0"/>
    </font>
    <font>
      <strike/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b/>
      <sz val="11"/>
      <color indexed="56"/>
      <name val="Trebuchet MS"/>
      <family val="0"/>
    </font>
    <font>
      <i/>
      <sz val="8"/>
      <color indexed="12"/>
      <name val="Trebuchet MS"/>
      <family val="0"/>
    </font>
    <font>
      <sz val="11"/>
      <color indexed="56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9"/>
      <name val="Trebuchet MS"/>
      <family val="2"/>
    </font>
    <font>
      <b/>
      <sz val="8"/>
      <color indexed="5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336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sz val="8"/>
      <color rgb="FF969696"/>
      <name val="Trebuchet MS"/>
      <family val="0"/>
    </font>
    <font>
      <b/>
      <sz val="12"/>
      <color rgb="FF960000"/>
      <name val="Trebuchet MS"/>
      <family val="0"/>
    </font>
    <font>
      <b/>
      <sz val="11"/>
      <color rgb="FF003366"/>
      <name val="Trebuchet MS"/>
      <family val="0"/>
    </font>
    <font>
      <i/>
      <sz val="8"/>
      <color rgb="FF0000FF"/>
      <name val="Trebuchet MS"/>
      <family val="0"/>
    </font>
    <font>
      <sz val="11"/>
      <color rgb="FF00336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theme="0"/>
      <name val="Trebuchet MS"/>
      <family val="2"/>
    </font>
    <font>
      <b/>
      <sz val="8"/>
      <color rgb="FF969696"/>
      <name val="Trebuchet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63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66" fillId="0" borderId="0" xfId="0" applyFont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6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9" fontId="9" fillId="0" borderId="0" xfId="0" applyNumberFormat="1" applyFont="1" applyAlignment="1">
      <alignment vertical="center"/>
    </xf>
    <xf numFmtId="0" fontId="62" fillId="0" borderId="10" xfId="0" applyFont="1" applyBorder="1" applyAlignment="1" applyProtection="1">
      <alignment/>
      <protection/>
    </xf>
    <xf numFmtId="169" fontId="62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68" fillId="0" borderId="19" xfId="0" applyFont="1" applyBorder="1" applyAlignment="1" applyProtection="1">
      <alignment horizontal="center" vertical="center"/>
      <protection/>
    </xf>
    <xf numFmtId="49" fontId="68" fillId="0" borderId="19" xfId="0" applyNumberFormat="1" applyFont="1" applyBorder="1" applyAlignment="1" applyProtection="1">
      <alignment horizontal="left" vertical="center" wrapText="1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169" fontId="0" fillId="0" borderId="19" xfId="0" applyNumberFormat="1" applyFont="1" applyBorder="1" applyAlignment="1" applyProtection="1">
      <alignment vertical="center"/>
      <protection/>
    </xf>
    <xf numFmtId="169" fontId="68" fillId="0" borderId="19" xfId="0" applyNumberFormat="1" applyFont="1" applyBorder="1" applyAlignment="1" applyProtection="1">
      <alignment vertical="center"/>
      <protection/>
    </xf>
    <xf numFmtId="169" fontId="0" fillId="0" borderId="18" xfId="0" applyNumberFormat="1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69" fontId="68" fillId="0" borderId="18" xfId="0" applyNumberFormat="1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69" fontId="0" fillId="0" borderId="19" xfId="0" applyNumberFormat="1" applyFont="1" applyBorder="1" applyAlignment="1" applyProtection="1">
      <alignment vertical="center"/>
      <protection/>
    </xf>
    <xf numFmtId="169" fontId="68" fillId="0" borderId="19" xfId="0" applyNumberFormat="1" applyFont="1" applyBorder="1" applyAlignment="1" applyProtection="1">
      <alignment vertical="center"/>
      <protection/>
    </xf>
    <xf numFmtId="169" fontId="0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62" fillId="0" borderId="1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62" fillId="0" borderId="0" xfId="0" applyFont="1" applyAlignment="1">
      <alignment vertical="center"/>
    </xf>
    <xf numFmtId="0" fontId="7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69" fontId="68" fillId="0" borderId="18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169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" fontId="74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68" fillId="0" borderId="19" xfId="0" applyFont="1" applyBorder="1" applyAlignment="1" applyProtection="1">
      <alignment horizontal="center" vertical="center"/>
      <protection/>
    </xf>
    <xf numFmtId="49" fontId="68" fillId="0" borderId="19" xfId="0" applyNumberFormat="1" applyFont="1" applyBorder="1" applyAlignment="1" applyProtection="1">
      <alignment horizontal="left" vertical="center" wrapText="1"/>
      <protection/>
    </xf>
    <xf numFmtId="169" fontId="68" fillId="0" borderId="19" xfId="0" applyNumberFormat="1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68" fillId="0" borderId="19" xfId="0" applyFont="1" applyFill="1" applyBorder="1" applyAlignment="1" applyProtection="1">
      <alignment horizontal="center" vertical="center"/>
      <protection/>
    </xf>
    <xf numFmtId="49" fontId="68" fillId="0" borderId="19" xfId="0" applyNumberFormat="1" applyFont="1" applyFill="1" applyBorder="1" applyAlignment="1" applyProtection="1">
      <alignment horizontal="left" vertical="center" wrapText="1"/>
      <protection/>
    </xf>
    <xf numFmtId="0" fontId="68" fillId="0" borderId="19" xfId="0" applyFont="1" applyFill="1" applyBorder="1" applyAlignment="1" applyProtection="1">
      <alignment horizontal="center" vertical="center" wrapText="1"/>
      <protection/>
    </xf>
    <xf numFmtId="169" fontId="68" fillId="0" borderId="19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169" fontId="0" fillId="36" borderId="19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169" fontId="68" fillId="36" borderId="19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 vertical="center"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169" fontId="0" fillId="35" borderId="19" xfId="0" applyNumberFormat="1" applyFont="1" applyFill="1" applyBorder="1" applyAlignment="1" applyProtection="1">
      <alignment vertical="center"/>
      <protection/>
    </xf>
    <xf numFmtId="169" fontId="0" fillId="35" borderId="18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10" fillId="38" borderId="19" xfId="0" applyFont="1" applyFill="1" applyBorder="1" applyAlignment="1">
      <alignment horizontal="center" vertical="center"/>
    </xf>
    <xf numFmtId="49" fontId="10" fillId="38" borderId="19" xfId="0" applyNumberFormat="1" applyFont="1" applyFill="1" applyBorder="1" applyAlignment="1">
      <alignment horizontal="left" vertical="center" wrapText="1"/>
    </xf>
    <xf numFmtId="0" fontId="10" fillId="38" borderId="19" xfId="0" applyFont="1" applyFill="1" applyBorder="1" applyAlignment="1">
      <alignment horizontal="center" vertical="center" wrapText="1"/>
    </xf>
    <xf numFmtId="169" fontId="10" fillId="38" borderId="19" xfId="0" applyNumberFormat="1" applyFont="1" applyFill="1" applyBorder="1" applyAlignment="1">
      <alignment vertical="center"/>
    </xf>
    <xf numFmtId="169" fontId="10" fillId="38" borderId="18" xfId="0" applyNumberFormat="1" applyFont="1" applyFill="1" applyBorder="1" applyAlignment="1">
      <alignment vertical="center"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10" fillId="38" borderId="19" xfId="0" applyFont="1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169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4" fontId="69" fillId="0" borderId="0" xfId="0" applyNumberFormat="1" applyFont="1" applyBorder="1" applyAlignment="1" applyProtection="1">
      <alignment vertical="center"/>
      <protection/>
    </xf>
    <xf numFmtId="4" fontId="66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66" fillId="0" borderId="0" xfId="0" applyNumberFormat="1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66" fontId="65" fillId="0" borderId="0" xfId="0" applyNumberFormat="1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5" borderId="19" xfId="0" applyFont="1" applyFill="1" applyBorder="1" applyAlignment="1" applyProtection="1">
      <alignment horizontal="left" vertical="center" wrapText="1"/>
      <protection/>
    </xf>
    <xf numFmtId="4" fontId="0" fillId="35" borderId="19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68" fillId="0" borderId="19" xfId="0" applyFont="1" applyBorder="1" applyAlignment="1" applyProtection="1">
      <alignment horizontal="left" vertical="center" wrapText="1"/>
      <protection/>
    </xf>
    <xf numFmtId="4" fontId="68" fillId="0" borderId="19" xfId="0" applyNumberFormat="1" applyFont="1" applyBorder="1" applyAlignment="1" applyProtection="1">
      <alignment vertical="center"/>
      <protection/>
    </xf>
    <xf numFmtId="0" fontId="0" fillId="37" borderId="19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68" fillId="0" borderId="18" xfId="0" applyFont="1" applyBorder="1" applyAlignment="1" applyProtection="1">
      <alignment horizontal="left" vertical="center" wrapText="1"/>
      <protection/>
    </xf>
    <xf numFmtId="0" fontId="68" fillId="0" borderId="20" xfId="0" applyFont="1" applyBorder="1" applyAlignment="1" applyProtection="1">
      <alignment horizontal="left" vertical="center" wrapText="1"/>
      <protection/>
    </xf>
    <xf numFmtId="0" fontId="68" fillId="0" borderId="21" xfId="0" applyFont="1" applyBorder="1" applyAlignment="1" applyProtection="1">
      <alignment horizontal="left" vertical="center" wrapText="1"/>
      <protection/>
    </xf>
    <xf numFmtId="0" fontId="10" fillId="38" borderId="19" xfId="0" applyFont="1" applyFill="1" applyBorder="1" applyAlignment="1">
      <alignment horizontal="left" vertical="center" wrapText="1"/>
    </xf>
    <xf numFmtId="4" fontId="10" fillId="38" borderId="19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66" fillId="0" borderId="22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169" fontId="72" fillId="0" borderId="23" xfId="0" applyNumberFormat="1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4" fontId="68" fillId="0" borderId="18" xfId="0" applyNumberFormat="1" applyFont="1" applyBorder="1" applyAlignment="1" applyProtection="1">
      <alignment vertical="center"/>
      <protection/>
    </xf>
    <xf numFmtId="4" fontId="68" fillId="0" borderId="20" xfId="0" applyNumberFormat="1" applyFont="1" applyBorder="1" applyAlignment="1" applyProtection="1">
      <alignment vertical="center"/>
      <protection/>
    </xf>
    <xf numFmtId="4" fontId="68" fillId="0" borderId="21" xfId="0" applyNumberFormat="1" applyFont="1" applyBorder="1" applyAlignment="1" applyProtection="1">
      <alignment vertical="center"/>
      <protection/>
    </xf>
    <xf numFmtId="169" fontId="72" fillId="0" borderId="0" xfId="0" applyNumberFormat="1" applyFont="1" applyBorder="1" applyAlignment="1" applyProtection="1">
      <alignment vertical="center"/>
      <protection/>
    </xf>
    <xf numFmtId="0" fontId="68" fillId="0" borderId="19" xfId="0" applyFont="1" applyFill="1" applyBorder="1" applyAlignment="1" applyProtection="1">
      <alignment horizontal="left" vertical="center" wrapText="1"/>
      <protection/>
    </xf>
    <xf numFmtId="4" fontId="66" fillId="0" borderId="22" xfId="0" applyNumberFormat="1" applyFont="1" applyBorder="1" applyAlignment="1" applyProtection="1">
      <alignment vertical="center"/>
      <protection/>
    </xf>
    <xf numFmtId="4" fontId="68" fillId="0" borderId="19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10" fillId="38" borderId="18" xfId="0" applyFont="1" applyFill="1" applyBorder="1" applyAlignment="1">
      <alignment horizontal="left" vertical="center" wrapText="1"/>
    </xf>
    <xf numFmtId="0" fontId="10" fillId="38" borderId="20" xfId="0" applyFont="1" applyFill="1" applyBorder="1" applyAlignment="1">
      <alignment horizontal="left" vertical="center" wrapText="1"/>
    </xf>
    <xf numFmtId="0" fontId="10" fillId="38" borderId="21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69" fontId="73" fillId="0" borderId="23" xfId="0" applyNumberFormat="1" applyFont="1" applyBorder="1" applyAlignment="1" applyProtection="1">
      <alignment vertical="center"/>
      <protection/>
    </xf>
    <xf numFmtId="4" fontId="10" fillId="38" borderId="18" xfId="0" applyNumberFormat="1" applyFont="1" applyFill="1" applyBorder="1" applyAlignment="1">
      <alignment vertical="center"/>
    </xf>
    <xf numFmtId="4" fontId="10" fillId="38" borderId="20" xfId="0" applyNumberFormat="1" applyFont="1" applyFill="1" applyBorder="1" applyAlignment="1">
      <alignment vertical="center"/>
    </xf>
    <xf numFmtId="4" fontId="10" fillId="38" borderId="21" xfId="0" applyNumberFormat="1" applyFont="1" applyFill="1" applyBorder="1" applyAlignment="1">
      <alignment vertical="center"/>
    </xf>
    <xf numFmtId="4" fontId="66" fillId="0" borderId="22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169" fontId="72" fillId="0" borderId="0" xfId="0" applyNumberFormat="1" applyFont="1" applyBorder="1" applyAlignment="1" applyProtection="1">
      <alignment vertical="center"/>
      <protection/>
    </xf>
    <xf numFmtId="169" fontId="73" fillId="0" borderId="23" xfId="0" applyNumberFormat="1" applyFont="1" applyBorder="1" applyAlignment="1" applyProtection="1">
      <alignment vertical="center"/>
      <protection/>
    </xf>
    <xf numFmtId="0" fontId="68" fillId="0" borderId="19" xfId="0" applyFont="1" applyBorder="1" applyAlignment="1" applyProtection="1">
      <alignment horizontal="left" vertical="center" wrapText="1"/>
      <protection/>
    </xf>
    <xf numFmtId="0" fontId="68" fillId="0" borderId="18" xfId="0" applyFont="1" applyBorder="1" applyAlignment="1" applyProtection="1">
      <alignment horizontal="left" vertical="center" wrapText="1"/>
      <protection/>
    </xf>
    <xf numFmtId="0" fontId="68" fillId="0" borderId="20" xfId="0" applyFont="1" applyBorder="1" applyAlignment="1" applyProtection="1">
      <alignment horizontal="left" vertical="center" wrapText="1"/>
      <protection/>
    </xf>
    <xf numFmtId="0" fontId="68" fillId="0" borderId="2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97"/>
  <sheetViews>
    <sheetView showGridLines="0" view="pageBreakPreview" zoomScaleSheetLayoutView="100" zoomScalePageLayoutView="0" workbookViewId="0" topLeftCell="A37">
      <selection activeCell="AA9" sqref="AA9"/>
    </sheetView>
  </sheetViews>
  <sheetFormatPr defaultColWidth="9.33203125" defaultRowHeight="13.5"/>
  <cols>
    <col min="1" max="1" width="1.66796875" style="59" customWidth="1"/>
    <col min="2" max="2" width="4.16015625" style="59" customWidth="1"/>
    <col min="3" max="32" width="2.5" style="59" customWidth="1"/>
    <col min="33" max="33" width="3.33203125" style="59" customWidth="1"/>
    <col min="34" max="34" width="2.5" style="59" customWidth="1"/>
    <col min="35" max="35" width="5" style="59" customWidth="1"/>
    <col min="36" max="36" width="2.5" style="59" customWidth="1"/>
    <col min="37" max="37" width="12.16015625" style="59" customWidth="1"/>
    <col min="38" max="38" width="6.5" style="59" customWidth="1"/>
    <col min="39" max="16384" width="9.33203125" style="59" customWidth="1"/>
  </cols>
  <sheetData>
    <row r="1" spans="1:38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6.75" customHeight="1">
      <c r="A2" s="5"/>
      <c r="B2" s="141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38" ht="14.25" customHeight="1">
      <c r="A3" s="5"/>
      <c r="B3" s="5"/>
      <c r="C3" s="6" t="s">
        <v>2</v>
      </c>
      <c r="D3" s="5"/>
      <c r="E3" s="5"/>
      <c r="F3" s="5"/>
      <c r="G3" s="5"/>
      <c r="H3" s="5"/>
      <c r="I3" s="5"/>
      <c r="J3" s="151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</row>
    <row r="4" spans="1:38" ht="36.75" customHeight="1">
      <c r="A4" s="5"/>
      <c r="B4" s="5"/>
      <c r="C4" s="8" t="s">
        <v>3</v>
      </c>
      <c r="D4" s="5"/>
      <c r="E4" s="5"/>
      <c r="F4" s="5"/>
      <c r="G4" s="5"/>
      <c r="H4" s="5"/>
      <c r="I4" s="5"/>
      <c r="J4" s="153" t="s">
        <v>494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</row>
    <row r="5" spans="1:38" ht="14.25" customHeight="1">
      <c r="A5" s="5"/>
      <c r="B5" s="5"/>
      <c r="C5" s="9" t="s">
        <v>4</v>
      </c>
      <c r="D5" s="5"/>
      <c r="E5" s="5"/>
      <c r="F5" s="5"/>
      <c r="G5" s="5"/>
      <c r="H5" s="5"/>
      <c r="I5" s="5"/>
      <c r="J5" s="7" t="s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9" t="s">
        <v>6</v>
      </c>
      <c r="AK5" s="5"/>
      <c r="AL5" s="5"/>
    </row>
    <row r="6" spans="1:38" ht="14.25" customHeight="1">
      <c r="A6" s="5"/>
      <c r="B6" s="5"/>
      <c r="C6" s="9" t="s">
        <v>7</v>
      </c>
      <c r="D6" s="5"/>
      <c r="E6" s="5"/>
      <c r="F6" s="5"/>
      <c r="G6" s="5"/>
      <c r="H6" s="5"/>
      <c r="I6" s="5"/>
      <c r="J6" s="7" t="s">
        <v>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9" t="s">
        <v>483</v>
      </c>
      <c r="AK6" s="5"/>
      <c r="AL6" s="5"/>
    </row>
    <row r="7" spans="1:38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4.25" customHeight="1">
      <c r="A8" s="5"/>
      <c r="B8" s="5"/>
      <c r="C8" s="9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9" t="s">
        <v>11</v>
      </c>
      <c r="AK8" s="5"/>
      <c r="AL8" s="5"/>
    </row>
    <row r="9" spans="1:38" ht="18" customHeight="1">
      <c r="A9" s="5"/>
      <c r="B9" s="5"/>
      <c r="C9" s="5"/>
      <c r="D9" s="7" t="s">
        <v>482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" t="s">
        <v>12</v>
      </c>
      <c r="AK9" s="5"/>
      <c r="AL9" s="5"/>
    </row>
    <row r="10" spans="1:38" ht="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4.25" customHeight="1">
      <c r="A11" s="5"/>
      <c r="B11" s="5"/>
      <c r="C11" s="9" t="s">
        <v>13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9" t="s">
        <v>11</v>
      </c>
      <c r="AK11" s="5"/>
      <c r="AL11" s="5"/>
    </row>
    <row r="12" spans="1:38" ht="15">
      <c r="A12" s="5"/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9" t="s">
        <v>12</v>
      </c>
      <c r="AK12" s="5"/>
      <c r="AL12" s="5"/>
    </row>
    <row r="13" spans="1:38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4.25" customHeight="1">
      <c r="A14" s="5"/>
      <c r="B14" s="5"/>
      <c r="C14" s="9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9" t="s">
        <v>11</v>
      </c>
      <c r="AK14" s="5"/>
      <c r="AL14" s="5"/>
    </row>
    <row r="15" spans="1:38" ht="18" customHeight="1">
      <c r="A15" s="5"/>
      <c r="B15" s="5"/>
      <c r="C15" s="5"/>
      <c r="D15" s="7" t="s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9" t="s">
        <v>12</v>
      </c>
      <c r="AK15" s="5"/>
      <c r="AL15" s="5"/>
    </row>
    <row r="16" spans="1:38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4.25" customHeight="1">
      <c r="A17" s="5"/>
      <c r="B17" s="5"/>
      <c r="C17" s="9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9" t="s">
        <v>11</v>
      </c>
      <c r="AK17" s="5"/>
      <c r="AL17" s="5"/>
    </row>
    <row r="18" spans="1:38" ht="18" customHeight="1">
      <c r="A18" s="5"/>
      <c r="B18" s="5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9" t="s">
        <v>12</v>
      </c>
      <c r="AK18" s="5"/>
      <c r="AL18" s="5"/>
    </row>
    <row r="19" spans="1:38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>
      <c r="A20" s="5"/>
      <c r="B20" s="5"/>
      <c r="C20" s="9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6.5" customHeight="1">
      <c r="A21" s="5"/>
      <c r="B21" s="5"/>
      <c r="C21" s="5"/>
      <c r="D21" s="154" t="s">
        <v>5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</row>
    <row r="22" spans="1:38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6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4.25" customHeight="1">
      <c r="A24" s="5"/>
      <c r="B24" s="5"/>
      <c r="C24" s="10" t="s">
        <v>18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55">
        <f>ROUND(AF85,2)</f>
        <v>0</v>
      </c>
      <c r="AK24" s="152"/>
      <c r="AL24" s="152"/>
    </row>
    <row r="25" spans="1:38" ht="14.25" customHeight="1">
      <c r="A25" s="5"/>
      <c r="B25" s="5"/>
      <c r="C25" s="10" t="s">
        <v>19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55">
        <f>ROUND(AF94,2)</f>
        <v>0</v>
      </c>
      <c r="AK25" s="155"/>
      <c r="AL25" s="155"/>
    </row>
    <row r="26" spans="1:38" s="26" customFormat="1" ht="6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26" customFormat="1" ht="25.5" customHeight="1">
      <c r="A27" s="12"/>
      <c r="B27" s="12"/>
      <c r="C27" s="60" t="s">
        <v>20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56">
        <f>ROUND(AJ24+AJ25,2)</f>
        <v>0</v>
      </c>
      <c r="AK27" s="157"/>
      <c r="AL27" s="157"/>
    </row>
    <row r="28" spans="1:38" s="26" customFormat="1" ht="6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61" customFormat="1" ht="14.25" customHeight="1">
      <c r="A29" s="49"/>
      <c r="B29" s="49"/>
      <c r="C29" s="47" t="s">
        <v>21</v>
      </c>
      <c r="D29" s="49"/>
      <c r="E29" s="47"/>
      <c r="F29" s="49"/>
      <c r="G29" s="49"/>
      <c r="H29" s="49"/>
      <c r="I29" s="49"/>
      <c r="J29" s="49"/>
      <c r="K29" s="148">
        <v>0.2</v>
      </c>
      <c r="L29" s="149"/>
      <c r="M29" s="149"/>
      <c r="N29" s="149"/>
      <c r="O29" s="49"/>
      <c r="P29" s="49"/>
      <c r="Q29" s="49"/>
      <c r="R29" s="49"/>
      <c r="S29" s="14" t="s">
        <v>22</v>
      </c>
      <c r="T29" s="49"/>
      <c r="U29" s="49"/>
      <c r="V29" s="150">
        <f>AJ27</f>
        <v>0</v>
      </c>
      <c r="W29" s="149"/>
      <c r="X29" s="149"/>
      <c r="Y29" s="149"/>
      <c r="Z29" s="149"/>
      <c r="AA29" s="149"/>
      <c r="AB29" s="149"/>
      <c r="AC29" s="149"/>
      <c r="AD29" s="149"/>
      <c r="AE29" s="49"/>
      <c r="AF29" s="49"/>
      <c r="AG29" s="49"/>
      <c r="AH29" s="49"/>
      <c r="AI29" s="49"/>
      <c r="AJ29" s="150">
        <f>V29/100*20</f>
        <v>0</v>
      </c>
      <c r="AK29" s="149"/>
      <c r="AL29" s="149"/>
    </row>
    <row r="30" spans="1:38" s="61" customFormat="1" ht="14.25" customHeight="1">
      <c r="A30" s="49"/>
      <c r="B30" s="49"/>
      <c r="C30" s="49"/>
      <c r="D30" s="49"/>
      <c r="E30" s="47"/>
      <c r="F30" s="49"/>
      <c r="G30" s="49"/>
      <c r="H30" s="49"/>
      <c r="I30" s="49"/>
      <c r="J30" s="49"/>
      <c r="K30" s="148"/>
      <c r="L30" s="149"/>
      <c r="M30" s="149"/>
      <c r="N30" s="149"/>
      <c r="O30" s="49"/>
      <c r="P30" s="49"/>
      <c r="Q30" s="49"/>
      <c r="R30" s="49"/>
      <c r="S30" s="14"/>
      <c r="T30" s="49"/>
      <c r="U30" s="49"/>
      <c r="V30" s="150"/>
      <c r="W30" s="149"/>
      <c r="X30" s="149"/>
      <c r="Y30" s="149"/>
      <c r="Z30" s="149"/>
      <c r="AA30" s="149"/>
      <c r="AB30" s="149"/>
      <c r="AC30" s="149"/>
      <c r="AD30" s="149"/>
      <c r="AE30" s="49"/>
      <c r="AF30" s="49"/>
      <c r="AG30" s="49"/>
      <c r="AH30" s="49"/>
      <c r="AI30" s="49"/>
      <c r="AJ30" s="150"/>
      <c r="AK30" s="149"/>
      <c r="AL30" s="149"/>
    </row>
    <row r="31" spans="1:38" s="61" customFormat="1" ht="14.25" customHeight="1" hidden="1">
      <c r="A31" s="49"/>
      <c r="B31" s="49"/>
      <c r="C31" s="49"/>
      <c r="D31" s="49"/>
      <c r="E31" s="47" t="s">
        <v>23</v>
      </c>
      <c r="F31" s="49"/>
      <c r="G31" s="49"/>
      <c r="H31" s="49"/>
      <c r="I31" s="49"/>
      <c r="J31" s="49"/>
      <c r="K31" s="148">
        <v>0.2</v>
      </c>
      <c r="L31" s="149"/>
      <c r="M31" s="149"/>
      <c r="N31" s="149"/>
      <c r="O31" s="49"/>
      <c r="P31" s="49"/>
      <c r="Q31" s="49"/>
      <c r="R31" s="49"/>
      <c r="S31" s="14" t="s">
        <v>22</v>
      </c>
      <c r="T31" s="49"/>
      <c r="U31" s="49"/>
      <c r="V31" s="150" t="e">
        <f>ROUND(#REF!+SUM(#REF!),2)</f>
        <v>#REF!</v>
      </c>
      <c r="W31" s="149"/>
      <c r="X31" s="149"/>
      <c r="Y31" s="149"/>
      <c r="Z31" s="149"/>
      <c r="AA31" s="149"/>
      <c r="AB31" s="149"/>
      <c r="AC31" s="149"/>
      <c r="AD31" s="149"/>
      <c r="AE31" s="49"/>
      <c r="AF31" s="49"/>
      <c r="AG31" s="49"/>
      <c r="AH31" s="49"/>
      <c r="AI31" s="49"/>
      <c r="AJ31" s="150">
        <v>0</v>
      </c>
      <c r="AK31" s="149"/>
      <c r="AL31" s="149"/>
    </row>
    <row r="32" spans="1:38" s="61" customFormat="1" ht="14.25" customHeight="1" hidden="1">
      <c r="A32" s="49"/>
      <c r="B32" s="49"/>
      <c r="C32" s="49"/>
      <c r="D32" s="49"/>
      <c r="E32" s="47" t="s">
        <v>24</v>
      </c>
      <c r="F32" s="49"/>
      <c r="G32" s="49"/>
      <c r="H32" s="49"/>
      <c r="I32" s="49"/>
      <c r="J32" s="49"/>
      <c r="K32" s="148">
        <v>0.2</v>
      </c>
      <c r="L32" s="149"/>
      <c r="M32" s="149"/>
      <c r="N32" s="149"/>
      <c r="O32" s="49"/>
      <c r="P32" s="49"/>
      <c r="Q32" s="49"/>
      <c r="R32" s="49"/>
      <c r="S32" s="14" t="s">
        <v>22</v>
      </c>
      <c r="T32" s="49"/>
      <c r="U32" s="49"/>
      <c r="V32" s="150" t="e">
        <f>ROUND(#REF!+SUM(#REF!),2)</f>
        <v>#REF!</v>
      </c>
      <c r="W32" s="149"/>
      <c r="X32" s="149"/>
      <c r="Y32" s="149"/>
      <c r="Z32" s="149"/>
      <c r="AA32" s="149"/>
      <c r="AB32" s="149"/>
      <c r="AC32" s="149"/>
      <c r="AD32" s="149"/>
      <c r="AE32" s="49"/>
      <c r="AF32" s="49"/>
      <c r="AG32" s="49"/>
      <c r="AH32" s="49"/>
      <c r="AI32" s="49"/>
      <c r="AJ32" s="150">
        <v>0</v>
      </c>
      <c r="AK32" s="149"/>
      <c r="AL32" s="149"/>
    </row>
    <row r="33" spans="1:38" s="61" customFormat="1" ht="14.25" customHeight="1" hidden="1">
      <c r="A33" s="49"/>
      <c r="B33" s="49"/>
      <c r="C33" s="49"/>
      <c r="D33" s="49"/>
      <c r="E33" s="47" t="s">
        <v>25</v>
      </c>
      <c r="F33" s="49"/>
      <c r="G33" s="49"/>
      <c r="H33" s="49"/>
      <c r="I33" s="49"/>
      <c r="J33" s="49"/>
      <c r="K33" s="148">
        <v>0</v>
      </c>
      <c r="L33" s="149"/>
      <c r="M33" s="149"/>
      <c r="N33" s="149"/>
      <c r="O33" s="49"/>
      <c r="P33" s="49"/>
      <c r="Q33" s="49"/>
      <c r="R33" s="49"/>
      <c r="S33" s="14" t="s">
        <v>22</v>
      </c>
      <c r="T33" s="49"/>
      <c r="U33" s="49"/>
      <c r="V33" s="150" t="e">
        <f>ROUND(#REF!+SUM(#REF!),2)</f>
        <v>#REF!</v>
      </c>
      <c r="W33" s="149"/>
      <c r="X33" s="149"/>
      <c r="Y33" s="149"/>
      <c r="Z33" s="149"/>
      <c r="AA33" s="149"/>
      <c r="AB33" s="149"/>
      <c r="AC33" s="149"/>
      <c r="AD33" s="149"/>
      <c r="AE33" s="49"/>
      <c r="AF33" s="49"/>
      <c r="AG33" s="49"/>
      <c r="AH33" s="49"/>
      <c r="AI33" s="49"/>
      <c r="AJ33" s="150">
        <v>0</v>
      </c>
      <c r="AK33" s="149"/>
      <c r="AL33" s="149"/>
    </row>
    <row r="34" spans="1:38" s="26" customFormat="1" ht="6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26" customFormat="1" ht="25.5" customHeight="1">
      <c r="A35" s="12"/>
      <c r="B35" s="15"/>
      <c r="C35" s="62" t="s">
        <v>26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63" t="s">
        <v>27</v>
      </c>
      <c r="T35" s="15"/>
      <c r="U35" s="15"/>
      <c r="V35" s="15"/>
      <c r="W35" s="138" t="s">
        <v>28</v>
      </c>
      <c r="X35" s="139"/>
      <c r="Y35" s="139"/>
      <c r="Z35" s="139"/>
      <c r="AA35" s="139"/>
      <c r="AB35" s="15"/>
      <c r="AC35" s="15"/>
      <c r="AD35" s="15"/>
      <c r="AE35" s="15"/>
      <c r="AF35" s="15"/>
      <c r="AG35" s="15"/>
      <c r="AH35" s="15"/>
      <c r="AI35" s="15"/>
      <c r="AJ35" s="140">
        <f>SUM(AJ27:AJ33)</f>
        <v>0</v>
      </c>
      <c r="AK35" s="139"/>
      <c r="AL35" s="139"/>
    </row>
    <row r="36" spans="1:38" s="26" customFormat="1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26" customFormat="1" ht="15">
      <c r="A47" s="12"/>
      <c r="B47" s="12"/>
      <c r="C47" s="64" t="s">
        <v>29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64" t="s">
        <v>30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26" customFormat="1" ht="15">
      <c r="A56" s="12"/>
      <c r="B56" s="12"/>
      <c r="C56" s="65" t="s">
        <v>31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65" t="s">
        <v>32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65" t="s">
        <v>31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65" t="s">
        <v>32</v>
      </c>
    </row>
    <row r="57" spans="1:3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26" customFormat="1" ht="15">
      <c r="A58" s="12"/>
      <c r="B58" s="12"/>
      <c r="C58" s="64" t="s">
        <v>33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64" t="s">
        <v>34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s="26" customFormat="1" ht="15">
      <c r="A67" s="12"/>
      <c r="B67" s="12"/>
      <c r="C67" s="65" t="s">
        <v>31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65" t="s">
        <v>32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65" t="s">
        <v>31</v>
      </c>
      <c r="AC67" s="12"/>
      <c r="AD67" s="12"/>
      <c r="AE67" s="12"/>
      <c r="AF67" s="12"/>
      <c r="AG67" s="12"/>
      <c r="AH67" s="12"/>
      <c r="AI67" s="12"/>
      <c r="AJ67" s="12"/>
      <c r="AK67" s="12"/>
      <c r="AL67" s="65" t="s">
        <v>32</v>
      </c>
    </row>
    <row r="68" spans="1:38" s="26" customFormat="1" ht="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26" customFormat="1" ht="6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ht="129" customHeight="1"/>
    <row r="73" spans="1:38" s="26" customFormat="1" ht="6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s="26" customFormat="1" ht="36.75" customHeight="1">
      <c r="A74" s="12"/>
      <c r="B74" s="141" t="s">
        <v>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1:38" s="66" customFormat="1" ht="14.25" customHeight="1">
      <c r="A75" s="22"/>
      <c r="B75" s="9" t="s">
        <v>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67" customFormat="1" ht="36.75" customHeight="1">
      <c r="A76" s="24"/>
      <c r="B76" s="23" t="s">
        <v>3</v>
      </c>
      <c r="C76" s="24"/>
      <c r="D76" s="24"/>
      <c r="E76" s="24"/>
      <c r="F76" s="24"/>
      <c r="G76" s="24"/>
      <c r="H76" s="24"/>
      <c r="I76" s="24"/>
      <c r="J76" s="24"/>
      <c r="K76" s="144" t="str">
        <f>J4</f>
        <v>Kozárovce - rozšírenie kanalizačnej siete</v>
      </c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</row>
    <row r="77" spans="1:38" s="26" customFormat="1" ht="6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26" customFormat="1" ht="15">
      <c r="A78" s="12"/>
      <c r="B78" s="9" t="s">
        <v>7</v>
      </c>
      <c r="C78" s="12"/>
      <c r="D78" s="12"/>
      <c r="E78" s="12"/>
      <c r="F78" s="12"/>
      <c r="G78" s="12"/>
      <c r="H78" s="12"/>
      <c r="I78" s="12"/>
      <c r="J78" s="12"/>
      <c r="K78" s="25" t="str">
        <f>IF(J6="","",J6)</f>
        <v>Kozárovce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9" t="s">
        <v>9</v>
      </c>
      <c r="AI78" s="12"/>
      <c r="AJ78" s="12"/>
      <c r="AK78" s="108">
        <v>43961</v>
      </c>
      <c r="AL78" s="86"/>
    </row>
    <row r="79" spans="1:38" s="26" customFormat="1" ht="6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26" customFormat="1" ht="15" customHeight="1">
      <c r="A80" s="12"/>
      <c r="B80" s="9" t="s">
        <v>10</v>
      </c>
      <c r="C80" s="12"/>
      <c r="D80" s="12"/>
      <c r="E80" s="12"/>
      <c r="F80" s="12"/>
      <c r="G80" s="12"/>
      <c r="H80" s="12"/>
      <c r="I80" s="12"/>
      <c r="J80" s="12"/>
      <c r="K80" s="22" t="str">
        <f>IF(D9="","",D9)</f>
        <v>Obec Kozárovce, Kozárovce 685, 935 22 Kozárovce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9" t="s">
        <v>14</v>
      </c>
      <c r="AI80" s="12"/>
      <c r="AJ80" s="12"/>
      <c r="AK80" s="12"/>
      <c r="AL80" s="22" t="str">
        <f>IF(D15="","",D15)</f>
        <v> </v>
      </c>
    </row>
    <row r="81" spans="1:38" s="26" customFormat="1" ht="15">
      <c r="A81" s="12"/>
      <c r="B81" s="9" t="s">
        <v>13</v>
      </c>
      <c r="C81" s="12"/>
      <c r="D81" s="12"/>
      <c r="E81" s="12"/>
      <c r="F81" s="12"/>
      <c r="G81" s="12"/>
      <c r="H81" s="12"/>
      <c r="I81" s="12"/>
      <c r="J81" s="12"/>
      <c r="K81" s="22">
        <f>IF(D12="","",D12)</f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9" t="s">
        <v>16</v>
      </c>
      <c r="AI81" s="12"/>
      <c r="AJ81" s="12"/>
      <c r="AK81" s="12"/>
      <c r="AL81" s="22">
        <f>IF(D18="","",D18)</f>
      </c>
    </row>
    <row r="82" spans="1:38" s="26" customFormat="1" ht="10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s="26" customFormat="1" ht="29.25" customHeight="1">
      <c r="A83" s="12"/>
      <c r="B83" s="146" t="s">
        <v>36</v>
      </c>
      <c r="C83" s="147"/>
      <c r="D83" s="147"/>
      <c r="E83" s="147"/>
      <c r="F83" s="147"/>
      <c r="G83" s="31"/>
      <c r="H83" s="146" t="s">
        <v>37</v>
      </c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37" t="s">
        <v>481</v>
      </c>
      <c r="AG83" s="137"/>
      <c r="AH83" s="137"/>
      <c r="AI83" s="137"/>
      <c r="AJ83" s="137"/>
      <c r="AK83" s="137"/>
      <c r="AL83" s="137"/>
    </row>
    <row r="84" spans="1:38" s="26" customFormat="1" ht="10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s="67" customFormat="1" ht="32.25" customHeight="1">
      <c r="A85" s="24"/>
      <c r="B85" s="27" t="s">
        <v>38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143">
        <f>SUM(AF86:AL93)</f>
        <v>0</v>
      </c>
      <c r="AG85" s="143"/>
      <c r="AH85" s="143"/>
      <c r="AI85" s="143"/>
      <c r="AJ85" s="143"/>
      <c r="AK85" s="143"/>
      <c r="AL85" s="143"/>
    </row>
    <row r="86" spans="1:38" s="69" customFormat="1" ht="16.5" customHeight="1">
      <c r="A86" s="68"/>
      <c r="B86" s="29"/>
      <c r="C86" s="131" t="s">
        <v>41</v>
      </c>
      <c r="D86" s="131"/>
      <c r="E86" s="131"/>
      <c r="F86" s="131"/>
      <c r="G86" s="131"/>
      <c r="H86" s="46"/>
      <c r="I86" s="131" t="s">
        <v>42</v>
      </c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2">
        <f>'SO1 - Stoka AB'!K6</f>
        <v>0</v>
      </c>
      <c r="AG86" s="132"/>
      <c r="AH86" s="132"/>
      <c r="AI86" s="132"/>
      <c r="AJ86" s="132"/>
      <c r="AK86" s="132"/>
      <c r="AL86" s="132"/>
    </row>
    <row r="87" spans="1:38" s="69" customFormat="1" ht="16.5" customHeight="1">
      <c r="A87" s="68"/>
      <c r="B87" s="29"/>
      <c r="C87" s="131" t="s">
        <v>44</v>
      </c>
      <c r="D87" s="131"/>
      <c r="E87" s="131"/>
      <c r="F87" s="131"/>
      <c r="G87" s="131"/>
      <c r="H87" s="46"/>
      <c r="I87" s="131" t="s">
        <v>45</v>
      </c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2">
        <f>'SO2 - Stoka AB2'!K6</f>
        <v>0</v>
      </c>
      <c r="AG87" s="132"/>
      <c r="AH87" s="132"/>
      <c r="AI87" s="132"/>
      <c r="AJ87" s="132"/>
      <c r="AK87" s="132"/>
      <c r="AL87" s="132"/>
    </row>
    <row r="88" spans="1:38" s="69" customFormat="1" ht="16.5" customHeight="1">
      <c r="A88" s="68"/>
      <c r="B88" s="29"/>
      <c r="C88" s="131" t="s">
        <v>46</v>
      </c>
      <c r="D88" s="131"/>
      <c r="E88" s="131"/>
      <c r="F88" s="131"/>
      <c r="G88" s="131"/>
      <c r="H88" s="46"/>
      <c r="I88" s="131" t="s">
        <v>47</v>
      </c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2">
        <f>'SO3 - Stoka AB2-1'!K6</f>
        <v>0</v>
      </c>
      <c r="AG88" s="132"/>
      <c r="AH88" s="132"/>
      <c r="AI88" s="132"/>
      <c r="AJ88" s="132"/>
      <c r="AK88" s="132"/>
      <c r="AL88" s="132"/>
    </row>
    <row r="89" spans="1:38" s="69" customFormat="1" ht="16.5" customHeight="1">
      <c r="A89" s="68"/>
      <c r="B89" s="29"/>
      <c r="C89" s="131" t="s">
        <v>48</v>
      </c>
      <c r="D89" s="131"/>
      <c r="E89" s="131"/>
      <c r="F89" s="131"/>
      <c r="G89" s="131"/>
      <c r="H89" s="46"/>
      <c r="I89" s="136" t="s">
        <v>49</v>
      </c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2">
        <f>'SO4 - Stoka B1'!K6</f>
        <v>0</v>
      </c>
      <c r="AG89" s="132"/>
      <c r="AH89" s="132"/>
      <c r="AI89" s="132"/>
      <c r="AJ89" s="132"/>
      <c r="AK89" s="132"/>
      <c r="AL89" s="132"/>
    </row>
    <row r="90" spans="1:38" s="69" customFormat="1" ht="16.5" customHeight="1">
      <c r="A90" s="68"/>
      <c r="B90" s="29"/>
      <c r="C90" s="131" t="s">
        <v>50</v>
      </c>
      <c r="D90" s="131"/>
      <c r="E90" s="131"/>
      <c r="F90" s="131"/>
      <c r="G90" s="131"/>
      <c r="H90" s="46"/>
      <c r="I90" s="131" t="s">
        <v>51</v>
      </c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2">
        <f>'SO5 - Stoka C'!K6</f>
        <v>0</v>
      </c>
      <c r="AG90" s="132"/>
      <c r="AH90" s="132"/>
      <c r="AI90" s="132"/>
      <c r="AJ90" s="132"/>
      <c r="AK90" s="132"/>
      <c r="AL90" s="132"/>
    </row>
    <row r="91" spans="1:38" s="69" customFormat="1" ht="16.5" customHeight="1">
      <c r="A91" s="68"/>
      <c r="B91" s="29"/>
      <c r="C91" s="131" t="s">
        <v>52</v>
      </c>
      <c r="D91" s="131"/>
      <c r="E91" s="131"/>
      <c r="F91" s="131"/>
      <c r="G91" s="131"/>
      <c r="H91" s="46"/>
      <c r="I91" s="131" t="s">
        <v>53</v>
      </c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2">
        <f>'SO6 - Stoka D'!K6</f>
        <v>0</v>
      </c>
      <c r="AG91" s="132"/>
      <c r="AH91" s="132"/>
      <c r="AI91" s="132"/>
      <c r="AJ91" s="132"/>
      <c r="AK91" s="132"/>
      <c r="AL91" s="132"/>
    </row>
    <row r="92" spans="1:38" s="69" customFormat="1" ht="16.5" customHeight="1">
      <c r="A92" s="68"/>
      <c r="B92" s="29"/>
      <c r="C92" s="131" t="s">
        <v>54</v>
      </c>
      <c r="D92" s="131"/>
      <c r="E92" s="131"/>
      <c r="F92" s="131"/>
      <c r="G92" s="131"/>
      <c r="H92" s="46"/>
      <c r="I92" s="131" t="s">
        <v>55</v>
      </c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2">
        <f>'SO7 - Stoka D1'!K6</f>
        <v>0</v>
      </c>
      <c r="AG92" s="134"/>
      <c r="AH92" s="134"/>
      <c r="AI92" s="134"/>
      <c r="AJ92" s="134"/>
      <c r="AK92" s="134"/>
      <c r="AL92" s="134"/>
    </row>
    <row r="93" spans="1:38" ht="16.5">
      <c r="A93" s="5"/>
      <c r="B93" s="5"/>
      <c r="C93" s="131" t="s">
        <v>479</v>
      </c>
      <c r="D93" s="131"/>
      <c r="E93" s="131"/>
      <c r="F93" s="131"/>
      <c r="G93" s="131"/>
      <c r="H93" s="87"/>
      <c r="I93" s="131" t="s">
        <v>480</v>
      </c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2">
        <v>0</v>
      </c>
      <c r="AG93" s="134"/>
      <c r="AH93" s="134"/>
      <c r="AI93" s="134"/>
      <c r="AJ93" s="134"/>
      <c r="AK93" s="134"/>
      <c r="AL93" s="134"/>
    </row>
    <row r="94" spans="1:38" s="26" customFormat="1" ht="30" customHeight="1">
      <c r="A94" s="12"/>
      <c r="B94" s="27" t="s">
        <v>56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35">
        <v>0</v>
      </c>
      <c r="AG94" s="135"/>
      <c r="AH94" s="135"/>
      <c r="AI94" s="135"/>
      <c r="AJ94" s="135"/>
      <c r="AK94" s="135"/>
      <c r="AL94" s="135"/>
    </row>
    <row r="95" spans="1:38" s="26" customFormat="1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26" customFormat="1" ht="30" customHeight="1">
      <c r="A96" s="12"/>
      <c r="B96" s="30" t="s">
        <v>57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33">
        <f>ROUND(AF85+AF94,2)</f>
        <v>0</v>
      </c>
      <c r="AG96" s="133"/>
      <c r="AH96" s="133"/>
      <c r="AI96" s="133"/>
      <c r="AJ96" s="133"/>
      <c r="AK96" s="133"/>
      <c r="AL96" s="133"/>
    </row>
    <row r="97" spans="1:38" s="26" customFormat="1" ht="6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</sheetData>
  <sheetProtection/>
  <mergeCells count="56">
    <mergeCell ref="AF93:AL93"/>
    <mergeCell ref="B2:AL2"/>
    <mergeCell ref="J3:AL3"/>
    <mergeCell ref="J4:AL4"/>
    <mergeCell ref="D21:AL21"/>
    <mergeCell ref="AJ24:AL24"/>
    <mergeCell ref="AJ25:AL25"/>
    <mergeCell ref="AJ27:AL27"/>
    <mergeCell ref="K29:N29"/>
    <mergeCell ref="V29:AD29"/>
    <mergeCell ref="AJ29:AL29"/>
    <mergeCell ref="K30:N30"/>
    <mergeCell ref="V30:AD30"/>
    <mergeCell ref="AJ30:AL30"/>
    <mergeCell ref="K31:N31"/>
    <mergeCell ref="V31:AD31"/>
    <mergeCell ref="AJ31:AL31"/>
    <mergeCell ref="K32:N32"/>
    <mergeCell ref="V32:AD32"/>
    <mergeCell ref="AJ32:AL32"/>
    <mergeCell ref="K33:N33"/>
    <mergeCell ref="V33:AD33"/>
    <mergeCell ref="AJ33:AL33"/>
    <mergeCell ref="W35:AA35"/>
    <mergeCell ref="AJ35:AL35"/>
    <mergeCell ref="B74:AL74"/>
    <mergeCell ref="AF85:AL85"/>
    <mergeCell ref="C86:G86"/>
    <mergeCell ref="I86:AE86"/>
    <mergeCell ref="AF86:AL86"/>
    <mergeCell ref="K76:AL76"/>
    <mergeCell ref="B83:F83"/>
    <mergeCell ref="H83:AE83"/>
    <mergeCell ref="AF83:AL83"/>
    <mergeCell ref="C87:G87"/>
    <mergeCell ref="I87:AE87"/>
    <mergeCell ref="AF87:AL87"/>
    <mergeCell ref="C88:G88"/>
    <mergeCell ref="I88:AE88"/>
    <mergeCell ref="AF88:AL88"/>
    <mergeCell ref="C89:G89"/>
    <mergeCell ref="I89:AE89"/>
    <mergeCell ref="AF89:AL89"/>
    <mergeCell ref="C90:G90"/>
    <mergeCell ref="I90:AE90"/>
    <mergeCell ref="AF90:AL90"/>
    <mergeCell ref="C91:G91"/>
    <mergeCell ref="I91:AE91"/>
    <mergeCell ref="AF91:AL91"/>
    <mergeCell ref="AF96:AL96"/>
    <mergeCell ref="C92:G92"/>
    <mergeCell ref="I92:AE92"/>
    <mergeCell ref="AF92:AL92"/>
    <mergeCell ref="AF94:AL94"/>
    <mergeCell ref="C93:G93"/>
    <mergeCell ref="I93:AE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showGridLines="0" tabSelected="1" zoomScale="80" zoomScaleNormal="80" zoomScaleSheetLayoutView="90" workbookViewId="0" topLeftCell="A1">
      <selection activeCell="T124" sqref="T124"/>
    </sheetView>
  </sheetViews>
  <sheetFormatPr defaultColWidth="9.33203125" defaultRowHeight="13.5"/>
  <cols>
    <col min="1" max="1" width="1.66796875" style="75" customWidth="1"/>
    <col min="2" max="2" width="6.332031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83203125" style="75" customWidth="1"/>
    <col min="10" max="10" width="17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5" t="s">
        <v>75</v>
      </c>
      <c r="D5" s="55" t="s">
        <v>36</v>
      </c>
      <c r="E5" s="176" t="s">
        <v>76</v>
      </c>
      <c r="F5" s="176"/>
      <c r="G5" s="176"/>
      <c r="H5" s="176"/>
      <c r="I5" s="55" t="s">
        <v>77</v>
      </c>
      <c r="J5" s="55" t="s">
        <v>78</v>
      </c>
      <c r="K5" s="55" t="s">
        <v>79</v>
      </c>
      <c r="L5" s="176" t="s">
        <v>59</v>
      </c>
      <c r="M5" s="176"/>
      <c r="N5" s="176"/>
      <c r="O5" s="177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73">
        <f>SUM(L9:O134)</f>
        <v>0</v>
      </c>
      <c r="M6" s="174"/>
      <c r="N6" s="174"/>
      <c r="O6" s="174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75"/>
      <c r="M7" s="175"/>
      <c r="N7" s="175"/>
      <c r="O7" s="175"/>
    </row>
    <row r="8" spans="1:15" s="73" customFormat="1" ht="27.7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61" t="s">
        <v>83</v>
      </c>
      <c r="F9" s="161"/>
      <c r="G9" s="161"/>
      <c r="H9" s="161"/>
      <c r="I9" s="40" t="s">
        <v>84</v>
      </c>
      <c r="J9" s="56">
        <v>1190.6</v>
      </c>
      <c r="K9" s="58">
        <v>0</v>
      </c>
      <c r="L9" s="160">
        <f aca="true" t="shared" si="0" ref="L9:L38">ROUND(K9*J9,2)</f>
        <v>0</v>
      </c>
      <c r="M9" s="160"/>
      <c r="N9" s="160"/>
      <c r="O9" s="160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61" t="s">
        <v>88</v>
      </c>
      <c r="F10" s="161"/>
      <c r="G10" s="161"/>
      <c r="H10" s="161"/>
      <c r="I10" s="40" t="s">
        <v>84</v>
      </c>
      <c r="J10" s="56">
        <v>1190.6</v>
      </c>
      <c r="K10" s="58">
        <v>0</v>
      </c>
      <c r="L10" s="160">
        <f t="shared" si="0"/>
        <v>0</v>
      </c>
      <c r="M10" s="160"/>
      <c r="N10" s="160"/>
      <c r="O10" s="160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61" t="s">
        <v>91</v>
      </c>
      <c r="F11" s="161"/>
      <c r="G11" s="161"/>
      <c r="H11" s="161"/>
      <c r="I11" s="40" t="s">
        <v>84</v>
      </c>
      <c r="J11" s="56">
        <v>1190.6</v>
      </c>
      <c r="K11" s="58">
        <v>0</v>
      </c>
      <c r="L11" s="160">
        <f t="shared" si="0"/>
        <v>0</v>
      </c>
      <c r="M11" s="160"/>
      <c r="N11" s="160"/>
      <c r="O11" s="160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61" t="s">
        <v>93</v>
      </c>
      <c r="F12" s="161"/>
      <c r="G12" s="161"/>
      <c r="H12" s="161"/>
      <c r="I12" s="40" t="s">
        <v>94</v>
      </c>
      <c r="J12" s="56">
        <v>462</v>
      </c>
      <c r="K12" s="58">
        <v>0</v>
      </c>
      <c r="L12" s="160">
        <f t="shared" si="0"/>
        <v>0</v>
      </c>
      <c r="M12" s="160"/>
      <c r="N12" s="160"/>
      <c r="O12" s="160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61" t="s">
        <v>97</v>
      </c>
      <c r="F13" s="161"/>
      <c r="G13" s="161"/>
      <c r="H13" s="161"/>
      <c r="I13" s="40" t="s">
        <v>98</v>
      </c>
      <c r="J13" s="56">
        <v>20.33</v>
      </c>
      <c r="K13" s="58">
        <v>0</v>
      </c>
      <c r="L13" s="160">
        <f t="shared" si="0"/>
        <v>0</v>
      </c>
      <c r="M13" s="160"/>
      <c r="N13" s="160"/>
      <c r="O13" s="160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100</v>
      </c>
      <c r="E14" s="161" t="s">
        <v>101</v>
      </c>
      <c r="F14" s="161"/>
      <c r="G14" s="161"/>
      <c r="H14" s="161"/>
      <c r="I14" s="40" t="s">
        <v>102</v>
      </c>
      <c r="J14" s="56">
        <v>4.5</v>
      </c>
      <c r="K14" s="58">
        <v>0</v>
      </c>
      <c r="L14" s="160">
        <f t="shared" si="0"/>
        <v>0</v>
      </c>
      <c r="M14" s="160"/>
      <c r="N14" s="160"/>
      <c r="O14" s="160"/>
    </row>
    <row r="15" spans="1:15" s="1" customFormat="1" ht="25.5" customHeight="1">
      <c r="A15" s="11"/>
      <c r="B15" s="38" t="s">
        <v>103</v>
      </c>
      <c r="C15" s="38" t="s">
        <v>81</v>
      </c>
      <c r="D15" s="39" t="s">
        <v>104</v>
      </c>
      <c r="E15" s="161" t="s">
        <v>105</v>
      </c>
      <c r="F15" s="161"/>
      <c r="G15" s="161"/>
      <c r="H15" s="161"/>
      <c r="I15" s="40" t="s">
        <v>102</v>
      </c>
      <c r="J15" s="56">
        <v>7.2</v>
      </c>
      <c r="K15" s="58">
        <v>0</v>
      </c>
      <c r="L15" s="160">
        <f t="shared" si="0"/>
        <v>0</v>
      </c>
      <c r="M15" s="160"/>
      <c r="N15" s="160"/>
      <c r="O15" s="160"/>
    </row>
    <row r="16" spans="1:15" s="1" customFormat="1" ht="38.25" customHeight="1">
      <c r="A16" s="11"/>
      <c r="B16" s="38" t="s">
        <v>106</v>
      </c>
      <c r="C16" s="38" t="s">
        <v>81</v>
      </c>
      <c r="D16" s="39" t="s">
        <v>107</v>
      </c>
      <c r="E16" s="161" t="s">
        <v>108</v>
      </c>
      <c r="F16" s="161"/>
      <c r="G16" s="161"/>
      <c r="H16" s="161"/>
      <c r="I16" s="40" t="s">
        <v>109</v>
      </c>
      <c r="J16" s="56">
        <v>19.61</v>
      </c>
      <c r="K16" s="58">
        <v>0</v>
      </c>
      <c r="L16" s="160">
        <f t="shared" si="0"/>
        <v>0</v>
      </c>
      <c r="M16" s="160"/>
      <c r="N16" s="160"/>
      <c r="O16" s="160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111</v>
      </c>
      <c r="E17" s="161" t="s">
        <v>112</v>
      </c>
      <c r="F17" s="161"/>
      <c r="G17" s="161"/>
      <c r="H17" s="161"/>
      <c r="I17" s="40" t="s">
        <v>109</v>
      </c>
      <c r="J17" s="56">
        <v>34.2</v>
      </c>
      <c r="K17" s="58">
        <v>0</v>
      </c>
      <c r="L17" s="160">
        <f t="shared" si="0"/>
        <v>0</v>
      </c>
      <c r="M17" s="160"/>
      <c r="N17" s="160"/>
      <c r="O17" s="160"/>
    </row>
    <row r="18" spans="1:15" s="1" customFormat="1" ht="25.5" customHeight="1">
      <c r="A18" s="11"/>
      <c r="B18" s="38">
        <v>10</v>
      </c>
      <c r="C18" s="38" t="s">
        <v>81</v>
      </c>
      <c r="D18" s="39" t="s">
        <v>113</v>
      </c>
      <c r="E18" s="161" t="s">
        <v>114</v>
      </c>
      <c r="F18" s="161"/>
      <c r="G18" s="161"/>
      <c r="H18" s="161"/>
      <c r="I18" s="40" t="s">
        <v>109</v>
      </c>
      <c r="J18" s="56">
        <v>30</v>
      </c>
      <c r="K18" s="58">
        <v>0</v>
      </c>
      <c r="L18" s="160">
        <f t="shared" si="0"/>
        <v>0</v>
      </c>
      <c r="M18" s="160"/>
      <c r="N18" s="160"/>
      <c r="O18" s="160"/>
    </row>
    <row r="19" spans="1:15" s="1" customFormat="1" ht="25.5" customHeight="1">
      <c r="A19" s="11"/>
      <c r="B19" s="38">
        <v>11</v>
      </c>
      <c r="C19" s="38" t="s">
        <v>81</v>
      </c>
      <c r="D19" s="39" t="s">
        <v>116</v>
      </c>
      <c r="E19" s="161" t="s">
        <v>117</v>
      </c>
      <c r="F19" s="161"/>
      <c r="G19" s="161"/>
      <c r="H19" s="161"/>
      <c r="I19" s="40" t="s">
        <v>109</v>
      </c>
      <c r="J19" s="56">
        <v>2122.5</v>
      </c>
      <c r="K19" s="58">
        <v>0</v>
      </c>
      <c r="L19" s="160">
        <f t="shared" si="0"/>
        <v>0</v>
      </c>
      <c r="M19" s="160"/>
      <c r="N19" s="160"/>
      <c r="O19" s="160"/>
    </row>
    <row r="20" spans="1:15" s="1" customFormat="1" ht="16.5" customHeight="1">
      <c r="A20" s="11"/>
      <c r="B20" s="38">
        <v>12</v>
      </c>
      <c r="C20" s="38" t="s">
        <v>81</v>
      </c>
      <c r="D20" s="39" t="s">
        <v>119</v>
      </c>
      <c r="E20" s="161" t="s">
        <v>120</v>
      </c>
      <c r="F20" s="161"/>
      <c r="G20" s="161"/>
      <c r="H20" s="161"/>
      <c r="I20" s="40" t="s">
        <v>109</v>
      </c>
      <c r="J20" s="110">
        <v>1698</v>
      </c>
      <c r="K20" s="58">
        <v>0</v>
      </c>
      <c r="L20" s="160">
        <f t="shared" si="0"/>
        <v>0</v>
      </c>
      <c r="M20" s="160"/>
      <c r="N20" s="160"/>
      <c r="O20" s="160"/>
    </row>
    <row r="21" spans="1:15" s="1" customFormat="1" ht="16.5" customHeight="1">
      <c r="A21" s="11"/>
      <c r="B21" s="38">
        <v>13</v>
      </c>
      <c r="C21" s="38" t="s">
        <v>81</v>
      </c>
      <c r="D21" s="39" t="s">
        <v>121</v>
      </c>
      <c r="E21" s="161" t="s">
        <v>122</v>
      </c>
      <c r="F21" s="161"/>
      <c r="G21" s="161"/>
      <c r="H21" s="161"/>
      <c r="I21" s="40" t="s">
        <v>109</v>
      </c>
      <c r="J21" s="56">
        <v>5</v>
      </c>
      <c r="K21" s="58">
        <v>0</v>
      </c>
      <c r="L21" s="160">
        <f t="shared" si="0"/>
        <v>0</v>
      </c>
      <c r="M21" s="160"/>
      <c r="N21" s="160"/>
      <c r="O21" s="160"/>
    </row>
    <row r="22" spans="1:15" s="1" customFormat="1" ht="16.5" customHeight="1">
      <c r="A22" s="11"/>
      <c r="B22" s="38">
        <v>14</v>
      </c>
      <c r="C22" s="38" t="s">
        <v>81</v>
      </c>
      <c r="D22" s="39" t="s">
        <v>123</v>
      </c>
      <c r="E22" s="161" t="s">
        <v>124</v>
      </c>
      <c r="F22" s="161"/>
      <c r="G22" s="161"/>
      <c r="H22" s="161"/>
      <c r="I22" s="40" t="s">
        <v>109</v>
      </c>
      <c r="J22" s="56">
        <v>5</v>
      </c>
      <c r="K22" s="58">
        <v>0</v>
      </c>
      <c r="L22" s="160">
        <f t="shared" si="0"/>
        <v>0</v>
      </c>
      <c r="M22" s="160"/>
      <c r="N22" s="160"/>
      <c r="O22" s="160"/>
    </row>
    <row r="23" spans="1:15" s="1" customFormat="1" ht="25.5" customHeight="1">
      <c r="A23" s="11"/>
      <c r="B23" s="38">
        <v>15</v>
      </c>
      <c r="C23" s="38" t="s">
        <v>81</v>
      </c>
      <c r="D23" s="39" t="s">
        <v>125</v>
      </c>
      <c r="E23" s="161" t="s">
        <v>126</v>
      </c>
      <c r="F23" s="161"/>
      <c r="G23" s="161"/>
      <c r="H23" s="161"/>
      <c r="I23" s="40" t="s">
        <v>109</v>
      </c>
      <c r="J23" s="56">
        <v>7.89</v>
      </c>
      <c r="K23" s="58">
        <v>0</v>
      </c>
      <c r="L23" s="160">
        <f t="shared" si="0"/>
        <v>0</v>
      </c>
      <c r="M23" s="160"/>
      <c r="N23" s="160"/>
      <c r="O23" s="160"/>
    </row>
    <row r="24" spans="1:15" s="1" customFormat="1" ht="38.25" customHeight="1">
      <c r="A24" s="11"/>
      <c r="B24" s="38">
        <v>16</v>
      </c>
      <c r="C24" s="38" t="s">
        <v>81</v>
      </c>
      <c r="D24" s="39" t="s">
        <v>128</v>
      </c>
      <c r="E24" s="161" t="s">
        <v>129</v>
      </c>
      <c r="F24" s="161"/>
      <c r="G24" s="161"/>
      <c r="H24" s="161"/>
      <c r="I24" s="40" t="s">
        <v>102</v>
      </c>
      <c r="J24" s="56">
        <v>15</v>
      </c>
      <c r="K24" s="58">
        <v>0</v>
      </c>
      <c r="L24" s="160">
        <f t="shared" si="0"/>
        <v>0</v>
      </c>
      <c r="M24" s="160"/>
      <c r="N24" s="160"/>
      <c r="O24" s="160"/>
    </row>
    <row r="25" spans="1:15" s="1" customFormat="1" ht="25.5" customHeight="1">
      <c r="A25" s="11"/>
      <c r="B25" s="43">
        <v>17</v>
      </c>
      <c r="C25" s="43" t="s">
        <v>131</v>
      </c>
      <c r="D25" s="44" t="s">
        <v>132</v>
      </c>
      <c r="E25" s="162" t="s">
        <v>133</v>
      </c>
      <c r="F25" s="162"/>
      <c r="G25" s="162"/>
      <c r="H25" s="162"/>
      <c r="I25" s="45" t="s">
        <v>102</v>
      </c>
      <c r="J25" s="57">
        <v>16.5</v>
      </c>
      <c r="K25" s="76">
        <v>0</v>
      </c>
      <c r="L25" s="163">
        <f t="shared" si="0"/>
        <v>0</v>
      </c>
      <c r="M25" s="163"/>
      <c r="N25" s="163"/>
      <c r="O25" s="163"/>
    </row>
    <row r="26" spans="1:15" s="1" customFormat="1" ht="25.5" customHeight="1">
      <c r="A26" s="11"/>
      <c r="B26" s="38">
        <v>18</v>
      </c>
      <c r="C26" s="38" t="s">
        <v>81</v>
      </c>
      <c r="D26" s="39" t="s">
        <v>134</v>
      </c>
      <c r="E26" s="161" t="s">
        <v>135</v>
      </c>
      <c r="F26" s="161"/>
      <c r="G26" s="161"/>
      <c r="H26" s="161"/>
      <c r="I26" s="40" t="s">
        <v>84</v>
      </c>
      <c r="J26" s="56">
        <v>3606.66</v>
      </c>
      <c r="K26" s="58">
        <v>0</v>
      </c>
      <c r="L26" s="160">
        <f t="shared" si="0"/>
        <v>0</v>
      </c>
      <c r="M26" s="160"/>
      <c r="N26" s="160"/>
      <c r="O26" s="160"/>
    </row>
    <row r="27" spans="1:15" s="1" customFormat="1" ht="25.5" customHeight="1">
      <c r="A27" s="11"/>
      <c r="B27" s="38">
        <v>19</v>
      </c>
      <c r="C27" s="38" t="s">
        <v>81</v>
      </c>
      <c r="D27" s="39" t="s">
        <v>136</v>
      </c>
      <c r="E27" s="161" t="s">
        <v>137</v>
      </c>
      <c r="F27" s="161"/>
      <c r="G27" s="161"/>
      <c r="H27" s="161"/>
      <c r="I27" s="40" t="s">
        <v>84</v>
      </c>
      <c r="J27" s="56">
        <v>3606.66</v>
      </c>
      <c r="K27" s="58">
        <v>0</v>
      </c>
      <c r="L27" s="160">
        <f t="shared" si="0"/>
        <v>0</v>
      </c>
      <c r="M27" s="160"/>
      <c r="N27" s="160"/>
      <c r="O27" s="160"/>
    </row>
    <row r="28" spans="1:15" s="1" customFormat="1" ht="25.5" customHeight="1">
      <c r="A28" s="11"/>
      <c r="B28" s="38">
        <v>20</v>
      </c>
      <c r="C28" s="38" t="s">
        <v>81</v>
      </c>
      <c r="D28" s="39" t="s">
        <v>138</v>
      </c>
      <c r="E28" s="161" t="s">
        <v>139</v>
      </c>
      <c r="F28" s="161"/>
      <c r="G28" s="161"/>
      <c r="H28" s="161"/>
      <c r="I28" s="40" t="s">
        <v>84</v>
      </c>
      <c r="J28" s="56">
        <v>9.87</v>
      </c>
      <c r="K28" s="58">
        <v>0</v>
      </c>
      <c r="L28" s="160">
        <f t="shared" si="0"/>
        <v>0</v>
      </c>
      <c r="M28" s="160"/>
      <c r="N28" s="160"/>
      <c r="O28" s="160"/>
    </row>
    <row r="29" spans="1:15" s="1" customFormat="1" ht="25.5" customHeight="1">
      <c r="A29" s="11"/>
      <c r="B29" s="38">
        <v>21</v>
      </c>
      <c r="C29" s="38" t="s">
        <v>81</v>
      </c>
      <c r="D29" s="39" t="s">
        <v>140</v>
      </c>
      <c r="E29" s="161" t="s">
        <v>141</v>
      </c>
      <c r="F29" s="161"/>
      <c r="G29" s="161"/>
      <c r="H29" s="161"/>
      <c r="I29" s="40" t="s">
        <v>84</v>
      </c>
      <c r="J29" s="56">
        <v>9.87</v>
      </c>
      <c r="K29" s="58">
        <v>0</v>
      </c>
      <c r="L29" s="160">
        <f t="shared" si="0"/>
        <v>0</v>
      </c>
      <c r="M29" s="160"/>
      <c r="N29" s="160"/>
      <c r="O29" s="160"/>
    </row>
    <row r="30" spans="1:15" s="1" customFormat="1" ht="25.5" customHeight="1">
      <c r="A30" s="11"/>
      <c r="B30" s="38">
        <v>22</v>
      </c>
      <c r="C30" s="38" t="s">
        <v>81</v>
      </c>
      <c r="D30" s="39" t="s">
        <v>142</v>
      </c>
      <c r="E30" s="161" t="s">
        <v>143</v>
      </c>
      <c r="F30" s="161"/>
      <c r="G30" s="161"/>
      <c r="H30" s="161"/>
      <c r="I30" s="40" t="s">
        <v>109</v>
      </c>
      <c r="J30" s="110">
        <v>2122.5</v>
      </c>
      <c r="K30" s="58">
        <v>0</v>
      </c>
      <c r="L30" s="160">
        <f t="shared" si="0"/>
        <v>0</v>
      </c>
      <c r="M30" s="160"/>
      <c r="N30" s="160"/>
      <c r="O30" s="160"/>
    </row>
    <row r="31" spans="1:15" s="1" customFormat="1" ht="25.5" customHeight="1">
      <c r="A31" s="11"/>
      <c r="B31" s="121">
        <v>23</v>
      </c>
      <c r="C31" s="121" t="s">
        <v>81</v>
      </c>
      <c r="D31" s="122" t="s">
        <v>144</v>
      </c>
      <c r="E31" s="169" t="s">
        <v>145</v>
      </c>
      <c r="F31" s="169"/>
      <c r="G31" s="169"/>
      <c r="H31" s="169"/>
      <c r="I31" s="123" t="s">
        <v>109</v>
      </c>
      <c r="J31" s="124">
        <v>2186.7</v>
      </c>
      <c r="K31" s="125">
        <v>0</v>
      </c>
      <c r="L31" s="170">
        <f t="shared" si="0"/>
        <v>0</v>
      </c>
      <c r="M31" s="170"/>
      <c r="N31" s="170"/>
      <c r="O31" s="170"/>
    </row>
    <row r="32" spans="1:15" s="1" customFormat="1" ht="25.5" customHeight="1">
      <c r="A32" s="11"/>
      <c r="B32" s="38">
        <v>24</v>
      </c>
      <c r="C32" s="38" t="s">
        <v>81</v>
      </c>
      <c r="D32" s="39" t="s">
        <v>146</v>
      </c>
      <c r="E32" s="161" t="s">
        <v>147</v>
      </c>
      <c r="F32" s="161"/>
      <c r="G32" s="161"/>
      <c r="H32" s="161"/>
      <c r="I32" s="40" t="s">
        <v>109</v>
      </c>
      <c r="J32" s="110">
        <v>2122.5</v>
      </c>
      <c r="K32" s="58">
        <v>0</v>
      </c>
      <c r="L32" s="160">
        <f t="shared" si="0"/>
        <v>0</v>
      </c>
      <c r="M32" s="160"/>
      <c r="N32" s="160"/>
      <c r="O32" s="160"/>
    </row>
    <row r="33" spans="1:15" s="1" customFormat="1" ht="38.25" customHeight="1">
      <c r="A33" s="11"/>
      <c r="B33" s="38">
        <v>25</v>
      </c>
      <c r="C33" s="38" t="s">
        <v>81</v>
      </c>
      <c r="D33" s="39" t="s">
        <v>148</v>
      </c>
      <c r="E33" s="161" t="s">
        <v>149</v>
      </c>
      <c r="F33" s="161"/>
      <c r="G33" s="161"/>
      <c r="H33" s="161"/>
      <c r="I33" s="40" t="s">
        <v>109</v>
      </c>
      <c r="J33" s="56">
        <v>1494.074</v>
      </c>
      <c r="K33" s="58">
        <v>0</v>
      </c>
      <c r="L33" s="160">
        <f t="shared" si="0"/>
        <v>0</v>
      </c>
      <c r="M33" s="160"/>
      <c r="N33" s="160"/>
      <c r="O33" s="160"/>
    </row>
    <row r="34" spans="1:15" s="1" customFormat="1" ht="25.5" customHeight="1">
      <c r="A34" s="11"/>
      <c r="B34" s="38">
        <v>26</v>
      </c>
      <c r="C34" s="38" t="s">
        <v>81</v>
      </c>
      <c r="D34" s="39" t="s">
        <v>150</v>
      </c>
      <c r="E34" s="161" t="s">
        <v>151</v>
      </c>
      <c r="F34" s="161"/>
      <c r="G34" s="161"/>
      <c r="H34" s="161"/>
      <c r="I34" s="40" t="s">
        <v>109</v>
      </c>
      <c r="J34" s="56">
        <v>512.006</v>
      </c>
      <c r="K34" s="58">
        <v>0</v>
      </c>
      <c r="L34" s="160">
        <f t="shared" si="0"/>
        <v>0</v>
      </c>
      <c r="M34" s="160"/>
      <c r="N34" s="160"/>
      <c r="O34" s="160"/>
    </row>
    <row r="35" spans="1:15" s="1" customFormat="1" ht="16.5" customHeight="1">
      <c r="A35" s="11"/>
      <c r="B35" s="38">
        <v>27</v>
      </c>
      <c r="C35" s="38" t="s">
        <v>81</v>
      </c>
      <c r="D35" s="39" t="s">
        <v>152</v>
      </c>
      <c r="E35" s="161" t="s">
        <v>153</v>
      </c>
      <c r="F35" s="161"/>
      <c r="G35" s="161"/>
      <c r="H35" s="161"/>
      <c r="I35" s="40" t="s">
        <v>109</v>
      </c>
      <c r="J35" s="110">
        <v>409.6</v>
      </c>
      <c r="K35" s="58">
        <v>0</v>
      </c>
      <c r="L35" s="160">
        <f t="shared" si="0"/>
        <v>0</v>
      </c>
      <c r="M35" s="160"/>
      <c r="N35" s="160"/>
      <c r="O35" s="160"/>
    </row>
    <row r="36" spans="1:15" s="1" customFormat="1" ht="16.5" customHeight="1">
      <c r="A36" s="11"/>
      <c r="B36" s="43">
        <v>28</v>
      </c>
      <c r="C36" s="43" t="s">
        <v>131</v>
      </c>
      <c r="D36" s="44" t="s">
        <v>154</v>
      </c>
      <c r="E36" s="166" t="s">
        <v>492</v>
      </c>
      <c r="F36" s="167"/>
      <c r="G36" s="167"/>
      <c r="H36" s="168"/>
      <c r="I36" s="45" t="s">
        <v>155</v>
      </c>
      <c r="J36" s="57">
        <v>2390.5184000000004</v>
      </c>
      <c r="K36" s="54">
        <v>0</v>
      </c>
      <c r="L36" s="163">
        <f t="shared" si="0"/>
        <v>0</v>
      </c>
      <c r="M36" s="163"/>
      <c r="N36" s="163"/>
      <c r="O36" s="163"/>
    </row>
    <row r="37" spans="1:15" s="1" customFormat="1" ht="16.5" customHeight="1">
      <c r="A37" s="11"/>
      <c r="B37" s="38">
        <v>29</v>
      </c>
      <c r="C37" s="38" t="s">
        <v>81</v>
      </c>
      <c r="D37" s="39" t="s">
        <v>157</v>
      </c>
      <c r="E37" s="161" t="s">
        <v>158</v>
      </c>
      <c r="F37" s="161"/>
      <c r="G37" s="161"/>
      <c r="H37" s="161"/>
      <c r="I37" s="40" t="s">
        <v>109</v>
      </c>
      <c r="J37" s="56">
        <v>1154.85</v>
      </c>
      <c r="K37" s="58">
        <v>0</v>
      </c>
      <c r="L37" s="160">
        <f t="shared" si="0"/>
        <v>0</v>
      </c>
      <c r="M37" s="160"/>
      <c r="N37" s="160"/>
      <c r="O37" s="160"/>
    </row>
    <row r="38" spans="1:15" s="1" customFormat="1" ht="16.5" customHeight="1">
      <c r="A38" s="11"/>
      <c r="B38" s="43">
        <v>30</v>
      </c>
      <c r="C38" s="43" t="s">
        <v>131</v>
      </c>
      <c r="D38" s="44" t="s">
        <v>160</v>
      </c>
      <c r="E38" s="162" t="s">
        <v>493</v>
      </c>
      <c r="F38" s="162"/>
      <c r="G38" s="162"/>
      <c r="H38" s="162"/>
      <c r="I38" s="45" t="s">
        <v>155</v>
      </c>
      <c r="J38" s="57">
        <v>819.2096</v>
      </c>
      <c r="K38" s="54">
        <v>0</v>
      </c>
      <c r="L38" s="163">
        <f t="shared" si="0"/>
        <v>0</v>
      </c>
      <c r="M38" s="163"/>
      <c r="N38" s="163"/>
      <c r="O38" s="163"/>
    </row>
    <row r="39" spans="1:15" s="73" customFormat="1" ht="29.25" customHeight="1">
      <c r="A39" s="70"/>
      <c r="B39" s="71"/>
      <c r="C39" s="74" t="s">
        <v>63</v>
      </c>
      <c r="D39" s="74"/>
      <c r="E39" s="74"/>
      <c r="F39" s="74"/>
      <c r="G39" s="74"/>
      <c r="H39" s="74"/>
      <c r="I39" s="74"/>
      <c r="J39" s="74"/>
      <c r="K39" s="74"/>
      <c r="L39" s="160"/>
      <c r="M39" s="160"/>
      <c r="N39" s="160"/>
      <c r="O39" s="160"/>
    </row>
    <row r="40" spans="1:15" s="1" customFormat="1" ht="38.25" customHeight="1">
      <c r="A40" s="11"/>
      <c r="B40" s="38">
        <v>31</v>
      </c>
      <c r="C40" s="38" t="s">
        <v>81</v>
      </c>
      <c r="D40" s="39" t="s">
        <v>162</v>
      </c>
      <c r="E40" s="161" t="s">
        <v>163</v>
      </c>
      <c r="F40" s="161"/>
      <c r="G40" s="161"/>
      <c r="H40" s="161"/>
      <c r="I40" s="40" t="s">
        <v>109</v>
      </c>
      <c r="J40" s="56">
        <v>1.15</v>
      </c>
      <c r="K40" s="58">
        <v>0</v>
      </c>
      <c r="L40" s="160">
        <f>ROUND(K40*J40,2)</f>
        <v>0</v>
      </c>
      <c r="M40" s="160"/>
      <c r="N40" s="160"/>
      <c r="O40" s="160"/>
    </row>
    <row r="41" spans="1:15" s="1" customFormat="1" ht="38.25" customHeight="1">
      <c r="A41" s="11"/>
      <c r="B41" s="38">
        <v>32</v>
      </c>
      <c r="C41" s="38" t="s">
        <v>81</v>
      </c>
      <c r="D41" s="39" t="s">
        <v>164</v>
      </c>
      <c r="E41" s="161" t="s">
        <v>165</v>
      </c>
      <c r="F41" s="161"/>
      <c r="G41" s="161"/>
      <c r="H41" s="161"/>
      <c r="I41" s="40" t="s">
        <v>109</v>
      </c>
      <c r="J41" s="56">
        <v>1.2</v>
      </c>
      <c r="K41" s="58">
        <v>0</v>
      </c>
      <c r="L41" s="160">
        <f>ROUND(K41*J41,2)</f>
        <v>0</v>
      </c>
      <c r="M41" s="160"/>
      <c r="N41" s="160"/>
      <c r="O41" s="160"/>
    </row>
    <row r="42" spans="1:15" s="1" customFormat="1" ht="38.25" customHeight="1">
      <c r="A42" s="11"/>
      <c r="B42" s="38">
        <v>33</v>
      </c>
      <c r="C42" s="38" t="s">
        <v>81</v>
      </c>
      <c r="D42" s="39" t="s">
        <v>166</v>
      </c>
      <c r="E42" s="161" t="s">
        <v>167</v>
      </c>
      <c r="F42" s="161"/>
      <c r="G42" s="161"/>
      <c r="H42" s="161"/>
      <c r="I42" s="40" t="s">
        <v>84</v>
      </c>
      <c r="J42" s="56">
        <v>5.22</v>
      </c>
      <c r="K42" s="58">
        <v>0</v>
      </c>
      <c r="L42" s="160">
        <f>ROUND(K42*J42,2)</f>
        <v>0</v>
      </c>
      <c r="M42" s="160"/>
      <c r="N42" s="160"/>
      <c r="O42" s="160"/>
    </row>
    <row r="43" spans="1:15" s="1" customFormat="1" ht="38.25" customHeight="1">
      <c r="A43" s="11"/>
      <c r="B43" s="38">
        <v>34</v>
      </c>
      <c r="C43" s="38" t="s">
        <v>81</v>
      </c>
      <c r="D43" s="39" t="s">
        <v>168</v>
      </c>
      <c r="E43" s="161" t="s">
        <v>169</v>
      </c>
      <c r="F43" s="161"/>
      <c r="G43" s="161"/>
      <c r="H43" s="161"/>
      <c r="I43" s="40" t="s">
        <v>84</v>
      </c>
      <c r="J43" s="56">
        <v>5.22</v>
      </c>
      <c r="K43" s="58">
        <v>0</v>
      </c>
      <c r="L43" s="160">
        <f>ROUND(K43*J43,2)</f>
        <v>0</v>
      </c>
      <c r="M43" s="160"/>
      <c r="N43" s="160"/>
      <c r="O43" s="160"/>
    </row>
    <row r="44" spans="1:15" s="1" customFormat="1" ht="25.5" customHeight="1">
      <c r="A44" s="11"/>
      <c r="B44" s="38">
        <v>35</v>
      </c>
      <c r="C44" s="38" t="s">
        <v>81</v>
      </c>
      <c r="D44" s="39" t="s">
        <v>170</v>
      </c>
      <c r="E44" s="161" t="s">
        <v>171</v>
      </c>
      <c r="F44" s="161"/>
      <c r="G44" s="161"/>
      <c r="H44" s="161"/>
      <c r="I44" s="40" t="s">
        <v>155</v>
      </c>
      <c r="J44" s="56">
        <v>0.22</v>
      </c>
      <c r="K44" s="58">
        <v>0</v>
      </c>
      <c r="L44" s="160">
        <f>ROUND(K44*J44,2)</f>
        <v>0</v>
      </c>
      <c r="M44" s="160"/>
      <c r="N44" s="160"/>
      <c r="O44" s="160"/>
    </row>
    <row r="45" spans="1:15" s="73" customFormat="1" ht="29.25" customHeight="1">
      <c r="A45" s="70"/>
      <c r="B45" s="71"/>
      <c r="C45" s="74" t="s">
        <v>64</v>
      </c>
      <c r="D45" s="74"/>
      <c r="E45" s="74"/>
      <c r="F45" s="74"/>
      <c r="G45" s="74"/>
      <c r="H45" s="74"/>
      <c r="I45" s="74"/>
      <c r="J45" s="74"/>
      <c r="K45" s="74"/>
      <c r="L45" s="160"/>
      <c r="M45" s="160"/>
      <c r="N45" s="160"/>
      <c r="O45" s="160"/>
    </row>
    <row r="46" spans="1:15" s="1" customFormat="1" ht="38.25" customHeight="1">
      <c r="A46" s="11"/>
      <c r="B46" s="38">
        <v>36</v>
      </c>
      <c r="C46" s="38" t="s">
        <v>81</v>
      </c>
      <c r="D46" s="39" t="s">
        <v>173</v>
      </c>
      <c r="E46" s="161" t="s">
        <v>174</v>
      </c>
      <c r="F46" s="161"/>
      <c r="G46" s="161"/>
      <c r="H46" s="161"/>
      <c r="I46" s="40" t="s">
        <v>109</v>
      </c>
      <c r="J46" s="56">
        <v>146.42</v>
      </c>
      <c r="K46" s="58">
        <v>0</v>
      </c>
      <c r="L46" s="160">
        <f aca="true" t="shared" si="1" ref="L46:L51">ROUND(K46*J46,2)</f>
        <v>0</v>
      </c>
      <c r="M46" s="160"/>
      <c r="N46" s="160"/>
      <c r="O46" s="160"/>
    </row>
    <row r="47" spans="1:15" s="1" customFormat="1" ht="25.5" customHeight="1">
      <c r="A47" s="11"/>
      <c r="B47" s="38">
        <v>37</v>
      </c>
      <c r="C47" s="38" t="s">
        <v>81</v>
      </c>
      <c r="D47" s="39" t="s">
        <v>176</v>
      </c>
      <c r="E47" s="161" t="s">
        <v>177</v>
      </c>
      <c r="F47" s="161"/>
      <c r="G47" s="161"/>
      <c r="H47" s="161"/>
      <c r="I47" s="40" t="s">
        <v>178</v>
      </c>
      <c r="J47" s="56">
        <v>22</v>
      </c>
      <c r="K47" s="58">
        <v>0</v>
      </c>
      <c r="L47" s="160">
        <f t="shared" si="1"/>
        <v>0</v>
      </c>
      <c r="M47" s="160"/>
      <c r="N47" s="160"/>
      <c r="O47" s="160"/>
    </row>
    <row r="48" spans="1:15" s="1" customFormat="1" ht="25.5" customHeight="1">
      <c r="A48" s="11"/>
      <c r="B48" s="38">
        <v>38</v>
      </c>
      <c r="C48" s="38" t="s">
        <v>81</v>
      </c>
      <c r="D48" s="39" t="s">
        <v>180</v>
      </c>
      <c r="E48" s="161" t="s">
        <v>181</v>
      </c>
      <c r="F48" s="161"/>
      <c r="G48" s="161"/>
      <c r="H48" s="161"/>
      <c r="I48" s="40" t="s">
        <v>109</v>
      </c>
      <c r="J48" s="56">
        <v>7.575</v>
      </c>
      <c r="K48" s="58">
        <v>0</v>
      </c>
      <c r="L48" s="160">
        <f t="shared" si="1"/>
        <v>0</v>
      </c>
      <c r="M48" s="160"/>
      <c r="N48" s="160"/>
      <c r="O48" s="160"/>
    </row>
    <row r="49" spans="1:15" s="1" customFormat="1" ht="38.25" customHeight="1">
      <c r="A49" s="11"/>
      <c r="B49" s="38">
        <v>39</v>
      </c>
      <c r="C49" s="38" t="s">
        <v>81</v>
      </c>
      <c r="D49" s="39" t="s">
        <v>183</v>
      </c>
      <c r="E49" s="161" t="s">
        <v>184</v>
      </c>
      <c r="F49" s="161"/>
      <c r="G49" s="161"/>
      <c r="H49" s="161"/>
      <c r="I49" s="40" t="s">
        <v>84</v>
      </c>
      <c r="J49" s="56">
        <v>20.2</v>
      </c>
      <c r="K49" s="58">
        <v>0</v>
      </c>
      <c r="L49" s="160">
        <f t="shared" si="1"/>
        <v>0</v>
      </c>
      <c r="M49" s="160"/>
      <c r="N49" s="160"/>
      <c r="O49" s="160"/>
    </row>
    <row r="50" spans="1:15" s="1" customFormat="1" ht="38.25" customHeight="1">
      <c r="A50" s="11"/>
      <c r="B50" s="38">
        <v>40</v>
      </c>
      <c r="C50" s="38" t="s">
        <v>81</v>
      </c>
      <c r="D50" s="39" t="s">
        <v>186</v>
      </c>
      <c r="E50" s="161" t="s">
        <v>187</v>
      </c>
      <c r="F50" s="161"/>
      <c r="G50" s="161"/>
      <c r="H50" s="161"/>
      <c r="I50" s="40" t="s">
        <v>109</v>
      </c>
      <c r="J50" s="56">
        <v>18</v>
      </c>
      <c r="K50" s="58">
        <v>0</v>
      </c>
      <c r="L50" s="160">
        <f t="shared" si="1"/>
        <v>0</v>
      </c>
      <c r="M50" s="160"/>
      <c r="N50" s="160"/>
      <c r="O50" s="160"/>
    </row>
    <row r="51" spans="1:15" s="1" customFormat="1" ht="38.25" customHeight="1">
      <c r="A51" s="11"/>
      <c r="B51" s="38">
        <v>41</v>
      </c>
      <c r="C51" s="38" t="s">
        <v>81</v>
      </c>
      <c r="D51" s="39" t="s">
        <v>189</v>
      </c>
      <c r="E51" s="161" t="s">
        <v>190</v>
      </c>
      <c r="F51" s="161"/>
      <c r="G51" s="161"/>
      <c r="H51" s="161"/>
      <c r="I51" s="40" t="s">
        <v>84</v>
      </c>
      <c r="J51" s="56">
        <v>39.8</v>
      </c>
      <c r="K51" s="58">
        <v>0</v>
      </c>
      <c r="L51" s="160">
        <f t="shared" si="1"/>
        <v>0</v>
      </c>
      <c r="M51" s="160"/>
      <c r="N51" s="160"/>
      <c r="O51" s="160"/>
    </row>
    <row r="52" spans="1:15" s="73" customFormat="1" ht="29.25" customHeight="1">
      <c r="A52" s="70"/>
      <c r="B52" s="71"/>
      <c r="C52" s="74" t="s">
        <v>65</v>
      </c>
      <c r="D52" s="74"/>
      <c r="E52" s="74"/>
      <c r="F52" s="74"/>
      <c r="G52" s="74"/>
      <c r="H52" s="74"/>
      <c r="I52" s="74"/>
      <c r="J52" s="74"/>
      <c r="K52" s="74"/>
      <c r="L52" s="160"/>
      <c r="M52" s="160"/>
      <c r="N52" s="160"/>
      <c r="O52" s="160"/>
    </row>
    <row r="53" spans="1:15" s="1" customFormat="1" ht="38.25" customHeight="1">
      <c r="A53" s="11"/>
      <c r="B53" s="38">
        <v>42</v>
      </c>
      <c r="C53" s="38" t="s">
        <v>81</v>
      </c>
      <c r="D53" s="39" t="s">
        <v>192</v>
      </c>
      <c r="E53" s="161" t="s">
        <v>193</v>
      </c>
      <c r="F53" s="161"/>
      <c r="G53" s="161"/>
      <c r="H53" s="161"/>
      <c r="I53" s="40" t="s">
        <v>109</v>
      </c>
      <c r="J53" s="56">
        <v>140.22</v>
      </c>
      <c r="K53" s="58">
        <v>0</v>
      </c>
      <c r="L53" s="160">
        <f>ROUND(K53*J53,2)</f>
        <v>0</v>
      </c>
      <c r="M53" s="160"/>
      <c r="N53" s="160"/>
      <c r="O53" s="160"/>
    </row>
    <row r="54" spans="1:15" s="1" customFormat="1" ht="38.25" customHeight="1">
      <c r="A54" s="11"/>
      <c r="B54" s="38">
        <v>43</v>
      </c>
      <c r="C54" s="38" t="s">
        <v>81</v>
      </c>
      <c r="D54" s="39" t="s">
        <v>195</v>
      </c>
      <c r="E54" s="161" t="s">
        <v>196</v>
      </c>
      <c r="F54" s="161"/>
      <c r="G54" s="161"/>
      <c r="H54" s="161"/>
      <c r="I54" s="40" t="s">
        <v>109</v>
      </c>
      <c r="J54" s="56">
        <v>101.27</v>
      </c>
      <c r="K54" s="58">
        <v>0</v>
      </c>
      <c r="L54" s="160">
        <f>ROUND(K54*J54,2)</f>
        <v>0</v>
      </c>
      <c r="M54" s="160"/>
      <c r="N54" s="160"/>
      <c r="O54" s="160"/>
    </row>
    <row r="55" spans="1:15" s="1" customFormat="1" ht="62.25" customHeight="1">
      <c r="A55" s="11"/>
      <c r="B55" s="38">
        <v>44</v>
      </c>
      <c r="C55" s="38" t="s">
        <v>81</v>
      </c>
      <c r="D55" s="39" t="s">
        <v>198</v>
      </c>
      <c r="E55" s="164" t="s">
        <v>503</v>
      </c>
      <c r="F55" s="164"/>
      <c r="G55" s="164"/>
      <c r="H55" s="164"/>
      <c r="I55" s="40" t="s">
        <v>84</v>
      </c>
      <c r="J55" s="56">
        <v>1090.6</v>
      </c>
      <c r="K55" s="58">
        <v>0</v>
      </c>
      <c r="L55" s="160">
        <f>ROUND(K55*J55,2)</f>
        <v>0</v>
      </c>
      <c r="M55" s="160"/>
      <c r="N55" s="160"/>
      <c r="O55" s="160"/>
    </row>
    <row r="56" spans="1:15" s="73" customFormat="1" ht="29.25" customHeight="1">
      <c r="A56" s="70"/>
      <c r="B56" s="71"/>
      <c r="C56" s="74" t="s">
        <v>66</v>
      </c>
      <c r="D56" s="74"/>
      <c r="E56" s="74"/>
      <c r="F56" s="74"/>
      <c r="G56" s="74"/>
      <c r="H56" s="74"/>
      <c r="I56" s="74"/>
      <c r="J56" s="74"/>
      <c r="K56" s="74"/>
      <c r="L56" s="160"/>
      <c r="M56" s="160"/>
      <c r="N56" s="160"/>
      <c r="O56" s="160"/>
    </row>
    <row r="57" spans="1:15" s="1" customFormat="1" ht="38.25" customHeight="1">
      <c r="A57" s="11"/>
      <c r="B57" s="38">
        <v>45</v>
      </c>
      <c r="C57" s="38" t="s">
        <v>81</v>
      </c>
      <c r="D57" s="39" t="s">
        <v>200</v>
      </c>
      <c r="E57" s="161" t="s">
        <v>201</v>
      </c>
      <c r="F57" s="161"/>
      <c r="G57" s="161"/>
      <c r="H57" s="161"/>
      <c r="I57" s="40" t="s">
        <v>102</v>
      </c>
      <c r="J57" s="56">
        <v>6</v>
      </c>
      <c r="K57" s="58">
        <v>0</v>
      </c>
      <c r="L57" s="160">
        <f aca="true" t="shared" si="2" ref="L57:L94">ROUND(K57*J57,2)</f>
        <v>0</v>
      </c>
      <c r="M57" s="160"/>
      <c r="N57" s="160"/>
      <c r="O57" s="160"/>
    </row>
    <row r="58" spans="1:15" s="1" customFormat="1" ht="25.5" customHeight="1">
      <c r="A58" s="11"/>
      <c r="B58" s="43">
        <v>46</v>
      </c>
      <c r="C58" s="43" t="s">
        <v>131</v>
      </c>
      <c r="D58" s="44" t="s">
        <v>202</v>
      </c>
      <c r="E58" s="162" t="s">
        <v>203</v>
      </c>
      <c r="F58" s="162"/>
      <c r="G58" s="162"/>
      <c r="H58" s="162"/>
      <c r="I58" s="45" t="s">
        <v>178</v>
      </c>
      <c r="J58" s="57">
        <v>3</v>
      </c>
      <c r="K58" s="54">
        <v>0</v>
      </c>
      <c r="L58" s="163">
        <f t="shared" si="2"/>
        <v>0</v>
      </c>
      <c r="M58" s="163"/>
      <c r="N58" s="163"/>
      <c r="O58" s="163"/>
    </row>
    <row r="59" spans="1:15" s="1" customFormat="1" ht="25.5" customHeight="1">
      <c r="A59" s="11"/>
      <c r="B59" s="38">
        <v>47</v>
      </c>
      <c r="C59" s="38" t="s">
        <v>81</v>
      </c>
      <c r="D59" s="39" t="s">
        <v>204</v>
      </c>
      <c r="E59" s="161" t="s">
        <v>205</v>
      </c>
      <c r="F59" s="161"/>
      <c r="G59" s="161"/>
      <c r="H59" s="161"/>
      <c r="I59" s="40" t="s">
        <v>102</v>
      </c>
      <c r="J59" s="56">
        <v>26</v>
      </c>
      <c r="K59" s="58">
        <v>0</v>
      </c>
      <c r="L59" s="160">
        <f t="shared" si="2"/>
        <v>0</v>
      </c>
      <c r="M59" s="160"/>
      <c r="N59" s="160"/>
      <c r="O59" s="160"/>
    </row>
    <row r="60" spans="1:15" s="1" customFormat="1" ht="25.5" customHeight="1">
      <c r="A60" s="11"/>
      <c r="B60" s="43">
        <v>48</v>
      </c>
      <c r="C60" s="43" t="s">
        <v>131</v>
      </c>
      <c r="D60" s="44" t="s">
        <v>206</v>
      </c>
      <c r="E60" s="162" t="s">
        <v>207</v>
      </c>
      <c r="F60" s="162"/>
      <c r="G60" s="162"/>
      <c r="H60" s="162"/>
      <c r="I60" s="45" t="s">
        <v>102</v>
      </c>
      <c r="J60" s="57">
        <v>26.52</v>
      </c>
      <c r="K60" s="54">
        <v>0</v>
      </c>
      <c r="L60" s="163">
        <f t="shared" si="2"/>
        <v>0</v>
      </c>
      <c r="M60" s="163"/>
      <c r="N60" s="163"/>
      <c r="O60" s="163"/>
    </row>
    <row r="61" spans="1:15" s="1" customFormat="1" ht="25.5" customHeight="1">
      <c r="A61" s="11"/>
      <c r="B61" s="38">
        <v>49</v>
      </c>
      <c r="C61" s="38" t="s">
        <v>81</v>
      </c>
      <c r="D61" s="39" t="s">
        <v>209</v>
      </c>
      <c r="E61" s="161" t="s">
        <v>210</v>
      </c>
      <c r="F61" s="161"/>
      <c r="G61" s="161"/>
      <c r="H61" s="161"/>
      <c r="I61" s="40" t="s">
        <v>102</v>
      </c>
      <c r="J61" s="56">
        <v>375</v>
      </c>
      <c r="K61" s="58">
        <v>0</v>
      </c>
      <c r="L61" s="160">
        <f t="shared" si="2"/>
        <v>0</v>
      </c>
      <c r="M61" s="160"/>
      <c r="N61" s="160"/>
      <c r="O61" s="160"/>
    </row>
    <row r="62" spans="1:15" s="1" customFormat="1" ht="25.5" customHeight="1">
      <c r="A62" s="11"/>
      <c r="B62" s="43">
        <v>50</v>
      </c>
      <c r="C62" s="43" t="s">
        <v>131</v>
      </c>
      <c r="D62" s="44" t="s">
        <v>212</v>
      </c>
      <c r="E62" s="162" t="s">
        <v>213</v>
      </c>
      <c r="F62" s="162"/>
      <c r="G62" s="162"/>
      <c r="H62" s="162"/>
      <c r="I62" s="45" t="s">
        <v>178</v>
      </c>
      <c r="J62" s="57">
        <v>75.033</v>
      </c>
      <c r="K62" s="54">
        <v>0</v>
      </c>
      <c r="L62" s="163">
        <f t="shared" si="2"/>
        <v>0</v>
      </c>
      <c r="M62" s="163"/>
      <c r="N62" s="163"/>
      <c r="O62" s="163"/>
    </row>
    <row r="63" spans="1:15" s="1" customFormat="1" ht="25.5" customHeight="1">
      <c r="A63" s="11"/>
      <c r="B63" s="38">
        <v>51</v>
      </c>
      <c r="C63" s="38" t="s">
        <v>81</v>
      </c>
      <c r="D63" s="39" t="s">
        <v>215</v>
      </c>
      <c r="E63" s="161" t="s">
        <v>216</v>
      </c>
      <c r="F63" s="161"/>
      <c r="G63" s="161"/>
      <c r="H63" s="161"/>
      <c r="I63" s="40" t="s">
        <v>102</v>
      </c>
      <c r="J63" s="56">
        <v>404</v>
      </c>
      <c r="K63" s="58">
        <v>0</v>
      </c>
      <c r="L63" s="160">
        <f t="shared" si="2"/>
        <v>0</v>
      </c>
      <c r="M63" s="160"/>
      <c r="N63" s="160"/>
      <c r="O63" s="160"/>
    </row>
    <row r="64" spans="1:15" s="1" customFormat="1" ht="25.5" customHeight="1">
      <c r="A64" s="11"/>
      <c r="B64" s="43">
        <v>52</v>
      </c>
      <c r="C64" s="43" t="s">
        <v>131</v>
      </c>
      <c r="D64" s="44" t="s">
        <v>218</v>
      </c>
      <c r="E64" s="162" t="s">
        <v>219</v>
      </c>
      <c r="F64" s="162"/>
      <c r="G64" s="162"/>
      <c r="H64" s="162"/>
      <c r="I64" s="45" t="s">
        <v>178</v>
      </c>
      <c r="J64" s="57">
        <v>81.178</v>
      </c>
      <c r="K64" s="54">
        <v>0</v>
      </c>
      <c r="L64" s="163">
        <f t="shared" si="2"/>
        <v>0</v>
      </c>
      <c r="M64" s="163"/>
      <c r="N64" s="163"/>
      <c r="O64" s="163"/>
    </row>
    <row r="65" spans="1:15" s="1" customFormat="1" ht="38.25" customHeight="1">
      <c r="A65" s="11"/>
      <c r="B65" s="38">
        <v>53</v>
      </c>
      <c r="C65" s="38" t="s">
        <v>81</v>
      </c>
      <c r="D65" s="39" t="s">
        <v>221</v>
      </c>
      <c r="E65" s="161" t="s">
        <v>222</v>
      </c>
      <c r="F65" s="161"/>
      <c r="G65" s="161"/>
      <c r="H65" s="161"/>
      <c r="I65" s="40" t="s">
        <v>178</v>
      </c>
      <c r="J65" s="110">
        <v>18</v>
      </c>
      <c r="K65" s="58">
        <v>0</v>
      </c>
      <c r="L65" s="160">
        <f t="shared" si="2"/>
        <v>0</v>
      </c>
      <c r="M65" s="160"/>
      <c r="N65" s="160"/>
      <c r="O65" s="160"/>
    </row>
    <row r="66" spans="1:15" s="1" customFormat="1" ht="16.5" customHeight="1">
      <c r="A66" s="11"/>
      <c r="B66" s="43">
        <v>54</v>
      </c>
      <c r="C66" s="43" t="s">
        <v>131</v>
      </c>
      <c r="D66" s="44" t="s">
        <v>224</v>
      </c>
      <c r="E66" s="162" t="s">
        <v>225</v>
      </c>
      <c r="F66" s="162"/>
      <c r="G66" s="162"/>
      <c r="H66" s="162"/>
      <c r="I66" s="45" t="s">
        <v>178</v>
      </c>
      <c r="J66" s="112">
        <v>18</v>
      </c>
      <c r="K66" s="54">
        <v>0</v>
      </c>
      <c r="L66" s="163">
        <f t="shared" si="2"/>
        <v>0</v>
      </c>
      <c r="M66" s="163"/>
      <c r="N66" s="163"/>
      <c r="O66" s="163"/>
    </row>
    <row r="67" spans="1:15" s="1" customFormat="1" ht="38.25" customHeight="1">
      <c r="A67" s="11"/>
      <c r="B67" s="38">
        <v>55</v>
      </c>
      <c r="C67" s="38" t="s">
        <v>81</v>
      </c>
      <c r="D67" s="39" t="s">
        <v>227</v>
      </c>
      <c r="E67" s="161" t="s">
        <v>228</v>
      </c>
      <c r="F67" s="161"/>
      <c r="G67" s="161"/>
      <c r="H67" s="161"/>
      <c r="I67" s="40" t="s">
        <v>178</v>
      </c>
      <c r="J67" s="56">
        <v>24</v>
      </c>
      <c r="K67" s="58">
        <v>0</v>
      </c>
      <c r="L67" s="160">
        <f t="shared" si="2"/>
        <v>0</v>
      </c>
      <c r="M67" s="160"/>
      <c r="N67" s="160"/>
      <c r="O67" s="160"/>
    </row>
    <row r="68" spans="1:15" s="1" customFormat="1" ht="25.5" customHeight="1">
      <c r="A68" s="11"/>
      <c r="B68" s="43">
        <v>56</v>
      </c>
      <c r="C68" s="43" t="s">
        <v>131</v>
      </c>
      <c r="D68" s="44" t="s">
        <v>230</v>
      </c>
      <c r="E68" s="162" t="s">
        <v>231</v>
      </c>
      <c r="F68" s="162"/>
      <c r="G68" s="162"/>
      <c r="H68" s="162"/>
      <c r="I68" s="45" t="s">
        <v>178</v>
      </c>
      <c r="J68" s="57">
        <v>24</v>
      </c>
      <c r="K68" s="54">
        <v>0</v>
      </c>
      <c r="L68" s="163">
        <f t="shared" si="2"/>
        <v>0</v>
      </c>
      <c r="M68" s="163"/>
      <c r="N68" s="163"/>
      <c r="O68" s="163"/>
    </row>
    <row r="69" spans="1:15" s="1" customFormat="1" ht="38.25" customHeight="1">
      <c r="A69" s="11"/>
      <c r="B69" s="38">
        <v>57</v>
      </c>
      <c r="C69" s="38" t="s">
        <v>81</v>
      </c>
      <c r="D69" s="39" t="s">
        <v>233</v>
      </c>
      <c r="E69" s="161" t="s">
        <v>234</v>
      </c>
      <c r="F69" s="161"/>
      <c r="G69" s="161"/>
      <c r="H69" s="161"/>
      <c r="I69" s="40" t="s">
        <v>178</v>
      </c>
      <c r="J69" s="110">
        <v>23</v>
      </c>
      <c r="K69" s="58">
        <v>0</v>
      </c>
      <c r="L69" s="160">
        <f t="shared" si="2"/>
        <v>0</v>
      </c>
      <c r="M69" s="160"/>
      <c r="N69" s="160"/>
      <c r="O69" s="160"/>
    </row>
    <row r="70" spans="1:15" s="1" customFormat="1" ht="16.5" customHeight="1">
      <c r="A70" s="11"/>
      <c r="B70" s="43">
        <v>58</v>
      </c>
      <c r="C70" s="43" t="s">
        <v>131</v>
      </c>
      <c r="D70" s="44" t="s">
        <v>236</v>
      </c>
      <c r="E70" s="162" t="s">
        <v>237</v>
      </c>
      <c r="F70" s="162"/>
      <c r="G70" s="162"/>
      <c r="H70" s="162"/>
      <c r="I70" s="45" t="s">
        <v>178</v>
      </c>
      <c r="J70" s="112">
        <v>23</v>
      </c>
      <c r="K70" s="54">
        <v>0</v>
      </c>
      <c r="L70" s="163">
        <f t="shared" si="2"/>
        <v>0</v>
      </c>
      <c r="M70" s="163"/>
      <c r="N70" s="163"/>
      <c r="O70" s="163"/>
    </row>
    <row r="71" spans="1:15" s="1" customFormat="1" ht="38.25" customHeight="1">
      <c r="A71" s="11"/>
      <c r="B71" s="38">
        <v>59</v>
      </c>
      <c r="C71" s="38" t="s">
        <v>81</v>
      </c>
      <c r="D71" s="39" t="s">
        <v>239</v>
      </c>
      <c r="E71" s="161" t="s">
        <v>240</v>
      </c>
      <c r="F71" s="161"/>
      <c r="G71" s="161"/>
      <c r="H71" s="161"/>
      <c r="I71" s="40" t="s">
        <v>178</v>
      </c>
      <c r="J71" s="56">
        <v>19</v>
      </c>
      <c r="K71" s="58">
        <v>0</v>
      </c>
      <c r="L71" s="160">
        <f t="shared" si="2"/>
        <v>0</v>
      </c>
      <c r="M71" s="160"/>
      <c r="N71" s="160"/>
      <c r="O71" s="160"/>
    </row>
    <row r="72" spans="1:15" s="1" customFormat="1" ht="25.5" customHeight="1">
      <c r="A72" s="11"/>
      <c r="B72" s="43">
        <v>60</v>
      </c>
      <c r="C72" s="43" t="s">
        <v>131</v>
      </c>
      <c r="D72" s="44" t="s">
        <v>242</v>
      </c>
      <c r="E72" s="162" t="s">
        <v>243</v>
      </c>
      <c r="F72" s="162"/>
      <c r="G72" s="162"/>
      <c r="H72" s="162"/>
      <c r="I72" s="45" t="s">
        <v>178</v>
      </c>
      <c r="J72" s="57">
        <v>19</v>
      </c>
      <c r="K72" s="54">
        <v>0</v>
      </c>
      <c r="L72" s="163">
        <f t="shared" si="2"/>
        <v>0</v>
      </c>
      <c r="M72" s="163"/>
      <c r="N72" s="163"/>
      <c r="O72" s="163"/>
    </row>
    <row r="73" spans="1:15" s="1" customFormat="1" ht="25.5" customHeight="1">
      <c r="A73" s="11"/>
      <c r="B73" s="38">
        <v>61</v>
      </c>
      <c r="C73" s="38" t="s">
        <v>81</v>
      </c>
      <c r="D73" s="39" t="s">
        <v>244</v>
      </c>
      <c r="E73" s="161" t="s">
        <v>245</v>
      </c>
      <c r="F73" s="161"/>
      <c r="G73" s="161"/>
      <c r="H73" s="161"/>
      <c r="I73" s="40" t="s">
        <v>102</v>
      </c>
      <c r="J73" s="56">
        <v>26</v>
      </c>
      <c r="K73" s="58">
        <v>0</v>
      </c>
      <c r="L73" s="160">
        <f t="shared" si="2"/>
        <v>0</v>
      </c>
      <c r="M73" s="160"/>
      <c r="N73" s="160"/>
      <c r="O73" s="160"/>
    </row>
    <row r="74" spans="1:15" s="1" customFormat="1" ht="16.5" customHeight="1">
      <c r="A74" s="11"/>
      <c r="B74" s="38">
        <v>62</v>
      </c>
      <c r="C74" s="38" t="s">
        <v>81</v>
      </c>
      <c r="D74" s="39" t="s">
        <v>247</v>
      </c>
      <c r="E74" s="161" t="s">
        <v>248</v>
      </c>
      <c r="F74" s="161"/>
      <c r="G74" s="161"/>
      <c r="H74" s="161"/>
      <c r="I74" s="40" t="s">
        <v>102</v>
      </c>
      <c r="J74" s="56">
        <v>375</v>
      </c>
      <c r="K74" s="58">
        <v>0</v>
      </c>
      <c r="L74" s="160">
        <f t="shared" si="2"/>
        <v>0</v>
      </c>
      <c r="M74" s="160"/>
      <c r="N74" s="160"/>
      <c r="O74" s="160"/>
    </row>
    <row r="75" spans="1:15" s="1" customFormat="1" ht="25.5" customHeight="1">
      <c r="A75" s="11"/>
      <c r="B75" s="38">
        <v>63</v>
      </c>
      <c r="C75" s="38" t="s">
        <v>81</v>
      </c>
      <c r="D75" s="39" t="s">
        <v>249</v>
      </c>
      <c r="E75" s="161" t="s">
        <v>250</v>
      </c>
      <c r="F75" s="161"/>
      <c r="G75" s="161"/>
      <c r="H75" s="161"/>
      <c r="I75" s="40" t="s">
        <v>178</v>
      </c>
      <c r="J75" s="56">
        <v>2</v>
      </c>
      <c r="K75" s="58">
        <v>0</v>
      </c>
      <c r="L75" s="160">
        <f t="shared" si="2"/>
        <v>0</v>
      </c>
      <c r="M75" s="160"/>
      <c r="N75" s="160"/>
      <c r="O75" s="160"/>
    </row>
    <row r="76" spans="1:15" s="1" customFormat="1" ht="16.5" customHeight="1">
      <c r="A76" s="11"/>
      <c r="B76" s="38">
        <v>64</v>
      </c>
      <c r="C76" s="38" t="s">
        <v>81</v>
      </c>
      <c r="D76" s="39" t="s">
        <v>252</v>
      </c>
      <c r="E76" s="161" t="s">
        <v>253</v>
      </c>
      <c r="F76" s="161"/>
      <c r="G76" s="161"/>
      <c r="H76" s="161"/>
      <c r="I76" s="40" t="s">
        <v>102</v>
      </c>
      <c r="J76" s="56">
        <v>404</v>
      </c>
      <c r="K76" s="58">
        <v>0</v>
      </c>
      <c r="L76" s="160">
        <f t="shared" si="2"/>
        <v>0</v>
      </c>
      <c r="M76" s="160"/>
      <c r="N76" s="160"/>
      <c r="O76" s="160"/>
    </row>
    <row r="77" spans="1:15" s="1" customFormat="1" ht="25.5" customHeight="1">
      <c r="A77" s="11"/>
      <c r="B77" s="38">
        <v>65</v>
      </c>
      <c r="C77" s="38" t="s">
        <v>81</v>
      </c>
      <c r="D77" s="39" t="s">
        <v>255</v>
      </c>
      <c r="E77" s="161" t="s">
        <v>256</v>
      </c>
      <c r="F77" s="161"/>
      <c r="G77" s="161"/>
      <c r="H77" s="161"/>
      <c r="I77" s="40" t="s">
        <v>178</v>
      </c>
      <c r="J77" s="56">
        <v>21</v>
      </c>
      <c r="K77" s="58">
        <v>0</v>
      </c>
      <c r="L77" s="160">
        <f t="shared" si="2"/>
        <v>0</v>
      </c>
      <c r="M77" s="160"/>
      <c r="N77" s="160"/>
      <c r="O77" s="160"/>
    </row>
    <row r="78" spans="1:15" s="1" customFormat="1" ht="38.25" customHeight="1">
      <c r="A78" s="11"/>
      <c r="B78" s="38">
        <v>66</v>
      </c>
      <c r="C78" s="38" t="s">
        <v>81</v>
      </c>
      <c r="D78" s="39" t="s">
        <v>258</v>
      </c>
      <c r="E78" s="161" t="s">
        <v>259</v>
      </c>
      <c r="F78" s="161"/>
      <c r="G78" s="161"/>
      <c r="H78" s="161"/>
      <c r="I78" s="40" t="s">
        <v>178</v>
      </c>
      <c r="J78" s="56">
        <v>10</v>
      </c>
      <c r="K78" s="58">
        <v>0</v>
      </c>
      <c r="L78" s="160">
        <f t="shared" si="2"/>
        <v>0</v>
      </c>
      <c r="M78" s="160"/>
      <c r="N78" s="160"/>
      <c r="O78" s="160"/>
    </row>
    <row r="79" spans="1:15" s="1" customFormat="1" ht="38.25" customHeight="1">
      <c r="A79" s="11"/>
      <c r="B79" s="38">
        <v>67</v>
      </c>
      <c r="C79" s="38" t="s">
        <v>81</v>
      </c>
      <c r="D79" s="39" t="s">
        <v>261</v>
      </c>
      <c r="E79" s="161" t="s">
        <v>262</v>
      </c>
      <c r="F79" s="161"/>
      <c r="G79" s="161"/>
      <c r="H79" s="161"/>
      <c r="I79" s="40" t="s">
        <v>178</v>
      </c>
      <c r="J79" s="56">
        <v>11</v>
      </c>
      <c r="K79" s="58">
        <v>0</v>
      </c>
      <c r="L79" s="160">
        <f t="shared" si="2"/>
        <v>0</v>
      </c>
      <c r="M79" s="160"/>
      <c r="N79" s="160"/>
      <c r="O79" s="160"/>
    </row>
    <row r="80" spans="1:15" s="1" customFormat="1" ht="25.5" customHeight="1">
      <c r="A80" s="11"/>
      <c r="B80" s="38">
        <v>68</v>
      </c>
      <c r="C80" s="38" t="s">
        <v>81</v>
      </c>
      <c r="D80" s="39" t="s">
        <v>264</v>
      </c>
      <c r="E80" s="161" t="s">
        <v>265</v>
      </c>
      <c r="F80" s="161"/>
      <c r="G80" s="161"/>
      <c r="H80" s="161"/>
      <c r="I80" s="40" t="s">
        <v>178</v>
      </c>
      <c r="J80" s="56">
        <v>91.609</v>
      </c>
      <c r="K80" s="58">
        <v>0</v>
      </c>
      <c r="L80" s="160">
        <f t="shared" si="2"/>
        <v>0</v>
      </c>
      <c r="M80" s="160"/>
      <c r="N80" s="160"/>
      <c r="O80" s="160"/>
    </row>
    <row r="81" spans="1:15" s="1" customFormat="1" ht="25.5" customHeight="1">
      <c r="A81" s="11"/>
      <c r="B81" s="43">
        <v>69</v>
      </c>
      <c r="C81" s="43" t="s">
        <v>131</v>
      </c>
      <c r="D81" s="44" t="s">
        <v>266</v>
      </c>
      <c r="E81" s="162" t="s">
        <v>267</v>
      </c>
      <c r="F81" s="162"/>
      <c r="G81" s="162"/>
      <c r="H81" s="162"/>
      <c r="I81" s="45" t="s">
        <v>178</v>
      </c>
      <c r="J81" s="57">
        <v>53.565</v>
      </c>
      <c r="K81" s="54">
        <v>0</v>
      </c>
      <c r="L81" s="163">
        <f t="shared" si="2"/>
        <v>0</v>
      </c>
      <c r="M81" s="163"/>
      <c r="N81" s="163"/>
      <c r="O81" s="163"/>
    </row>
    <row r="82" spans="1:15" s="1" customFormat="1" ht="25.5" customHeight="1">
      <c r="A82" s="11"/>
      <c r="B82" s="43">
        <v>70</v>
      </c>
      <c r="C82" s="43" t="s">
        <v>131</v>
      </c>
      <c r="D82" s="44" t="s">
        <v>269</v>
      </c>
      <c r="E82" s="162" t="s">
        <v>270</v>
      </c>
      <c r="F82" s="162"/>
      <c r="G82" s="162"/>
      <c r="H82" s="162"/>
      <c r="I82" s="45" t="s">
        <v>178</v>
      </c>
      <c r="J82" s="57">
        <v>21</v>
      </c>
      <c r="K82" s="54">
        <v>0</v>
      </c>
      <c r="L82" s="163">
        <f t="shared" si="2"/>
        <v>0</v>
      </c>
      <c r="M82" s="163"/>
      <c r="N82" s="163"/>
      <c r="O82" s="163"/>
    </row>
    <row r="83" spans="1:15" s="1" customFormat="1" ht="25.5" customHeight="1">
      <c r="A83" s="11"/>
      <c r="B83" s="43">
        <v>71</v>
      </c>
      <c r="C83" s="43" t="s">
        <v>131</v>
      </c>
      <c r="D83" s="44" t="s">
        <v>272</v>
      </c>
      <c r="E83" s="162" t="s">
        <v>273</v>
      </c>
      <c r="F83" s="162"/>
      <c r="G83" s="162"/>
      <c r="H83" s="162"/>
      <c r="I83" s="45" t="s">
        <v>178</v>
      </c>
      <c r="J83" s="57">
        <v>17.043</v>
      </c>
      <c r="K83" s="54">
        <v>0</v>
      </c>
      <c r="L83" s="163">
        <f t="shared" si="2"/>
        <v>0</v>
      </c>
      <c r="M83" s="163"/>
      <c r="N83" s="163"/>
      <c r="O83" s="163"/>
    </row>
    <row r="84" spans="1:15" s="1" customFormat="1" ht="25.5" customHeight="1">
      <c r="A84" s="11"/>
      <c r="B84" s="38">
        <v>72</v>
      </c>
      <c r="C84" s="38" t="s">
        <v>81</v>
      </c>
      <c r="D84" s="39" t="s">
        <v>274</v>
      </c>
      <c r="E84" s="161" t="s">
        <v>265</v>
      </c>
      <c r="F84" s="161"/>
      <c r="G84" s="161"/>
      <c r="H84" s="161"/>
      <c r="I84" s="40" t="s">
        <v>178</v>
      </c>
      <c r="J84" s="56">
        <v>5</v>
      </c>
      <c r="K84" s="58">
        <v>0</v>
      </c>
      <c r="L84" s="160">
        <f t="shared" si="2"/>
        <v>0</v>
      </c>
      <c r="M84" s="160"/>
      <c r="N84" s="160"/>
      <c r="O84" s="160"/>
    </row>
    <row r="85" spans="1:15" s="1" customFormat="1" ht="38.25" customHeight="1">
      <c r="A85" s="11"/>
      <c r="B85" s="43">
        <v>73</v>
      </c>
      <c r="C85" s="43" t="s">
        <v>131</v>
      </c>
      <c r="D85" s="44" t="s">
        <v>275</v>
      </c>
      <c r="E85" s="162" t="s">
        <v>276</v>
      </c>
      <c r="F85" s="162"/>
      <c r="G85" s="162"/>
      <c r="H85" s="162"/>
      <c r="I85" s="45" t="s">
        <v>178</v>
      </c>
      <c r="J85" s="57">
        <v>7.07</v>
      </c>
      <c r="K85" s="54">
        <v>0</v>
      </c>
      <c r="L85" s="160">
        <f t="shared" si="2"/>
        <v>0</v>
      </c>
      <c r="M85" s="160"/>
      <c r="N85" s="160"/>
      <c r="O85" s="160"/>
    </row>
    <row r="86" spans="1:15" s="1" customFormat="1" ht="16.5" customHeight="1">
      <c r="A86" s="11"/>
      <c r="B86" s="38">
        <v>74</v>
      </c>
      <c r="C86" s="38" t="s">
        <v>81</v>
      </c>
      <c r="D86" s="39" t="s">
        <v>277</v>
      </c>
      <c r="E86" s="161" t="s">
        <v>278</v>
      </c>
      <c r="F86" s="161"/>
      <c r="G86" s="161"/>
      <c r="H86" s="161"/>
      <c r="I86" s="40" t="s">
        <v>178</v>
      </c>
      <c r="J86" s="56">
        <v>1</v>
      </c>
      <c r="K86" s="58">
        <v>0</v>
      </c>
      <c r="L86" s="160">
        <f t="shared" si="2"/>
        <v>0</v>
      </c>
      <c r="M86" s="160"/>
      <c r="N86" s="160"/>
      <c r="O86" s="160"/>
    </row>
    <row r="87" spans="1:15" s="1" customFormat="1" ht="25.5" customHeight="1">
      <c r="A87" s="11"/>
      <c r="B87" s="43">
        <v>75</v>
      </c>
      <c r="C87" s="43" t="s">
        <v>131</v>
      </c>
      <c r="D87" s="44" t="s">
        <v>279</v>
      </c>
      <c r="E87" s="162" t="s">
        <v>280</v>
      </c>
      <c r="F87" s="162"/>
      <c r="G87" s="162"/>
      <c r="H87" s="162"/>
      <c r="I87" s="45" t="s">
        <v>178</v>
      </c>
      <c r="J87" s="57">
        <v>1.01</v>
      </c>
      <c r="K87" s="54">
        <v>0</v>
      </c>
      <c r="L87" s="163">
        <f t="shared" si="2"/>
        <v>0</v>
      </c>
      <c r="M87" s="163"/>
      <c r="N87" s="163"/>
      <c r="O87" s="163"/>
    </row>
    <row r="88" spans="1:15" s="1" customFormat="1" ht="38.25" customHeight="1">
      <c r="A88" s="11"/>
      <c r="B88" s="43">
        <v>76</v>
      </c>
      <c r="C88" s="43" t="s">
        <v>131</v>
      </c>
      <c r="D88" s="44" t="s">
        <v>281</v>
      </c>
      <c r="E88" s="162" t="s">
        <v>282</v>
      </c>
      <c r="F88" s="162"/>
      <c r="G88" s="162"/>
      <c r="H88" s="162"/>
      <c r="I88" s="45" t="s">
        <v>178</v>
      </c>
      <c r="J88" s="57">
        <v>1.01</v>
      </c>
      <c r="K88" s="54">
        <v>0</v>
      </c>
      <c r="L88" s="163">
        <f t="shared" si="2"/>
        <v>0</v>
      </c>
      <c r="M88" s="163"/>
      <c r="N88" s="163"/>
      <c r="O88" s="163"/>
    </row>
    <row r="89" spans="1:15" s="1" customFormat="1" ht="38.25" customHeight="1">
      <c r="A89" s="11"/>
      <c r="B89" s="38">
        <v>77</v>
      </c>
      <c r="C89" s="38" t="s">
        <v>81</v>
      </c>
      <c r="D89" s="39" t="s">
        <v>283</v>
      </c>
      <c r="E89" s="161" t="s">
        <v>284</v>
      </c>
      <c r="F89" s="161"/>
      <c r="G89" s="161"/>
      <c r="H89" s="161"/>
      <c r="I89" s="40" t="s">
        <v>178</v>
      </c>
      <c r="J89" s="56">
        <v>1</v>
      </c>
      <c r="K89" s="58">
        <v>0</v>
      </c>
      <c r="L89" s="160">
        <f t="shared" si="2"/>
        <v>0</v>
      </c>
      <c r="M89" s="160"/>
      <c r="N89" s="160"/>
      <c r="O89" s="160"/>
    </row>
    <row r="90" spans="1:15" s="1" customFormat="1" ht="25.5" customHeight="1">
      <c r="A90" s="11"/>
      <c r="B90" s="38">
        <v>78</v>
      </c>
      <c r="C90" s="38" t="s">
        <v>81</v>
      </c>
      <c r="D90" s="39" t="s">
        <v>285</v>
      </c>
      <c r="E90" s="161" t="s">
        <v>286</v>
      </c>
      <c r="F90" s="161"/>
      <c r="G90" s="161"/>
      <c r="H90" s="161"/>
      <c r="I90" s="40" t="s">
        <v>178</v>
      </c>
      <c r="J90" s="56">
        <v>22</v>
      </c>
      <c r="K90" s="58">
        <v>0</v>
      </c>
      <c r="L90" s="160">
        <f t="shared" si="2"/>
        <v>0</v>
      </c>
      <c r="M90" s="160"/>
      <c r="N90" s="160"/>
      <c r="O90" s="160"/>
    </row>
    <row r="91" spans="1:15" s="1" customFormat="1" ht="16.5" customHeight="1">
      <c r="A91" s="11"/>
      <c r="B91" s="43">
        <v>79</v>
      </c>
      <c r="C91" s="43" t="s">
        <v>131</v>
      </c>
      <c r="D91" s="44" t="s">
        <v>287</v>
      </c>
      <c r="E91" s="162" t="s">
        <v>288</v>
      </c>
      <c r="F91" s="162"/>
      <c r="G91" s="162"/>
      <c r="H91" s="162"/>
      <c r="I91" s="45" t="s">
        <v>178</v>
      </c>
      <c r="J91" s="57">
        <v>22</v>
      </c>
      <c r="K91" s="54">
        <v>0</v>
      </c>
      <c r="L91" s="163">
        <f t="shared" si="2"/>
        <v>0</v>
      </c>
      <c r="M91" s="163"/>
      <c r="N91" s="163"/>
      <c r="O91" s="163"/>
    </row>
    <row r="92" spans="1:15" s="1" customFormat="1" ht="38.25" customHeight="1">
      <c r="A92" s="11"/>
      <c r="B92" s="38">
        <v>80</v>
      </c>
      <c r="C92" s="38" t="s">
        <v>81</v>
      </c>
      <c r="D92" s="39" t="s">
        <v>289</v>
      </c>
      <c r="E92" s="161" t="s">
        <v>290</v>
      </c>
      <c r="F92" s="161"/>
      <c r="G92" s="161"/>
      <c r="H92" s="161"/>
      <c r="I92" s="40" t="s">
        <v>109</v>
      </c>
      <c r="J92" s="56">
        <v>11.11</v>
      </c>
      <c r="K92" s="58">
        <v>0</v>
      </c>
      <c r="L92" s="160">
        <f t="shared" si="2"/>
        <v>0</v>
      </c>
      <c r="M92" s="160"/>
      <c r="N92" s="160"/>
      <c r="O92" s="160"/>
    </row>
    <row r="93" spans="1:15" s="1" customFormat="1" ht="25.5" customHeight="1">
      <c r="A93" s="11"/>
      <c r="B93" s="38">
        <v>81</v>
      </c>
      <c r="C93" s="38" t="s">
        <v>81</v>
      </c>
      <c r="D93" s="39" t="s">
        <v>291</v>
      </c>
      <c r="E93" s="161" t="s">
        <v>292</v>
      </c>
      <c r="F93" s="161"/>
      <c r="G93" s="161"/>
      <c r="H93" s="161"/>
      <c r="I93" s="40" t="s">
        <v>84</v>
      </c>
      <c r="J93" s="56">
        <v>23.5</v>
      </c>
      <c r="K93" s="58">
        <v>0</v>
      </c>
      <c r="L93" s="160">
        <f t="shared" si="2"/>
        <v>0</v>
      </c>
      <c r="M93" s="160"/>
      <c r="N93" s="160"/>
      <c r="O93" s="160"/>
    </row>
    <row r="94" spans="1:15" s="1" customFormat="1" ht="25.5" customHeight="1">
      <c r="A94" s="11"/>
      <c r="B94" s="38">
        <v>82</v>
      </c>
      <c r="C94" s="38" t="s">
        <v>81</v>
      </c>
      <c r="D94" s="39" t="s">
        <v>293</v>
      </c>
      <c r="E94" s="161" t="s">
        <v>294</v>
      </c>
      <c r="F94" s="161"/>
      <c r="G94" s="161"/>
      <c r="H94" s="161"/>
      <c r="I94" s="40" t="s">
        <v>102</v>
      </c>
      <c r="J94" s="56">
        <v>26</v>
      </c>
      <c r="K94" s="58">
        <v>0</v>
      </c>
      <c r="L94" s="160">
        <f t="shared" si="2"/>
        <v>0</v>
      </c>
      <c r="M94" s="160"/>
      <c r="N94" s="160"/>
      <c r="O94" s="160"/>
    </row>
    <row r="95" spans="1:15" s="73" customFormat="1" ht="29.25" customHeight="1">
      <c r="A95" s="70"/>
      <c r="B95" s="71"/>
      <c r="C95" s="74" t="s">
        <v>67</v>
      </c>
      <c r="D95" s="74"/>
      <c r="E95" s="74"/>
      <c r="F95" s="74"/>
      <c r="G95" s="74"/>
      <c r="H95" s="74"/>
      <c r="I95" s="74"/>
      <c r="J95" s="74"/>
      <c r="K95" s="74"/>
      <c r="L95" s="160"/>
      <c r="M95" s="160"/>
      <c r="N95" s="160"/>
      <c r="O95" s="160"/>
    </row>
    <row r="96" spans="1:15" s="1" customFormat="1" ht="25.5" customHeight="1">
      <c r="A96" s="11"/>
      <c r="B96" s="38">
        <v>83</v>
      </c>
      <c r="C96" s="38" t="s">
        <v>81</v>
      </c>
      <c r="D96" s="39" t="s">
        <v>295</v>
      </c>
      <c r="E96" s="161" t="s">
        <v>296</v>
      </c>
      <c r="F96" s="161"/>
      <c r="G96" s="161"/>
      <c r="H96" s="161"/>
      <c r="I96" s="40" t="s">
        <v>102</v>
      </c>
      <c r="J96" s="56">
        <v>1558</v>
      </c>
      <c r="K96" s="58">
        <v>0</v>
      </c>
      <c r="L96" s="160">
        <f aca="true" t="shared" si="3" ref="L96:L106">ROUND(K96*J96,2)</f>
        <v>0</v>
      </c>
      <c r="M96" s="160"/>
      <c r="N96" s="160"/>
      <c r="O96" s="160"/>
    </row>
    <row r="97" spans="1:15" s="1" customFormat="1" ht="38.25" customHeight="1">
      <c r="A97" s="11"/>
      <c r="B97" s="38">
        <v>84</v>
      </c>
      <c r="C97" s="38" t="s">
        <v>81</v>
      </c>
      <c r="D97" s="39" t="s">
        <v>297</v>
      </c>
      <c r="E97" s="161" t="s">
        <v>298</v>
      </c>
      <c r="F97" s="161"/>
      <c r="G97" s="161"/>
      <c r="H97" s="161"/>
      <c r="I97" s="40" t="s">
        <v>84</v>
      </c>
      <c r="J97" s="56">
        <v>4.804</v>
      </c>
      <c r="K97" s="58">
        <v>0</v>
      </c>
      <c r="L97" s="160">
        <f t="shared" si="3"/>
        <v>0</v>
      </c>
      <c r="M97" s="160"/>
      <c r="N97" s="160"/>
      <c r="O97" s="160"/>
    </row>
    <row r="98" spans="1:15" s="1" customFormat="1" ht="25.5" customHeight="1">
      <c r="A98" s="11"/>
      <c r="B98" s="38">
        <v>85</v>
      </c>
      <c r="C98" s="38" t="s">
        <v>81</v>
      </c>
      <c r="D98" s="39" t="s">
        <v>299</v>
      </c>
      <c r="E98" s="161" t="s">
        <v>300</v>
      </c>
      <c r="F98" s="161"/>
      <c r="G98" s="161"/>
      <c r="H98" s="161"/>
      <c r="I98" s="40" t="s">
        <v>84</v>
      </c>
      <c r="J98" s="56">
        <v>4.804</v>
      </c>
      <c r="K98" s="58">
        <v>0</v>
      </c>
      <c r="L98" s="160">
        <f t="shared" si="3"/>
        <v>0</v>
      </c>
      <c r="M98" s="160"/>
      <c r="N98" s="160"/>
      <c r="O98" s="160"/>
    </row>
    <row r="99" spans="1:15" s="1" customFormat="1" ht="38.25" customHeight="1">
      <c r="A99" s="11"/>
      <c r="B99" s="38">
        <v>86</v>
      </c>
      <c r="C99" s="38" t="s">
        <v>81</v>
      </c>
      <c r="D99" s="39" t="s">
        <v>301</v>
      </c>
      <c r="E99" s="161" t="s">
        <v>302</v>
      </c>
      <c r="F99" s="161"/>
      <c r="G99" s="161"/>
      <c r="H99" s="161"/>
      <c r="I99" s="40" t="s">
        <v>155</v>
      </c>
      <c r="J99" s="56">
        <v>1078.675</v>
      </c>
      <c r="K99" s="58">
        <v>0</v>
      </c>
      <c r="L99" s="160">
        <f t="shared" si="3"/>
        <v>0</v>
      </c>
      <c r="M99" s="160"/>
      <c r="N99" s="160"/>
      <c r="O99" s="160"/>
    </row>
    <row r="100" spans="1:15" s="1" customFormat="1" ht="25.5" customHeight="1">
      <c r="A100" s="11"/>
      <c r="B100" s="38">
        <v>87</v>
      </c>
      <c r="C100" s="38" t="s">
        <v>81</v>
      </c>
      <c r="D100" s="39" t="s">
        <v>303</v>
      </c>
      <c r="E100" s="161" t="s">
        <v>304</v>
      </c>
      <c r="F100" s="161"/>
      <c r="G100" s="161"/>
      <c r="H100" s="161"/>
      <c r="I100" s="40" t="s">
        <v>155</v>
      </c>
      <c r="J100" s="56">
        <v>1078.675</v>
      </c>
      <c r="K100" s="58">
        <v>0</v>
      </c>
      <c r="L100" s="160">
        <f t="shared" si="3"/>
        <v>0</v>
      </c>
      <c r="M100" s="160"/>
      <c r="N100" s="160"/>
      <c r="O100" s="160"/>
    </row>
    <row r="101" spans="1:15" s="1" customFormat="1" ht="25.5" customHeight="1">
      <c r="A101" s="11"/>
      <c r="B101" s="38">
        <v>88</v>
      </c>
      <c r="C101" s="38" t="s">
        <v>81</v>
      </c>
      <c r="D101" s="39" t="s">
        <v>305</v>
      </c>
      <c r="E101" s="161" t="s">
        <v>306</v>
      </c>
      <c r="F101" s="161"/>
      <c r="G101" s="161"/>
      <c r="H101" s="161"/>
      <c r="I101" s="40" t="s">
        <v>155</v>
      </c>
      <c r="J101" s="56">
        <f>J100*5</f>
        <v>5393.375</v>
      </c>
      <c r="K101" s="58">
        <v>0</v>
      </c>
      <c r="L101" s="160">
        <f t="shared" si="3"/>
        <v>0</v>
      </c>
      <c r="M101" s="160"/>
      <c r="N101" s="160"/>
      <c r="O101" s="160"/>
    </row>
    <row r="102" spans="1:15" s="1" customFormat="1" ht="25.5" customHeight="1">
      <c r="A102" s="11"/>
      <c r="B102" s="121">
        <v>89</v>
      </c>
      <c r="C102" s="121" t="s">
        <v>81</v>
      </c>
      <c r="D102" s="122" t="s">
        <v>307</v>
      </c>
      <c r="E102" s="169" t="s">
        <v>308</v>
      </c>
      <c r="F102" s="169"/>
      <c r="G102" s="169"/>
      <c r="H102" s="169"/>
      <c r="I102" s="123" t="s">
        <v>155</v>
      </c>
      <c r="J102" s="124">
        <v>3449.264</v>
      </c>
      <c r="K102" s="125">
        <v>0</v>
      </c>
      <c r="L102" s="170">
        <f t="shared" si="3"/>
        <v>0</v>
      </c>
      <c r="M102" s="170"/>
      <c r="N102" s="170"/>
      <c r="O102" s="170"/>
    </row>
    <row r="103" spans="1:15" s="1" customFormat="1" ht="16.5" customHeight="1">
      <c r="A103" s="11"/>
      <c r="B103" s="128" t="s">
        <v>504</v>
      </c>
      <c r="C103" s="109" t="s">
        <v>81</v>
      </c>
      <c r="D103" s="114" t="s">
        <v>307</v>
      </c>
      <c r="E103" s="158" t="s">
        <v>497</v>
      </c>
      <c r="F103" s="158"/>
      <c r="G103" s="158"/>
      <c r="H103" s="158"/>
      <c r="I103" s="115" t="s">
        <v>155</v>
      </c>
      <c r="J103" s="116">
        <v>215.49</v>
      </c>
      <c r="K103" s="117">
        <v>0</v>
      </c>
      <c r="L103" s="159">
        <f>ROUND(K103*J103,2)</f>
        <v>0</v>
      </c>
      <c r="M103" s="159"/>
      <c r="N103" s="159"/>
      <c r="O103" s="159"/>
    </row>
    <row r="104" spans="1:15" s="1" customFormat="1" ht="16.5" customHeight="1">
      <c r="A104" s="11"/>
      <c r="B104" s="128" t="s">
        <v>505</v>
      </c>
      <c r="C104" s="109" t="s">
        <v>81</v>
      </c>
      <c r="D104" s="114" t="s">
        <v>307</v>
      </c>
      <c r="E104" s="158" t="s">
        <v>498</v>
      </c>
      <c r="F104" s="158"/>
      <c r="G104" s="158"/>
      <c r="H104" s="158"/>
      <c r="I104" s="115" t="s">
        <v>155</v>
      </c>
      <c r="J104" s="116">
        <v>863.185</v>
      </c>
      <c r="K104" s="117">
        <v>0</v>
      </c>
      <c r="L104" s="159">
        <f>ROUND(K104*J104,2)</f>
        <v>0</v>
      </c>
      <c r="M104" s="159"/>
      <c r="N104" s="159"/>
      <c r="O104" s="159"/>
    </row>
    <row r="105" spans="1:15" s="1" customFormat="1" ht="16.5" customHeight="1">
      <c r="A105" s="11"/>
      <c r="B105" s="38">
        <v>90</v>
      </c>
      <c r="C105" s="38" t="s">
        <v>81</v>
      </c>
      <c r="D105" s="39" t="s">
        <v>309</v>
      </c>
      <c r="E105" s="161" t="s">
        <v>310</v>
      </c>
      <c r="F105" s="161"/>
      <c r="G105" s="161"/>
      <c r="H105" s="161"/>
      <c r="I105" s="40" t="s">
        <v>84</v>
      </c>
      <c r="J105" s="56">
        <v>153.293</v>
      </c>
      <c r="K105" s="58">
        <v>0</v>
      </c>
      <c r="L105" s="160">
        <f t="shared" si="3"/>
        <v>0</v>
      </c>
      <c r="M105" s="160"/>
      <c r="N105" s="160"/>
      <c r="O105" s="160"/>
    </row>
    <row r="106" spans="1:15" s="1" customFormat="1" ht="46.5" customHeight="1">
      <c r="A106" s="11"/>
      <c r="B106" s="83">
        <v>91</v>
      </c>
      <c r="C106" s="83" t="s">
        <v>81</v>
      </c>
      <c r="D106" s="84" t="s">
        <v>311</v>
      </c>
      <c r="E106" s="164" t="s">
        <v>499</v>
      </c>
      <c r="F106" s="164"/>
      <c r="G106" s="164"/>
      <c r="H106" s="164"/>
      <c r="I106" s="126" t="s">
        <v>102</v>
      </c>
      <c r="J106" s="110">
        <v>85</v>
      </c>
      <c r="K106" s="129">
        <v>0</v>
      </c>
      <c r="L106" s="165">
        <f t="shared" si="3"/>
        <v>0</v>
      </c>
      <c r="M106" s="165"/>
      <c r="N106" s="165"/>
      <c r="O106" s="165"/>
    </row>
    <row r="107" spans="1:15" s="73" customFormat="1" ht="29.25" customHeight="1">
      <c r="A107" s="70"/>
      <c r="B107" s="71"/>
      <c r="C107" s="74" t="s">
        <v>68</v>
      </c>
      <c r="D107" s="74"/>
      <c r="E107" s="74"/>
      <c r="F107" s="74"/>
      <c r="G107" s="74"/>
      <c r="H107" s="74"/>
      <c r="I107" s="74"/>
      <c r="J107" s="74"/>
      <c r="K107" s="74"/>
      <c r="L107" s="160"/>
      <c r="M107" s="160"/>
      <c r="N107" s="160"/>
      <c r="O107" s="160"/>
    </row>
    <row r="108" spans="1:15" s="1" customFormat="1" ht="38.25" customHeight="1">
      <c r="A108" s="11"/>
      <c r="B108" s="38">
        <v>92</v>
      </c>
      <c r="C108" s="38" t="s">
        <v>81</v>
      </c>
      <c r="D108" s="39" t="s">
        <v>312</v>
      </c>
      <c r="E108" s="161" t="s">
        <v>313</v>
      </c>
      <c r="F108" s="161"/>
      <c r="G108" s="161"/>
      <c r="H108" s="161"/>
      <c r="I108" s="40" t="s">
        <v>155</v>
      </c>
      <c r="J108" s="56">
        <v>17.3</v>
      </c>
      <c r="K108" s="58">
        <v>0</v>
      </c>
      <c r="L108" s="160">
        <f>ROUND(K108*J108,2)</f>
        <v>0</v>
      </c>
      <c r="M108" s="160"/>
      <c r="N108" s="160"/>
      <c r="O108" s="160"/>
    </row>
    <row r="109" spans="1:15" s="1" customFormat="1" ht="38.25" customHeight="1">
      <c r="A109" s="11"/>
      <c r="B109" s="38">
        <v>93</v>
      </c>
      <c r="C109" s="38" t="s">
        <v>81</v>
      </c>
      <c r="D109" s="39" t="s">
        <v>315</v>
      </c>
      <c r="E109" s="161" t="s">
        <v>316</v>
      </c>
      <c r="F109" s="161"/>
      <c r="G109" s="161"/>
      <c r="H109" s="161"/>
      <c r="I109" s="40" t="s">
        <v>155</v>
      </c>
      <c r="J109" s="56">
        <v>3459.11</v>
      </c>
      <c r="K109" s="58">
        <v>0</v>
      </c>
      <c r="L109" s="160">
        <f>ROUND(K109*J109,2)</f>
        <v>0</v>
      </c>
      <c r="M109" s="160"/>
      <c r="N109" s="160"/>
      <c r="O109" s="160"/>
    </row>
    <row r="110" spans="1:15" s="73" customFormat="1" ht="36.75" customHeight="1">
      <c r="A110" s="70"/>
      <c r="B110" s="71"/>
      <c r="C110" s="72" t="s">
        <v>69</v>
      </c>
      <c r="D110" s="72"/>
      <c r="E110" s="72"/>
      <c r="F110" s="72"/>
      <c r="G110" s="72"/>
      <c r="H110" s="72"/>
      <c r="I110" s="72"/>
      <c r="J110" s="72"/>
      <c r="K110" s="72"/>
      <c r="L110" s="160"/>
      <c r="M110" s="160"/>
      <c r="N110" s="160"/>
      <c r="O110" s="160"/>
    </row>
    <row r="111" spans="1:15" s="73" customFormat="1" ht="19.5" customHeight="1">
      <c r="A111" s="70"/>
      <c r="B111" s="71"/>
      <c r="C111" s="74" t="s">
        <v>70</v>
      </c>
      <c r="D111" s="74"/>
      <c r="E111" s="74"/>
      <c r="F111" s="74"/>
      <c r="G111" s="74"/>
      <c r="H111" s="74"/>
      <c r="I111" s="74"/>
      <c r="J111" s="74"/>
      <c r="K111" s="74"/>
      <c r="L111" s="160"/>
      <c r="M111" s="160"/>
      <c r="N111" s="160"/>
      <c r="O111" s="160"/>
    </row>
    <row r="112" spans="1:15" s="1" customFormat="1" ht="16.5" customHeight="1">
      <c r="A112" s="11"/>
      <c r="B112" s="38">
        <v>94</v>
      </c>
      <c r="C112" s="38" t="s">
        <v>81</v>
      </c>
      <c r="D112" s="39" t="s">
        <v>317</v>
      </c>
      <c r="E112" s="161" t="s">
        <v>318</v>
      </c>
      <c r="F112" s="161"/>
      <c r="G112" s="161"/>
      <c r="H112" s="161"/>
      <c r="I112" s="40" t="s">
        <v>319</v>
      </c>
      <c r="J112" s="56">
        <v>235.07</v>
      </c>
      <c r="K112" s="58">
        <v>0</v>
      </c>
      <c r="L112" s="160">
        <f aca="true" t="shared" si="4" ref="L112:L121">ROUND(K112*J112,2)</f>
        <v>0</v>
      </c>
      <c r="M112" s="160"/>
      <c r="N112" s="160"/>
      <c r="O112" s="160"/>
    </row>
    <row r="113" spans="1:15" s="1" customFormat="1" ht="25.5" customHeight="1">
      <c r="A113" s="11"/>
      <c r="B113" s="38">
        <v>95</v>
      </c>
      <c r="C113" s="38" t="s">
        <v>81</v>
      </c>
      <c r="D113" s="39" t="s">
        <v>320</v>
      </c>
      <c r="E113" s="161" t="s">
        <v>321</v>
      </c>
      <c r="F113" s="161"/>
      <c r="G113" s="161"/>
      <c r="H113" s="161"/>
      <c r="I113" s="40" t="s">
        <v>102</v>
      </c>
      <c r="J113" s="56">
        <v>3.8</v>
      </c>
      <c r="K113" s="58">
        <v>0</v>
      </c>
      <c r="L113" s="160">
        <f t="shared" si="4"/>
        <v>0</v>
      </c>
      <c r="M113" s="160"/>
      <c r="N113" s="160"/>
      <c r="O113" s="160"/>
    </row>
    <row r="114" spans="1:15" s="1" customFormat="1" ht="38.25" customHeight="1">
      <c r="A114" s="11"/>
      <c r="B114" s="38">
        <v>96</v>
      </c>
      <c r="C114" s="38" t="s">
        <v>81</v>
      </c>
      <c r="D114" s="39" t="s">
        <v>322</v>
      </c>
      <c r="E114" s="161" t="s">
        <v>323</v>
      </c>
      <c r="F114" s="161"/>
      <c r="G114" s="161"/>
      <c r="H114" s="161"/>
      <c r="I114" s="40" t="s">
        <v>319</v>
      </c>
      <c r="J114" s="56">
        <v>164.6</v>
      </c>
      <c r="K114" s="58">
        <v>0</v>
      </c>
      <c r="L114" s="160">
        <f t="shared" si="4"/>
        <v>0</v>
      </c>
      <c r="M114" s="160"/>
      <c r="N114" s="160"/>
      <c r="O114" s="160"/>
    </row>
    <row r="115" spans="1:15" s="1" customFormat="1" ht="38.25" customHeight="1">
      <c r="A115" s="11"/>
      <c r="B115" s="38">
        <v>97</v>
      </c>
      <c r="C115" s="38" t="s">
        <v>81</v>
      </c>
      <c r="D115" s="39" t="s">
        <v>324</v>
      </c>
      <c r="E115" s="161" t="s">
        <v>325</v>
      </c>
      <c r="F115" s="161"/>
      <c r="G115" s="161"/>
      <c r="H115" s="161"/>
      <c r="I115" s="40" t="s">
        <v>319</v>
      </c>
      <c r="J115" s="56">
        <v>96.127</v>
      </c>
      <c r="K115" s="58">
        <v>0</v>
      </c>
      <c r="L115" s="160">
        <f t="shared" si="4"/>
        <v>0</v>
      </c>
      <c r="M115" s="160"/>
      <c r="N115" s="160"/>
      <c r="O115" s="160"/>
    </row>
    <row r="116" spans="1:15" s="1" customFormat="1" ht="25.5" customHeight="1">
      <c r="A116" s="11"/>
      <c r="B116" s="43">
        <v>98</v>
      </c>
      <c r="C116" s="43" t="s">
        <v>131</v>
      </c>
      <c r="D116" s="44" t="s">
        <v>326</v>
      </c>
      <c r="E116" s="162" t="s">
        <v>327</v>
      </c>
      <c r="F116" s="162"/>
      <c r="G116" s="162"/>
      <c r="H116" s="162"/>
      <c r="I116" s="45" t="s">
        <v>319</v>
      </c>
      <c r="J116" s="57">
        <v>77.181</v>
      </c>
      <c r="K116" s="54">
        <v>0</v>
      </c>
      <c r="L116" s="163">
        <f t="shared" si="4"/>
        <v>0</v>
      </c>
      <c r="M116" s="163"/>
      <c r="N116" s="163"/>
      <c r="O116" s="163"/>
    </row>
    <row r="117" spans="1:15" s="1" customFormat="1" ht="25.5" customHeight="1">
      <c r="A117" s="11"/>
      <c r="B117" s="43">
        <v>99</v>
      </c>
      <c r="C117" s="43" t="s">
        <v>131</v>
      </c>
      <c r="D117" s="44" t="s">
        <v>328</v>
      </c>
      <c r="E117" s="162" t="s">
        <v>329</v>
      </c>
      <c r="F117" s="162"/>
      <c r="G117" s="162"/>
      <c r="H117" s="162"/>
      <c r="I117" s="45" t="s">
        <v>319</v>
      </c>
      <c r="J117" s="57">
        <v>18.619</v>
      </c>
      <c r="K117" s="54">
        <v>0</v>
      </c>
      <c r="L117" s="163">
        <f t="shared" si="4"/>
        <v>0</v>
      </c>
      <c r="M117" s="163"/>
      <c r="N117" s="163"/>
      <c r="O117" s="163"/>
    </row>
    <row r="118" spans="1:15" s="1" customFormat="1" ht="25.5" customHeight="1">
      <c r="A118" s="11"/>
      <c r="B118" s="43">
        <v>100</v>
      </c>
      <c r="C118" s="43" t="s">
        <v>131</v>
      </c>
      <c r="D118" s="44" t="s">
        <v>330</v>
      </c>
      <c r="E118" s="162" t="s">
        <v>331</v>
      </c>
      <c r="F118" s="162"/>
      <c r="G118" s="162"/>
      <c r="H118" s="162"/>
      <c r="I118" s="45" t="s">
        <v>319</v>
      </c>
      <c r="J118" s="57">
        <v>96.26</v>
      </c>
      <c r="K118" s="54">
        <v>0</v>
      </c>
      <c r="L118" s="163">
        <f t="shared" si="4"/>
        <v>0</v>
      </c>
      <c r="M118" s="163"/>
      <c r="N118" s="163"/>
      <c r="O118" s="163"/>
    </row>
    <row r="119" spans="1:15" s="1" customFormat="1" ht="25.5" customHeight="1">
      <c r="A119" s="11"/>
      <c r="B119" s="43">
        <v>101</v>
      </c>
      <c r="C119" s="43" t="s">
        <v>131</v>
      </c>
      <c r="D119" s="44" t="s">
        <v>332</v>
      </c>
      <c r="E119" s="162" t="s">
        <v>333</v>
      </c>
      <c r="F119" s="162"/>
      <c r="G119" s="162"/>
      <c r="H119" s="162"/>
      <c r="I119" s="45" t="s">
        <v>319</v>
      </c>
      <c r="J119" s="57">
        <v>54.863</v>
      </c>
      <c r="K119" s="54">
        <v>0</v>
      </c>
      <c r="L119" s="163">
        <f t="shared" si="4"/>
        <v>0</v>
      </c>
      <c r="M119" s="163"/>
      <c r="N119" s="163"/>
      <c r="O119" s="163"/>
    </row>
    <row r="120" spans="1:15" s="1" customFormat="1" ht="25.5" customHeight="1">
      <c r="A120" s="11"/>
      <c r="B120" s="43">
        <v>102</v>
      </c>
      <c r="C120" s="43" t="s">
        <v>131</v>
      </c>
      <c r="D120" s="44" t="s">
        <v>334</v>
      </c>
      <c r="E120" s="162" t="s">
        <v>335</v>
      </c>
      <c r="F120" s="162"/>
      <c r="G120" s="162"/>
      <c r="H120" s="162"/>
      <c r="I120" s="45" t="s">
        <v>319</v>
      </c>
      <c r="J120" s="57">
        <v>157.876</v>
      </c>
      <c r="K120" s="54">
        <v>0</v>
      </c>
      <c r="L120" s="163">
        <f t="shared" si="4"/>
        <v>0</v>
      </c>
      <c r="M120" s="163"/>
      <c r="N120" s="163"/>
      <c r="O120" s="163"/>
    </row>
    <row r="121" spans="1:15" s="1" customFormat="1" ht="38.25" customHeight="1">
      <c r="A121" s="11"/>
      <c r="B121" s="38">
        <v>103</v>
      </c>
      <c r="C121" s="38" t="s">
        <v>81</v>
      </c>
      <c r="D121" s="39" t="s">
        <v>336</v>
      </c>
      <c r="E121" s="161" t="s">
        <v>337</v>
      </c>
      <c r="F121" s="161"/>
      <c r="G121" s="161"/>
      <c r="H121" s="161"/>
      <c r="I121" s="40" t="s">
        <v>155</v>
      </c>
      <c r="J121" s="56">
        <v>0.434</v>
      </c>
      <c r="K121" s="58">
        <v>0</v>
      </c>
      <c r="L121" s="160">
        <f t="shared" si="4"/>
        <v>0</v>
      </c>
      <c r="M121" s="160"/>
      <c r="N121" s="160"/>
      <c r="O121" s="160"/>
    </row>
    <row r="122" spans="1:15" s="73" customFormat="1" ht="36.75" customHeight="1">
      <c r="A122" s="70"/>
      <c r="B122" s="71"/>
      <c r="C122" s="72" t="s">
        <v>71</v>
      </c>
      <c r="D122" s="72"/>
      <c r="E122" s="72"/>
      <c r="F122" s="72"/>
      <c r="G122" s="72"/>
      <c r="H122" s="72"/>
      <c r="I122" s="72"/>
      <c r="J122" s="72"/>
      <c r="K122" s="72"/>
      <c r="L122" s="160"/>
      <c r="M122" s="160"/>
      <c r="N122" s="160"/>
      <c r="O122" s="160"/>
    </row>
    <row r="123" spans="1:15" s="73" customFormat="1" ht="19.5" customHeight="1">
      <c r="A123" s="70"/>
      <c r="B123" s="71"/>
      <c r="C123" s="74" t="s">
        <v>72</v>
      </c>
      <c r="D123" s="74"/>
      <c r="E123" s="74"/>
      <c r="F123" s="74"/>
      <c r="G123" s="74"/>
      <c r="H123" s="74"/>
      <c r="I123" s="74"/>
      <c r="J123" s="74"/>
      <c r="K123" s="74"/>
      <c r="L123" s="160"/>
      <c r="M123" s="160"/>
      <c r="N123" s="160"/>
      <c r="O123" s="160"/>
    </row>
    <row r="124" spans="1:15" s="1" customFormat="1" ht="16.5" customHeight="1">
      <c r="A124" s="11"/>
      <c r="B124" s="38">
        <v>104</v>
      </c>
      <c r="C124" s="38" t="s">
        <v>81</v>
      </c>
      <c r="D124" s="39" t="s">
        <v>338</v>
      </c>
      <c r="E124" s="161" t="s">
        <v>339</v>
      </c>
      <c r="F124" s="161"/>
      <c r="G124" s="161"/>
      <c r="H124" s="161"/>
      <c r="I124" s="40" t="s">
        <v>178</v>
      </c>
      <c r="J124" s="56">
        <v>2</v>
      </c>
      <c r="K124" s="58">
        <v>0</v>
      </c>
      <c r="L124" s="160">
        <f aca="true" t="shared" si="5" ref="L124:L131">ROUND(K124*J124,2)</f>
        <v>0</v>
      </c>
      <c r="M124" s="160"/>
      <c r="N124" s="160"/>
      <c r="O124" s="160"/>
    </row>
    <row r="125" spans="1:15" s="1" customFormat="1" ht="16.5" customHeight="1">
      <c r="A125" s="11"/>
      <c r="B125" s="38">
        <v>105</v>
      </c>
      <c r="C125" s="38" t="s">
        <v>81</v>
      </c>
      <c r="D125" s="39" t="s">
        <v>340</v>
      </c>
      <c r="E125" s="161" t="s">
        <v>341</v>
      </c>
      <c r="F125" s="161"/>
      <c r="G125" s="161"/>
      <c r="H125" s="161"/>
      <c r="I125" s="40" t="s">
        <v>178</v>
      </c>
      <c r="J125" s="56">
        <v>2</v>
      </c>
      <c r="K125" s="58">
        <v>0</v>
      </c>
      <c r="L125" s="160">
        <f t="shared" si="5"/>
        <v>0</v>
      </c>
      <c r="M125" s="160"/>
      <c r="N125" s="160"/>
      <c r="O125" s="160"/>
    </row>
    <row r="126" spans="1:15" s="1" customFormat="1" ht="16.5" customHeight="1">
      <c r="A126" s="11"/>
      <c r="B126" s="38">
        <v>106</v>
      </c>
      <c r="C126" s="38" t="s">
        <v>81</v>
      </c>
      <c r="D126" s="39" t="s">
        <v>342</v>
      </c>
      <c r="E126" s="161" t="s">
        <v>343</v>
      </c>
      <c r="F126" s="161"/>
      <c r="G126" s="161"/>
      <c r="H126" s="161"/>
      <c r="I126" s="40" t="s">
        <v>178</v>
      </c>
      <c r="J126" s="56">
        <v>2</v>
      </c>
      <c r="K126" s="58">
        <v>0</v>
      </c>
      <c r="L126" s="160">
        <f t="shared" si="5"/>
        <v>0</v>
      </c>
      <c r="M126" s="160"/>
      <c r="N126" s="160"/>
      <c r="O126" s="160"/>
    </row>
    <row r="127" spans="1:15" s="1" customFormat="1" ht="16.5" customHeight="1">
      <c r="A127" s="11"/>
      <c r="B127" s="38">
        <v>107</v>
      </c>
      <c r="C127" s="38" t="s">
        <v>81</v>
      </c>
      <c r="D127" s="39" t="s">
        <v>344</v>
      </c>
      <c r="E127" s="161" t="s">
        <v>345</v>
      </c>
      <c r="F127" s="161"/>
      <c r="G127" s="161"/>
      <c r="H127" s="161"/>
      <c r="I127" s="40" t="s">
        <v>178</v>
      </c>
      <c r="J127" s="56">
        <v>2</v>
      </c>
      <c r="K127" s="58">
        <v>0</v>
      </c>
      <c r="L127" s="160">
        <f t="shared" si="5"/>
        <v>0</v>
      </c>
      <c r="M127" s="160"/>
      <c r="N127" s="160"/>
      <c r="O127" s="160"/>
    </row>
    <row r="128" spans="1:15" s="1" customFormat="1" ht="16.5" customHeight="1">
      <c r="A128" s="11"/>
      <c r="B128" s="38">
        <v>108</v>
      </c>
      <c r="C128" s="38" t="s">
        <v>81</v>
      </c>
      <c r="D128" s="39" t="s">
        <v>326</v>
      </c>
      <c r="E128" s="161" t="s">
        <v>346</v>
      </c>
      <c r="F128" s="161"/>
      <c r="G128" s="161"/>
      <c r="H128" s="161"/>
      <c r="I128" s="40" t="s">
        <v>178</v>
      </c>
      <c r="J128" s="56">
        <v>2</v>
      </c>
      <c r="K128" s="58">
        <v>0</v>
      </c>
      <c r="L128" s="160">
        <f t="shared" si="5"/>
        <v>0</v>
      </c>
      <c r="M128" s="160"/>
      <c r="N128" s="160"/>
      <c r="O128" s="160"/>
    </row>
    <row r="129" spans="1:15" s="1" customFormat="1" ht="16.5" customHeight="1">
      <c r="A129" s="11"/>
      <c r="B129" s="38">
        <v>109</v>
      </c>
      <c r="C129" s="38" t="s">
        <v>81</v>
      </c>
      <c r="D129" s="39" t="s">
        <v>328</v>
      </c>
      <c r="E129" s="161" t="s">
        <v>347</v>
      </c>
      <c r="F129" s="161"/>
      <c r="G129" s="161"/>
      <c r="H129" s="161"/>
      <c r="I129" s="40" t="s">
        <v>178</v>
      </c>
      <c r="J129" s="56">
        <v>4</v>
      </c>
      <c r="K129" s="58">
        <v>0</v>
      </c>
      <c r="L129" s="160">
        <f t="shared" si="5"/>
        <v>0</v>
      </c>
      <c r="M129" s="160"/>
      <c r="N129" s="160"/>
      <c r="O129" s="160"/>
    </row>
    <row r="130" spans="1:15" s="1" customFormat="1" ht="16.5" customHeight="1">
      <c r="A130" s="11"/>
      <c r="B130" s="38">
        <v>110</v>
      </c>
      <c r="C130" s="38" t="s">
        <v>81</v>
      </c>
      <c r="D130" s="39" t="s">
        <v>330</v>
      </c>
      <c r="E130" s="161" t="s">
        <v>348</v>
      </c>
      <c r="F130" s="161"/>
      <c r="G130" s="161"/>
      <c r="H130" s="161"/>
      <c r="I130" s="40" t="s">
        <v>178</v>
      </c>
      <c r="J130" s="56">
        <v>1</v>
      </c>
      <c r="K130" s="58">
        <v>0</v>
      </c>
      <c r="L130" s="160">
        <f t="shared" si="5"/>
        <v>0</v>
      </c>
      <c r="M130" s="160"/>
      <c r="N130" s="160"/>
      <c r="O130" s="160"/>
    </row>
    <row r="131" spans="1:15" s="1" customFormat="1" ht="16.5" customHeight="1">
      <c r="A131" s="11"/>
      <c r="B131" s="38">
        <v>111</v>
      </c>
      <c r="C131" s="38" t="s">
        <v>81</v>
      </c>
      <c r="D131" s="39" t="s">
        <v>332</v>
      </c>
      <c r="E131" s="161" t="s">
        <v>349</v>
      </c>
      <c r="F131" s="161"/>
      <c r="G131" s="161"/>
      <c r="H131" s="161"/>
      <c r="I131" s="40" t="s">
        <v>178</v>
      </c>
      <c r="J131" s="56">
        <v>1</v>
      </c>
      <c r="K131" s="58">
        <v>0</v>
      </c>
      <c r="L131" s="160">
        <f t="shared" si="5"/>
        <v>0</v>
      </c>
      <c r="M131" s="160"/>
      <c r="N131" s="160"/>
      <c r="O131" s="160"/>
    </row>
    <row r="132" spans="1:15" s="73" customFormat="1" ht="29.25" customHeight="1">
      <c r="A132" s="70"/>
      <c r="B132" s="71"/>
      <c r="C132" s="74" t="s">
        <v>73</v>
      </c>
      <c r="D132" s="74"/>
      <c r="E132" s="74"/>
      <c r="F132" s="74"/>
      <c r="G132" s="74"/>
      <c r="H132" s="74"/>
      <c r="I132" s="74"/>
      <c r="J132" s="74"/>
      <c r="K132" s="74"/>
      <c r="L132" s="160"/>
      <c r="M132" s="160"/>
      <c r="N132" s="160"/>
      <c r="O132" s="160"/>
    </row>
    <row r="133" spans="1:15" s="1" customFormat="1" ht="25.5" customHeight="1">
      <c r="A133" s="11"/>
      <c r="B133" s="38">
        <v>112</v>
      </c>
      <c r="C133" s="38" t="s">
        <v>81</v>
      </c>
      <c r="D133" s="39" t="s">
        <v>350</v>
      </c>
      <c r="E133" s="161" t="s">
        <v>351</v>
      </c>
      <c r="F133" s="161"/>
      <c r="G133" s="161"/>
      <c r="H133" s="161"/>
      <c r="I133" s="40" t="s">
        <v>102</v>
      </c>
      <c r="J133" s="56">
        <v>779</v>
      </c>
      <c r="K133" s="58">
        <v>0</v>
      </c>
      <c r="L133" s="160">
        <f>ROUND(K133*J133,2)</f>
        <v>0</v>
      </c>
      <c r="M133" s="160"/>
      <c r="N133" s="160"/>
      <c r="O133" s="160"/>
    </row>
    <row r="134" spans="1:15" s="1" customFormat="1" ht="25.5" customHeight="1">
      <c r="A134" s="11"/>
      <c r="B134" s="43">
        <v>113</v>
      </c>
      <c r="C134" s="43" t="s">
        <v>131</v>
      </c>
      <c r="D134" s="44" t="s">
        <v>352</v>
      </c>
      <c r="E134" s="162" t="s">
        <v>353</v>
      </c>
      <c r="F134" s="162"/>
      <c r="G134" s="162"/>
      <c r="H134" s="162"/>
      <c r="I134" s="45" t="s">
        <v>102</v>
      </c>
      <c r="J134" s="57">
        <v>779</v>
      </c>
      <c r="K134" s="54">
        <v>0</v>
      </c>
      <c r="L134" s="163">
        <f>ROUND(K134*J134,2)</f>
        <v>0</v>
      </c>
      <c r="M134" s="163"/>
      <c r="N134" s="163"/>
      <c r="O134" s="163"/>
    </row>
    <row r="135" spans="1:15" s="1" customFormat="1" ht="6.7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5:6" ht="13.5">
      <c r="E136" s="113"/>
      <c r="F136" s="75" t="s">
        <v>496</v>
      </c>
    </row>
    <row r="137" spans="5:6" ht="13.5">
      <c r="E137" s="120"/>
      <c r="F137" s="75" t="s">
        <v>506</v>
      </c>
    </row>
    <row r="138" spans="5:6" ht="13.5">
      <c r="E138" s="118"/>
      <c r="F138" s="75" t="s">
        <v>507</v>
      </c>
    </row>
    <row r="139" spans="5:6" ht="13.5">
      <c r="E139" s="119"/>
      <c r="F139" s="75" t="s">
        <v>500</v>
      </c>
    </row>
  </sheetData>
  <sheetProtection formatColumns="0" formatRows="0"/>
  <mergeCells count="246">
    <mergeCell ref="E102:H102"/>
    <mergeCell ref="L102:O102"/>
    <mergeCell ref="E5:H5"/>
    <mergeCell ref="L5:O5"/>
    <mergeCell ref="E9:H9"/>
    <mergeCell ref="L9:O9"/>
    <mergeCell ref="E12:H12"/>
    <mergeCell ref="L12:O12"/>
    <mergeCell ref="E13:H13"/>
    <mergeCell ref="L13:O13"/>
    <mergeCell ref="A2:O2"/>
    <mergeCell ref="E10:H10"/>
    <mergeCell ref="L10:O10"/>
    <mergeCell ref="L6:O6"/>
    <mergeCell ref="L7:O7"/>
    <mergeCell ref="E11:H11"/>
    <mergeCell ref="L11:O11"/>
    <mergeCell ref="E14:H14"/>
    <mergeCell ref="L14:O14"/>
    <mergeCell ref="E15:H15"/>
    <mergeCell ref="L15:O15"/>
    <mergeCell ref="E16:H16"/>
    <mergeCell ref="L16:O16"/>
    <mergeCell ref="E17:H17"/>
    <mergeCell ref="L17:O17"/>
    <mergeCell ref="E18:H18"/>
    <mergeCell ref="L18:O18"/>
    <mergeCell ref="E19:H19"/>
    <mergeCell ref="L19:O19"/>
    <mergeCell ref="E20:H20"/>
    <mergeCell ref="L20:O20"/>
    <mergeCell ref="E21:H21"/>
    <mergeCell ref="L21:O21"/>
    <mergeCell ref="E22:H22"/>
    <mergeCell ref="L22:O22"/>
    <mergeCell ref="E23:H23"/>
    <mergeCell ref="L23:O23"/>
    <mergeCell ref="E24:H24"/>
    <mergeCell ref="L24:O24"/>
    <mergeCell ref="E25:H25"/>
    <mergeCell ref="L25:O25"/>
    <mergeCell ref="E29:H29"/>
    <mergeCell ref="L29:O29"/>
    <mergeCell ref="E30:H30"/>
    <mergeCell ref="L30:O30"/>
    <mergeCell ref="E26:H26"/>
    <mergeCell ref="L26:O26"/>
    <mergeCell ref="E27:H27"/>
    <mergeCell ref="L27:O27"/>
    <mergeCell ref="E28:H28"/>
    <mergeCell ref="L28:O28"/>
    <mergeCell ref="E32:H32"/>
    <mergeCell ref="L32:O32"/>
    <mergeCell ref="E33:H33"/>
    <mergeCell ref="L33:O33"/>
    <mergeCell ref="E31:H31"/>
    <mergeCell ref="L31:O31"/>
    <mergeCell ref="E34:H34"/>
    <mergeCell ref="L34:O34"/>
    <mergeCell ref="E35:H35"/>
    <mergeCell ref="L35:O35"/>
    <mergeCell ref="E36:H36"/>
    <mergeCell ref="L36:O36"/>
    <mergeCell ref="E37:H37"/>
    <mergeCell ref="L37:O37"/>
    <mergeCell ref="E38:H38"/>
    <mergeCell ref="L38:O38"/>
    <mergeCell ref="E40:H40"/>
    <mergeCell ref="L40:O40"/>
    <mergeCell ref="E41:H41"/>
    <mergeCell ref="L41:O41"/>
    <mergeCell ref="L39:O39"/>
    <mergeCell ref="E42:H42"/>
    <mergeCell ref="L42:O42"/>
    <mergeCell ref="E43:H43"/>
    <mergeCell ref="L43:O43"/>
    <mergeCell ref="E44:H44"/>
    <mergeCell ref="L44:O44"/>
    <mergeCell ref="E46:H46"/>
    <mergeCell ref="L46:O46"/>
    <mergeCell ref="E47:H47"/>
    <mergeCell ref="L47:O47"/>
    <mergeCell ref="E48:H48"/>
    <mergeCell ref="L48:O48"/>
    <mergeCell ref="E49:H49"/>
    <mergeCell ref="L49:O49"/>
    <mergeCell ref="E50:H50"/>
    <mergeCell ref="L50:O50"/>
    <mergeCell ref="E51:H51"/>
    <mergeCell ref="L51:O51"/>
    <mergeCell ref="E53:H53"/>
    <mergeCell ref="L53:O53"/>
    <mergeCell ref="E54:H54"/>
    <mergeCell ref="L54:O54"/>
    <mergeCell ref="E55:H55"/>
    <mergeCell ref="L55:O55"/>
    <mergeCell ref="E57:H57"/>
    <mergeCell ref="L57:O57"/>
    <mergeCell ref="E58:H58"/>
    <mergeCell ref="L58:O58"/>
    <mergeCell ref="E59:H59"/>
    <mergeCell ref="L59:O59"/>
    <mergeCell ref="E60:H60"/>
    <mergeCell ref="L60:O60"/>
    <mergeCell ref="E61:H61"/>
    <mergeCell ref="L61:O61"/>
    <mergeCell ref="E62:H62"/>
    <mergeCell ref="L62:O62"/>
    <mergeCell ref="E63:H63"/>
    <mergeCell ref="L63:O63"/>
    <mergeCell ref="E64:H64"/>
    <mergeCell ref="L64:O64"/>
    <mergeCell ref="E65:H65"/>
    <mergeCell ref="L65:O65"/>
    <mergeCell ref="E66:H66"/>
    <mergeCell ref="L66:O66"/>
    <mergeCell ref="E67:H67"/>
    <mergeCell ref="L67:O67"/>
    <mergeCell ref="E68:H68"/>
    <mergeCell ref="L68:O68"/>
    <mergeCell ref="E69:H69"/>
    <mergeCell ref="L69:O69"/>
    <mergeCell ref="E70:H70"/>
    <mergeCell ref="L70:O70"/>
    <mergeCell ref="E71:H71"/>
    <mergeCell ref="L71:O71"/>
    <mergeCell ref="E72:H72"/>
    <mergeCell ref="L72:O72"/>
    <mergeCell ref="E73:H73"/>
    <mergeCell ref="L73:O73"/>
    <mergeCell ref="E74:H74"/>
    <mergeCell ref="L74:O74"/>
    <mergeCell ref="E75:H75"/>
    <mergeCell ref="L75:O75"/>
    <mergeCell ref="E76:H76"/>
    <mergeCell ref="L76:O76"/>
    <mergeCell ref="E77:H77"/>
    <mergeCell ref="L77:O77"/>
    <mergeCell ref="E78:H78"/>
    <mergeCell ref="L78:O78"/>
    <mergeCell ref="E79:H79"/>
    <mergeCell ref="L79:O79"/>
    <mergeCell ref="E80:H80"/>
    <mergeCell ref="L80:O80"/>
    <mergeCell ref="E81:H81"/>
    <mergeCell ref="L81:O81"/>
    <mergeCell ref="E82:H82"/>
    <mergeCell ref="L82:O82"/>
    <mergeCell ref="E83:H83"/>
    <mergeCell ref="L83:O83"/>
    <mergeCell ref="E84:H84"/>
    <mergeCell ref="L84:O84"/>
    <mergeCell ref="E85:H85"/>
    <mergeCell ref="L85:O85"/>
    <mergeCell ref="E86:H86"/>
    <mergeCell ref="L86:O86"/>
    <mergeCell ref="E87:H87"/>
    <mergeCell ref="L87:O87"/>
    <mergeCell ref="E88:H88"/>
    <mergeCell ref="L88:O88"/>
    <mergeCell ref="E89:H89"/>
    <mergeCell ref="L89:O89"/>
    <mergeCell ref="E90:H90"/>
    <mergeCell ref="L90:O90"/>
    <mergeCell ref="E91:H91"/>
    <mergeCell ref="L91:O91"/>
    <mergeCell ref="E92:H92"/>
    <mergeCell ref="L92:O92"/>
    <mergeCell ref="E93:H93"/>
    <mergeCell ref="L93:O93"/>
    <mergeCell ref="E94:H94"/>
    <mergeCell ref="L94:O94"/>
    <mergeCell ref="E96:H96"/>
    <mergeCell ref="L96:O96"/>
    <mergeCell ref="L95:O95"/>
    <mergeCell ref="L101:O101"/>
    <mergeCell ref="E97:H97"/>
    <mergeCell ref="L97:O97"/>
    <mergeCell ref="E98:H98"/>
    <mergeCell ref="L98:O98"/>
    <mergeCell ref="E99:H99"/>
    <mergeCell ref="L99:O99"/>
    <mergeCell ref="E105:H105"/>
    <mergeCell ref="L105:O105"/>
    <mergeCell ref="E106:H106"/>
    <mergeCell ref="L106:O106"/>
    <mergeCell ref="E108:H108"/>
    <mergeCell ref="L108:O108"/>
    <mergeCell ref="L107:O107"/>
    <mergeCell ref="E109:H109"/>
    <mergeCell ref="L109:O109"/>
    <mergeCell ref="E112:H112"/>
    <mergeCell ref="L112:O112"/>
    <mergeCell ref="L110:O110"/>
    <mergeCell ref="L111:O111"/>
    <mergeCell ref="E119:H119"/>
    <mergeCell ref="L119:O119"/>
    <mergeCell ref="E113:H113"/>
    <mergeCell ref="L113:O113"/>
    <mergeCell ref="E114:H114"/>
    <mergeCell ref="L114:O114"/>
    <mergeCell ref="E115:H115"/>
    <mergeCell ref="L115:O115"/>
    <mergeCell ref="E120:H120"/>
    <mergeCell ref="L120:O120"/>
    <mergeCell ref="E121:H121"/>
    <mergeCell ref="E116:H116"/>
    <mergeCell ref="L116:O116"/>
    <mergeCell ref="E117:H117"/>
    <mergeCell ref="L117:O117"/>
    <mergeCell ref="L121:O121"/>
    <mergeCell ref="E118:H118"/>
    <mergeCell ref="L118:O118"/>
    <mergeCell ref="L122:O122"/>
    <mergeCell ref="L123:O123"/>
    <mergeCell ref="E125:H125"/>
    <mergeCell ref="L125:O125"/>
    <mergeCell ref="E124:H124"/>
    <mergeCell ref="L124:O124"/>
    <mergeCell ref="E134:H134"/>
    <mergeCell ref="L134:O134"/>
    <mergeCell ref="E133:H133"/>
    <mergeCell ref="L133:O133"/>
    <mergeCell ref="E127:H127"/>
    <mergeCell ref="L127:O127"/>
    <mergeCell ref="E128:H128"/>
    <mergeCell ref="L128:O128"/>
    <mergeCell ref="E129:H129"/>
    <mergeCell ref="L129:O129"/>
    <mergeCell ref="L132:O132"/>
    <mergeCell ref="E130:H130"/>
    <mergeCell ref="L130:O130"/>
    <mergeCell ref="E131:H131"/>
    <mergeCell ref="L131:O131"/>
    <mergeCell ref="E126:H126"/>
    <mergeCell ref="L126:O126"/>
    <mergeCell ref="E103:H103"/>
    <mergeCell ref="L103:O103"/>
    <mergeCell ref="E104:H104"/>
    <mergeCell ref="L104:O104"/>
    <mergeCell ref="L45:O45"/>
    <mergeCell ref="L52:O52"/>
    <mergeCell ref="L56:O56"/>
    <mergeCell ref="E100:H100"/>
    <mergeCell ref="L100:O100"/>
    <mergeCell ref="E101:H101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76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80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X62" sqref="X62"/>
    </sheetView>
  </sheetViews>
  <sheetFormatPr defaultColWidth="9.33203125" defaultRowHeight="13.5"/>
  <cols>
    <col min="1" max="1" width="1.66796875" style="75" customWidth="1"/>
    <col min="2" max="2" width="4.5" style="75" customWidth="1"/>
    <col min="3" max="3" width="4.8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0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1" customFormat="1" ht="6.75" customHeight="1">
      <c r="A3" s="7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73">
        <f>SUM(L9:O61)</f>
        <v>0</v>
      </c>
      <c r="M6" s="174"/>
      <c r="N6" s="174"/>
      <c r="O6" s="174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</row>
    <row r="8" spans="1:15" s="73" customFormat="1" ht="30.7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>
        <v>1</v>
      </c>
      <c r="C9" s="38" t="s">
        <v>81</v>
      </c>
      <c r="D9" s="39" t="s">
        <v>82</v>
      </c>
      <c r="E9" s="161" t="s">
        <v>83</v>
      </c>
      <c r="F9" s="161"/>
      <c r="G9" s="161"/>
      <c r="H9" s="161"/>
      <c r="I9" s="40" t="s">
        <v>84</v>
      </c>
      <c r="J9" s="50">
        <v>58.2</v>
      </c>
      <c r="K9" s="52">
        <v>0</v>
      </c>
      <c r="L9" s="160">
        <f aca="true" t="shared" si="0" ref="L9:L29">ROUND(K9*J9,2)</f>
        <v>0</v>
      </c>
      <c r="M9" s="160"/>
      <c r="N9" s="160"/>
      <c r="O9" s="160"/>
    </row>
    <row r="10" spans="1:15" s="1" customFormat="1" ht="25.5" customHeight="1">
      <c r="A10" s="11"/>
      <c r="B10" s="38">
        <v>2</v>
      </c>
      <c r="C10" s="38" t="s">
        <v>81</v>
      </c>
      <c r="D10" s="39" t="s">
        <v>92</v>
      </c>
      <c r="E10" s="161" t="s">
        <v>93</v>
      </c>
      <c r="F10" s="161"/>
      <c r="G10" s="161"/>
      <c r="H10" s="161"/>
      <c r="I10" s="40" t="s">
        <v>94</v>
      </c>
      <c r="J10" s="50">
        <v>23</v>
      </c>
      <c r="K10" s="58">
        <v>0</v>
      </c>
      <c r="L10" s="178">
        <f t="shared" si="0"/>
        <v>0</v>
      </c>
      <c r="M10" s="179"/>
      <c r="N10" s="179"/>
      <c r="O10" s="180"/>
    </row>
    <row r="11" spans="1:15" s="1" customFormat="1" ht="38.25" customHeight="1">
      <c r="A11" s="11"/>
      <c r="B11" s="38">
        <v>3</v>
      </c>
      <c r="C11" s="38" t="s">
        <v>81</v>
      </c>
      <c r="D11" s="39" t="s">
        <v>96</v>
      </c>
      <c r="E11" s="161" t="s">
        <v>97</v>
      </c>
      <c r="F11" s="161"/>
      <c r="G11" s="161"/>
      <c r="H11" s="161"/>
      <c r="I11" s="40" t="s">
        <v>98</v>
      </c>
      <c r="J11" s="50">
        <v>2</v>
      </c>
      <c r="K11" s="58">
        <v>0</v>
      </c>
      <c r="L11" s="178">
        <f t="shared" si="0"/>
        <v>0</v>
      </c>
      <c r="M11" s="179"/>
      <c r="N11" s="179"/>
      <c r="O11" s="180"/>
    </row>
    <row r="12" spans="1:15" s="1" customFormat="1" ht="25.5" customHeight="1">
      <c r="A12" s="11"/>
      <c r="B12" s="38">
        <v>4</v>
      </c>
      <c r="C12" s="38" t="s">
        <v>81</v>
      </c>
      <c r="D12" s="39" t="s">
        <v>104</v>
      </c>
      <c r="E12" s="161" t="s">
        <v>105</v>
      </c>
      <c r="F12" s="161"/>
      <c r="G12" s="161"/>
      <c r="H12" s="161"/>
      <c r="I12" s="40" t="s">
        <v>102</v>
      </c>
      <c r="J12" s="50">
        <v>5</v>
      </c>
      <c r="K12" s="58">
        <v>0</v>
      </c>
      <c r="L12" s="178">
        <f t="shared" si="0"/>
        <v>0</v>
      </c>
      <c r="M12" s="179"/>
      <c r="N12" s="179"/>
      <c r="O12" s="180"/>
    </row>
    <row r="13" spans="1:15" s="1" customFormat="1" ht="38.25" customHeight="1">
      <c r="A13" s="11"/>
      <c r="B13" s="38">
        <v>5</v>
      </c>
      <c r="C13" s="38" t="s">
        <v>81</v>
      </c>
      <c r="D13" s="39" t="s">
        <v>107</v>
      </c>
      <c r="E13" s="161" t="s">
        <v>108</v>
      </c>
      <c r="F13" s="161"/>
      <c r="G13" s="161"/>
      <c r="H13" s="161"/>
      <c r="I13" s="40" t="s">
        <v>109</v>
      </c>
      <c r="J13" s="50">
        <v>16.98</v>
      </c>
      <c r="K13" s="58">
        <v>0</v>
      </c>
      <c r="L13" s="178">
        <f t="shared" si="0"/>
        <v>0</v>
      </c>
      <c r="M13" s="179"/>
      <c r="N13" s="179"/>
      <c r="O13" s="180"/>
    </row>
    <row r="14" spans="1:15" s="1" customFormat="1" ht="25.5" customHeight="1">
      <c r="A14" s="11"/>
      <c r="B14" s="38">
        <v>6</v>
      </c>
      <c r="C14" s="38" t="s">
        <v>81</v>
      </c>
      <c r="D14" s="39" t="s">
        <v>355</v>
      </c>
      <c r="E14" s="161" t="s">
        <v>356</v>
      </c>
      <c r="F14" s="161"/>
      <c r="G14" s="161"/>
      <c r="H14" s="161"/>
      <c r="I14" s="40" t="s">
        <v>109</v>
      </c>
      <c r="J14" s="50">
        <v>8.241</v>
      </c>
      <c r="K14" s="58">
        <v>0</v>
      </c>
      <c r="L14" s="178">
        <f t="shared" si="0"/>
        <v>0</v>
      </c>
      <c r="M14" s="179"/>
      <c r="N14" s="179"/>
      <c r="O14" s="180"/>
    </row>
    <row r="15" spans="1:15" s="1" customFormat="1" ht="25.5" customHeight="1">
      <c r="A15" s="11"/>
      <c r="B15" s="38">
        <v>7</v>
      </c>
      <c r="C15" s="38" t="s">
        <v>81</v>
      </c>
      <c r="D15" s="39" t="s">
        <v>357</v>
      </c>
      <c r="E15" s="161" t="s">
        <v>358</v>
      </c>
      <c r="F15" s="161"/>
      <c r="G15" s="161"/>
      <c r="H15" s="161"/>
      <c r="I15" s="40" t="s">
        <v>109</v>
      </c>
      <c r="J15" s="50">
        <v>8.241</v>
      </c>
      <c r="K15" s="58">
        <v>0</v>
      </c>
      <c r="L15" s="178">
        <f t="shared" si="0"/>
        <v>0</v>
      </c>
      <c r="M15" s="179"/>
      <c r="N15" s="179"/>
      <c r="O15" s="180"/>
    </row>
    <row r="16" spans="1:15" s="1" customFormat="1" ht="25.5" customHeight="1">
      <c r="A16" s="11"/>
      <c r="B16" s="38">
        <v>8</v>
      </c>
      <c r="C16" s="38" t="s">
        <v>81</v>
      </c>
      <c r="D16" s="39" t="s">
        <v>116</v>
      </c>
      <c r="E16" s="161" t="s">
        <v>117</v>
      </c>
      <c r="F16" s="161"/>
      <c r="G16" s="161"/>
      <c r="H16" s="161"/>
      <c r="I16" s="40" t="s">
        <v>109</v>
      </c>
      <c r="J16" s="50">
        <v>1460.28</v>
      </c>
      <c r="K16" s="58">
        <v>0</v>
      </c>
      <c r="L16" s="178">
        <f t="shared" si="0"/>
        <v>0</v>
      </c>
      <c r="M16" s="179"/>
      <c r="N16" s="179"/>
      <c r="O16" s="180"/>
    </row>
    <row r="17" spans="1:15" s="1" customFormat="1" ht="16.5" customHeight="1">
      <c r="A17" s="11"/>
      <c r="B17" s="38">
        <v>9</v>
      </c>
      <c r="C17" s="38" t="s">
        <v>81</v>
      </c>
      <c r="D17" s="39" t="s">
        <v>119</v>
      </c>
      <c r="E17" s="161" t="s">
        <v>120</v>
      </c>
      <c r="F17" s="161"/>
      <c r="G17" s="161"/>
      <c r="H17" s="161"/>
      <c r="I17" s="40" t="s">
        <v>109</v>
      </c>
      <c r="J17" s="50">
        <v>1460.28</v>
      </c>
      <c r="K17" s="58">
        <v>0</v>
      </c>
      <c r="L17" s="178">
        <f t="shared" si="0"/>
        <v>0</v>
      </c>
      <c r="M17" s="179"/>
      <c r="N17" s="179"/>
      <c r="O17" s="180"/>
    </row>
    <row r="18" spans="1:15" s="1" customFormat="1" ht="25.5" customHeight="1">
      <c r="A18" s="11"/>
      <c r="B18" s="38">
        <v>10</v>
      </c>
      <c r="C18" s="38" t="s">
        <v>81</v>
      </c>
      <c r="D18" s="39" t="s">
        <v>134</v>
      </c>
      <c r="E18" s="161" t="s">
        <v>135</v>
      </c>
      <c r="F18" s="161"/>
      <c r="G18" s="161"/>
      <c r="H18" s="161"/>
      <c r="I18" s="40" t="s">
        <v>84</v>
      </c>
      <c r="J18" s="50">
        <v>2433.8</v>
      </c>
      <c r="K18" s="58">
        <v>0</v>
      </c>
      <c r="L18" s="178">
        <f t="shared" si="0"/>
        <v>0</v>
      </c>
      <c r="M18" s="179"/>
      <c r="N18" s="179"/>
      <c r="O18" s="180"/>
    </row>
    <row r="19" spans="1:15" s="1" customFormat="1" ht="25.5" customHeight="1">
      <c r="A19" s="11"/>
      <c r="B19" s="38">
        <v>11</v>
      </c>
      <c r="C19" s="38" t="s">
        <v>81</v>
      </c>
      <c r="D19" s="39" t="s">
        <v>136</v>
      </c>
      <c r="E19" s="161" t="s">
        <v>137</v>
      </c>
      <c r="F19" s="161"/>
      <c r="G19" s="161"/>
      <c r="H19" s="161"/>
      <c r="I19" s="40" t="s">
        <v>84</v>
      </c>
      <c r="J19" s="50">
        <v>2433.8</v>
      </c>
      <c r="K19" s="58">
        <v>0</v>
      </c>
      <c r="L19" s="178">
        <f t="shared" si="0"/>
        <v>0</v>
      </c>
      <c r="M19" s="179"/>
      <c r="N19" s="179"/>
      <c r="O19" s="180"/>
    </row>
    <row r="20" spans="1:15" s="1" customFormat="1" ht="25.5" customHeight="1">
      <c r="A20" s="11"/>
      <c r="B20" s="38">
        <v>12</v>
      </c>
      <c r="C20" s="38" t="s">
        <v>81</v>
      </c>
      <c r="D20" s="39" t="s">
        <v>359</v>
      </c>
      <c r="E20" s="161" t="s">
        <v>360</v>
      </c>
      <c r="F20" s="161"/>
      <c r="G20" s="161"/>
      <c r="H20" s="161"/>
      <c r="I20" s="40" t="s">
        <v>109</v>
      </c>
      <c r="J20" s="50">
        <v>8.241</v>
      </c>
      <c r="K20" s="58">
        <v>0</v>
      </c>
      <c r="L20" s="178">
        <f t="shared" si="0"/>
        <v>0</v>
      </c>
      <c r="M20" s="179"/>
      <c r="N20" s="179"/>
      <c r="O20" s="180"/>
    </row>
    <row r="21" spans="1:15" s="1" customFormat="1" ht="25.5" customHeight="1">
      <c r="A21" s="11"/>
      <c r="B21" s="38">
        <v>13</v>
      </c>
      <c r="C21" s="38" t="s">
        <v>81</v>
      </c>
      <c r="D21" s="39" t="s">
        <v>142</v>
      </c>
      <c r="E21" s="161" t="s">
        <v>143</v>
      </c>
      <c r="F21" s="161"/>
      <c r="G21" s="161"/>
      <c r="H21" s="161"/>
      <c r="I21" s="40" t="s">
        <v>109</v>
      </c>
      <c r="J21" s="50">
        <v>1460.28</v>
      </c>
      <c r="K21" s="58">
        <v>0</v>
      </c>
      <c r="L21" s="178">
        <f t="shared" si="0"/>
        <v>0</v>
      </c>
      <c r="M21" s="179"/>
      <c r="N21" s="179"/>
      <c r="O21" s="180"/>
    </row>
    <row r="22" spans="1:15" s="1" customFormat="1" ht="25.5" customHeight="1">
      <c r="A22" s="11"/>
      <c r="B22" s="38">
        <v>14</v>
      </c>
      <c r="C22" s="38" t="s">
        <v>81</v>
      </c>
      <c r="D22" s="39" t="s">
        <v>361</v>
      </c>
      <c r="E22" s="161" t="s">
        <v>362</v>
      </c>
      <c r="F22" s="161"/>
      <c r="G22" s="161"/>
      <c r="H22" s="161"/>
      <c r="I22" s="40" t="s">
        <v>109</v>
      </c>
      <c r="J22" s="50">
        <v>1460.28</v>
      </c>
      <c r="K22" s="58">
        <v>0</v>
      </c>
      <c r="L22" s="178">
        <f t="shared" si="0"/>
        <v>0</v>
      </c>
      <c r="M22" s="179"/>
      <c r="N22" s="179"/>
      <c r="O22" s="180"/>
    </row>
    <row r="23" spans="1:15" s="1" customFormat="1" ht="25.5" customHeight="1">
      <c r="A23" s="11"/>
      <c r="B23" s="38">
        <v>15</v>
      </c>
      <c r="C23" s="38" t="s">
        <v>81</v>
      </c>
      <c r="D23" s="39" t="s">
        <v>363</v>
      </c>
      <c r="E23" s="161" t="s">
        <v>364</v>
      </c>
      <c r="F23" s="161"/>
      <c r="G23" s="161"/>
      <c r="H23" s="161"/>
      <c r="I23" s="40" t="s">
        <v>109</v>
      </c>
      <c r="J23" s="50">
        <v>1460.28</v>
      </c>
      <c r="K23" s="58">
        <v>0</v>
      </c>
      <c r="L23" s="178">
        <f t="shared" si="0"/>
        <v>0</v>
      </c>
      <c r="M23" s="179"/>
      <c r="N23" s="179"/>
      <c r="O23" s="180"/>
    </row>
    <row r="24" spans="1:15" s="1" customFormat="1" ht="38.25" customHeight="1">
      <c r="A24" s="11"/>
      <c r="B24" s="38">
        <v>16</v>
      </c>
      <c r="C24" s="38" t="s">
        <v>81</v>
      </c>
      <c r="D24" s="39" t="s">
        <v>148</v>
      </c>
      <c r="E24" s="161" t="s">
        <v>149</v>
      </c>
      <c r="F24" s="161"/>
      <c r="G24" s="161"/>
      <c r="H24" s="161"/>
      <c r="I24" s="40" t="s">
        <v>109</v>
      </c>
      <c r="J24" s="50">
        <v>1108.13</v>
      </c>
      <c r="K24" s="58">
        <v>0</v>
      </c>
      <c r="L24" s="178">
        <f t="shared" si="0"/>
        <v>0</v>
      </c>
      <c r="M24" s="179"/>
      <c r="N24" s="179"/>
      <c r="O24" s="180"/>
    </row>
    <row r="25" spans="1:15" s="1" customFormat="1" ht="25.5" customHeight="1">
      <c r="A25" s="11"/>
      <c r="B25" s="38">
        <v>17</v>
      </c>
      <c r="C25" s="38" t="s">
        <v>81</v>
      </c>
      <c r="D25" s="39" t="s">
        <v>150</v>
      </c>
      <c r="E25" s="161" t="s">
        <v>151</v>
      </c>
      <c r="F25" s="161"/>
      <c r="G25" s="161"/>
      <c r="H25" s="161"/>
      <c r="I25" s="40" t="s">
        <v>109</v>
      </c>
      <c r="J25" s="50">
        <v>274.7</v>
      </c>
      <c r="K25" s="58">
        <v>0</v>
      </c>
      <c r="L25" s="178">
        <f t="shared" si="0"/>
        <v>0</v>
      </c>
      <c r="M25" s="179"/>
      <c r="N25" s="179"/>
      <c r="O25" s="180"/>
    </row>
    <row r="26" spans="1:15" s="1" customFormat="1" ht="16.5" customHeight="1">
      <c r="A26" s="11"/>
      <c r="B26" s="38">
        <v>18</v>
      </c>
      <c r="C26" s="38" t="s">
        <v>81</v>
      </c>
      <c r="D26" s="39" t="s">
        <v>152</v>
      </c>
      <c r="E26" s="161" t="s">
        <v>153</v>
      </c>
      <c r="F26" s="161"/>
      <c r="G26" s="161"/>
      <c r="H26" s="161"/>
      <c r="I26" s="40" t="s">
        <v>109</v>
      </c>
      <c r="J26" s="110">
        <v>219.76</v>
      </c>
      <c r="K26" s="58">
        <v>0</v>
      </c>
      <c r="L26" s="178">
        <f t="shared" si="0"/>
        <v>0</v>
      </c>
      <c r="M26" s="179"/>
      <c r="N26" s="179"/>
      <c r="O26" s="180"/>
    </row>
    <row r="27" spans="1:15" s="1" customFormat="1" ht="16.5" customHeight="1">
      <c r="A27" s="11"/>
      <c r="B27" s="43">
        <v>19</v>
      </c>
      <c r="C27" s="43" t="s">
        <v>131</v>
      </c>
      <c r="D27" s="44" t="s">
        <v>160</v>
      </c>
      <c r="E27" s="162" t="s">
        <v>161</v>
      </c>
      <c r="F27" s="162"/>
      <c r="G27" s="162"/>
      <c r="H27" s="162"/>
      <c r="I27" s="45" t="s">
        <v>155</v>
      </c>
      <c r="J27" s="51">
        <v>439.52</v>
      </c>
      <c r="K27" s="58">
        <v>0</v>
      </c>
      <c r="L27" s="181">
        <f t="shared" si="0"/>
        <v>0</v>
      </c>
      <c r="M27" s="182"/>
      <c r="N27" s="182"/>
      <c r="O27" s="183"/>
    </row>
    <row r="28" spans="1:15" s="1" customFormat="1" ht="16.5" customHeight="1">
      <c r="A28" s="11"/>
      <c r="B28" s="43">
        <v>20</v>
      </c>
      <c r="C28" s="43" t="s">
        <v>131</v>
      </c>
      <c r="D28" s="44" t="s">
        <v>154</v>
      </c>
      <c r="E28" s="162" t="s">
        <v>492</v>
      </c>
      <c r="F28" s="162"/>
      <c r="G28" s="162"/>
      <c r="H28" s="162"/>
      <c r="I28" s="45" t="s">
        <v>155</v>
      </c>
      <c r="J28" s="51">
        <v>1773.0080000000003</v>
      </c>
      <c r="K28" s="58">
        <v>0</v>
      </c>
      <c r="L28" s="181">
        <f t="shared" si="0"/>
        <v>0</v>
      </c>
      <c r="M28" s="182"/>
      <c r="N28" s="182"/>
      <c r="O28" s="183"/>
    </row>
    <row r="29" spans="1:15" s="1" customFormat="1" ht="16.5" customHeight="1">
      <c r="A29" s="11"/>
      <c r="B29" s="38">
        <v>21</v>
      </c>
      <c r="C29" s="38" t="s">
        <v>81</v>
      </c>
      <c r="D29" s="39" t="s">
        <v>157</v>
      </c>
      <c r="E29" s="161" t="s">
        <v>158</v>
      </c>
      <c r="F29" s="161"/>
      <c r="G29" s="161"/>
      <c r="H29" s="161"/>
      <c r="I29" s="40" t="s">
        <v>109</v>
      </c>
      <c r="J29" s="50">
        <v>1460.28</v>
      </c>
      <c r="K29" s="58">
        <v>0</v>
      </c>
      <c r="L29" s="178">
        <f t="shared" si="0"/>
        <v>0</v>
      </c>
      <c r="M29" s="179"/>
      <c r="N29" s="179"/>
      <c r="O29" s="180"/>
    </row>
    <row r="30" spans="1:15" s="73" customFormat="1" ht="29.25" customHeight="1">
      <c r="A30" s="70"/>
      <c r="B30" s="71"/>
      <c r="C30" s="74" t="s">
        <v>64</v>
      </c>
      <c r="D30" s="74"/>
      <c r="E30" s="74"/>
      <c r="F30" s="74"/>
      <c r="G30" s="74"/>
      <c r="H30" s="74"/>
      <c r="I30" s="74"/>
      <c r="J30" s="74"/>
      <c r="K30" s="74"/>
      <c r="L30" s="178"/>
      <c r="M30" s="179"/>
      <c r="N30" s="179"/>
      <c r="O30" s="180"/>
    </row>
    <row r="31" spans="1:15" s="1" customFormat="1" ht="38.25" customHeight="1">
      <c r="A31" s="11"/>
      <c r="B31" s="38">
        <v>22</v>
      </c>
      <c r="C31" s="38" t="s">
        <v>81</v>
      </c>
      <c r="D31" s="39" t="s">
        <v>173</v>
      </c>
      <c r="E31" s="161" t="s">
        <v>174</v>
      </c>
      <c r="F31" s="161"/>
      <c r="G31" s="161"/>
      <c r="H31" s="161"/>
      <c r="I31" s="40" t="s">
        <v>109</v>
      </c>
      <c r="J31" s="50">
        <v>77.45</v>
      </c>
      <c r="K31" s="52">
        <v>0</v>
      </c>
      <c r="L31" s="178">
        <f>ROUND(K31*J31,2)</f>
        <v>0</v>
      </c>
      <c r="M31" s="179"/>
      <c r="N31" s="179"/>
      <c r="O31" s="180"/>
    </row>
    <row r="32" spans="1:15" s="1" customFormat="1" ht="25.5" customHeight="1">
      <c r="A32" s="11"/>
      <c r="B32" s="38">
        <v>23</v>
      </c>
      <c r="C32" s="38" t="s">
        <v>81</v>
      </c>
      <c r="D32" s="39" t="s">
        <v>176</v>
      </c>
      <c r="E32" s="161" t="s">
        <v>177</v>
      </c>
      <c r="F32" s="161"/>
      <c r="G32" s="161"/>
      <c r="H32" s="161"/>
      <c r="I32" s="40" t="s">
        <v>178</v>
      </c>
      <c r="J32" s="50">
        <v>12</v>
      </c>
      <c r="K32" s="58">
        <v>0</v>
      </c>
      <c r="L32" s="178">
        <f>ROUND(K32*J32,2)</f>
        <v>0</v>
      </c>
      <c r="M32" s="179"/>
      <c r="N32" s="179"/>
      <c r="O32" s="180"/>
    </row>
    <row r="33" spans="1:15" s="1" customFormat="1" ht="25.5" customHeight="1">
      <c r="A33" s="11"/>
      <c r="B33" s="38">
        <v>24</v>
      </c>
      <c r="C33" s="38" t="s">
        <v>81</v>
      </c>
      <c r="D33" s="39" t="s">
        <v>180</v>
      </c>
      <c r="E33" s="161" t="s">
        <v>181</v>
      </c>
      <c r="F33" s="161"/>
      <c r="G33" s="161"/>
      <c r="H33" s="161"/>
      <c r="I33" s="40" t="s">
        <v>109</v>
      </c>
      <c r="J33" s="50">
        <v>7.35</v>
      </c>
      <c r="K33" s="58">
        <v>0</v>
      </c>
      <c r="L33" s="178">
        <f>ROUND(K33*J33,2)</f>
        <v>0</v>
      </c>
      <c r="M33" s="179"/>
      <c r="N33" s="179"/>
      <c r="O33" s="180"/>
    </row>
    <row r="34" spans="1:15" s="1" customFormat="1" ht="38.25" customHeight="1">
      <c r="A34" s="11"/>
      <c r="B34" s="38">
        <v>25</v>
      </c>
      <c r="C34" s="38" t="s">
        <v>81</v>
      </c>
      <c r="D34" s="39" t="s">
        <v>183</v>
      </c>
      <c r="E34" s="161" t="s">
        <v>184</v>
      </c>
      <c r="F34" s="161"/>
      <c r="G34" s="161"/>
      <c r="H34" s="161"/>
      <c r="I34" s="40" t="s">
        <v>84</v>
      </c>
      <c r="J34" s="50">
        <v>19.6</v>
      </c>
      <c r="K34" s="58">
        <v>0</v>
      </c>
      <c r="L34" s="178">
        <f>ROUND(K34*J34,2)</f>
        <v>0</v>
      </c>
      <c r="M34" s="179"/>
      <c r="N34" s="179"/>
      <c r="O34" s="180"/>
    </row>
    <row r="35" spans="1:15" s="73" customFormat="1" ht="29.25" customHeight="1">
      <c r="A35" s="70"/>
      <c r="B35" s="71"/>
      <c r="C35" s="74" t="s">
        <v>66</v>
      </c>
      <c r="D35" s="74"/>
      <c r="E35" s="74"/>
      <c r="F35" s="74"/>
      <c r="G35" s="74"/>
      <c r="H35" s="74"/>
      <c r="I35" s="74"/>
      <c r="J35" s="74"/>
      <c r="K35" s="58"/>
      <c r="L35" s="178"/>
      <c r="M35" s="179"/>
      <c r="N35" s="179"/>
      <c r="O35" s="180"/>
    </row>
    <row r="36" spans="1:15" s="1" customFormat="1" ht="25.5" customHeight="1">
      <c r="A36" s="11"/>
      <c r="B36" s="38">
        <v>26</v>
      </c>
      <c r="C36" s="38" t="s">
        <v>81</v>
      </c>
      <c r="D36" s="39" t="s">
        <v>209</v>
      </c>
      <c r="E36" s="161" t="s">
        <v>210</v>
      </c>
      <c r="F36" s="161"/>
      <c r="G36" s="161"/>
      <c r="H36" s="161"/>
      <c r="I36" s="40" t="s">
        <v>102</v>
      </c>
      <c r="J36" s="50">
        <v>430</v>
      </c>
      <c r="K36" s="58">
        <v>0</v>
      </c>
      <c r="L36" s="178">
        <f aca="true" t="shared" si="1" ref="L36:L50">ROUND(K36*J36,2)</f>
        <v>0</v>
      </c>
      <c r="M36" s="179"/>
      <c r="N36" s="179"/>
      <c r="O36" s="180"/>
    </row>
    <row r="37" spans="1:15" s="1" customFormat="1" ht="25.5" customHeight="1">
      <c r="A37" s="11"/>
      <c r="B37" s="43">
        <v>27</v>
      </c>
      <c r="C37" s="43" t="s">
        <v>131</v>
      </c>
      <c r="D37" s="44" t="s">
        <v>212</v>
      </c>
      <c r="E37" s="162" t="s">
        <v>213</v>
      </c>
      <c r="F37" s="162"/>
      <c r="G37" s="162"/>
      <c r="H37" s="162"/>
      <c r="I37" s="45" t="s">
        <v>178</v>
      </c>
      <c r="J37" s="51">
        <v>86.038</v>
      </c>
      <c r="K37" s="58">
        <v>0</v>
      </c>
      <c r="L37" s="181">
        <f t="shared" si="1"/>
        <v>0</v>
      </c>
      <c r="M37" s="182"/>
      <c r="N37" s="182"/>
      <c r="O37" s="183"/>
    </row>
    <row r="38" spans="1:15" s="1" customFormat="1" ht="38.25" customHeight="1">
      <c r="A38" s="11"/>
      <c r="B38" s="38">
        <v>28</v>
      </c>
      <c r="C38" s="38" t="s">
        <v>81</v>
      </c>
      <c r="D38" s="39" t="s">
        <v>221</v>
      </c>
      <c r="E38" s="161" t="s">
        <v>222</v>
      </c>
      <c r="F38" s="161"/>
      <c r="G38" s="161"/>
      <c r="H38" s="161"/>
      <c r="I38" s="40" t="s">
        <v>178</v>
      </c>
      <c r="J38" s="110">
        <v>20</v>
      </c>
      <c r="K38" s="58">
        <v>0</v>
      </c>
      <c r="L38" s="178">
        <f t="shared" si="1"/>
        <v>0</v>
      </c>
      <c r="M38" s="179"/>
      <c r="N38" s="179"/>
      <c r="O38" s="180"/>
    </row>
    <row r="39" spans="1:15" s="1" customFormat="1" ht="16.5" customHeight="1">
      <c r="A39" s="11"/>
      <c r="B39" s="43">
        <v>29</v>
      </c>
      <c r="C39" s="43" t="s">
        <v>131</v>
      </c>
      <c r="D39" s="44" t="s">
        <v>224</v>
      </c>
      <c r="E39" s="162" t="s">
        <v>225</v>
      </c>
      <c r="F39" s="162"/>
      <c r="G39" s="162"/>
      <c r="H39" s="162"/>
      <c r="I39" s="45" t="s">
        <v>178</v>
      </c>
      <c r="J39" s="112">
        <v>20</v>
      </c>
      <c r="K39" s="58">
        <v>0</v>
      </c>
      <c r="L39" s="181">
        <f t="shared" si="1"/>
        <v>0</v>
      </c>
      <c r="M39" s="182"/>
      <c r="N39" s="182"/>
      <c r="O39" s="183"/>
    </row>
    <row r="40" spans="1:15" s="1" customFormat="1" ht="38.25" customHeight="1">
      <c r="A40" s="11"/>
      <c r="B40" s="38">
        <v>30</v>
      </c>
      <c r="C40" s="38" t="s">
        <v>81</v>
      </c>
      <c r="D40" s="39" t="s">
        <v>227</v>
      </c>
      <c r="E40" s="161" t="s">
        <v>228</v>
      </c>
      <c r="F40" s="161"/>
      <c r="G40" s="161"/>
      <c r="H40" s="161"/>
      <c r="I40" s="40" t="s">
        <v>178</v>
      </c>
      <c r="J40" s="50">
        <v>25</v>
      </c>
      <c r="K40" s="58">
        <v>0</v>
      </c>
      <c r="L40" s="178">
        <f t="shared" si="1"/>
        <v>0</v>
      </c>
      <c r="M40" s="179"/>
      <c r="N40" s="179"/>
      <c r="O40" s="180"/>
    </row>
    <row r="41" spans="1:15" s="1" customFormat="1" ht="25.5" customHeight="1">
      <c r="A41" s="11"/>
      <c r="B41" s="43">
        <v>31</v>
      </c>
      <c r="C41" s="43" t="s">
        <v>131</v>
      </c>
      <c r="D41" s="44" t="s">
        <v>230</v>
      </c>
      <c r="E41" s="162" t="s">
        <v>231</v>
      </c>
      <c r="F41" s="162"/>
      <c r="G41" s="162"/>
      <c r="H41" s="162"/>
      <c r="I41" s="45" t="s">
        <v>178</v>
      </c>
      <c r="J41" s="51">
        <v>24.9999999999999</v>
      </c>
      <c r="K41" s="58">
        <v>0</v>
      </c>
      <c r="L41" s="181">
        <f t="shared" si="1"/>
        <v>0</v>
      </c>
      <c r="M41" s="182"/>
      <c r="N41" s="182"/>
      <c r="O41" s="183"/>
    </row>
    <row r="42" spans="1:15" s="1" customFormat="1" ht="16.5" customHeight="1">
      <c r="A42" s="11"/>
      <c r="B42" s="38">
        <v>32</v>
      </c>
      <c r="C42" s="38" t="s">
        <v>81</v>
      </c>
      <c r="D42" s="39" t="s">
        <v>247</v>
      </c>
      <c r="E42" s="161" t="s">
        <v>248</v>
      </c>
      <c r="F42" s="161"/>
      <c r="G42" s="161"/>
      <c r="H42" s="161"/>
      <c r="I42" s="40" t="s">
        <v>102</v>
      </c>
      <c r="J42" s="50">
        <v>430</v>
      </c>
      <c r="K42" s="58">
        <v>0</v>
      </c>
      <c r="L42" s="178">
        <f t="shared" si="1"/>
        <v>0</v>
      </c>
      <c r="M42" s="179"/>
      <c r="N42" s="179"/>
      <c r="O42" s="180"/>
    </row>
    <row r="43" spans="1:15" s="1" customFormat="1" ht="25.5" customHeight="1">
      <c r="A43" s="11"/>
      <c r="B43" s="38">
        <v>33</v>
      </c>
      <c r="C43" s="38" t="s">
        <v>81</v>
      </c>
      <c r="D43" s="39" t="s">
        <v>255</v>
      </c>
      <c r="E43" s="161" t="s">
        <v>256</v>
      </c>
      <c r="F43" s="161"/>
      <c r="G43" s="161"/>
      <c r="H43" s="161"/>
      <c r="I43" s="40" t="s">
        <v>178</v>
      </c>
      <c r="J43" s="50">
        <v>10</v>
      </c>
      <c r="K43" s="58">
        <v>0</v>
      </c>
      <c r="L43" s="178">
        <f t="shared" si="1"/>
        <v>0</v>
      </c>
      <c r="M43" s="179"/>
      <c r="N43" s="179"/>
      <c r="O43" s="180"/>
    </row>
    <row r="44" spans="1:15" s="1" customFormat="1" ht="38.25" customHeight="1">
      <c r="A44" s="11"/>
      <c r="B44" s="38">
        <v>34</v>
      </c>
      <c r="C44" s="38" t="s">
        <v>81</v>
      </c>
      <c r="D44" s="39" t="s">
        <v>258</v>
      </c>
      <c r="E44" s="161" t="s">
        <v>259</v>
      </c>
      <c r="F44" s="161"/>
      <c r="G44" s="161"/>
      <c r="H44" s="161"/>
      <c r="I44" s="40" t="s">
        <v>178</v>
      </c>
      <c r="J44" s="50">
        <v>10</v>
      </c>
      <c r="K44" s="58">
        <v>0</v>
      </c>
      <c r="L44" s="178">
        <f t="shared" si="1"/>
        <v>0</v>
      </c>
      <c r="M44" s="179"/>
      <c r="N44" s="179"/>
      <c r="O44" s="180"/>
    </row>
    <row r="45" spans="1:15" s="1" customFormat="1" ht="25.5" customHeight="1">
      <c r="A45" s="11"/>
      <c r="B45" s="38">
        <v>35</v>
      </c>
      <c r="C45" s="38" t="s">
        <v>81</v>
      </c>
      <c r="D45" s="39" t="s">
        <v>264</v>
      </c>
      <c r="E45" s="161" t="s">
        <v>265</v>
      </c>
      <c r="F45" s="161"/>
      <c r="G45" s="161"/>
      <c r="H45" s="161"/>
      <c r="I45" s="40" t="s">
        <v>178</v>
      </c>
      <c r="J45" s="50">
        <v>43.623</v>
      </c>
      <c r="K45" s="58">
        <v>0</v>
      </c>
      <c r="L45" s="178">
        <f t="shared" si="1"/>
        <v>0</v>
      </c>
      <c r="M45" s="179"/>
      <c r="N45" s="179"/>
      <c r="O45" s="180"/>
    </row>
    <row r="46" spans="1:15" s="1" customFormat="1" ht="25.5" customHeight="1">
      <c r="A46" s="11"/>
      <c r="B46" s="43">
        <v>36</v>
      </c>
      <c r="C46" s="43" t="s">
        <v>131</v>
      </c>
      <c r="D46" s="44" t="s">
        <v>266</v>
      </c>
      <c r="E46" s="162" t="s">
        <v>267</v>
      </c>
      <c r="F46" s="162"/>
      <c r="G46" s="162"/>
      <c r="H46" s="162"/>
      <c r="I46" s="45" t="s">
        <v>178</v>
      </c>
      <c r="J46" s="51">
        <v>25.507</v>
      </c>
      <c r="K46" s="58">
        <v>0</v>
      </c>
      <c r="L46" s="181">
        <f t="shared" si="1"/>
        <v>0</v>
      </c>
      <c r="M46" s="182"/>
      <c r="N46" s="182"/>
      <c r="O46" s="183"/>
    </row>
    <row r="47" spans="1:15" s="1" customFormat="1" ht="25.5" customHeight="1">
      <c r="A47" s="11"/>
      <c r="B47" s="43">
        <v>37</v>
      </c>
      <c r="C47" s="43" t="s">
        <v>131</v>
      </c>
      <c r="D47" s="44" t="s">
        <v>269</v>
      </c>
      <c r="E47" s="162" t="s">
        <v>270</v>
      </c>
      <c r="F47" s="162"/>
      <c r="G47" s="162"/>
      <c r="H47" s="162"/>
      <c r="I47" s="45" t="s">
        <v>178</v>
      </c>
      <c r="J47" s="51">
        <v>10</v>
      </c>
      <c r="K47" s="58">
        <v>0</v>
      </c>
      <c r="L47" s="181">
        <f t="shared" si="1"/>
        <v>0</v>
      </c>
      <c r="M47" s="182"/>
      <c r="N47" s="182"/>
      <c r="O47" s="183"/>
    </row>
    <row r="48" spans="1:15" s="1" customFormat="1" ht="25.5" customHeight="1">
      <c r="A48" s="11"/>
      <c r="B48" s="43">
        <v>38</v>
      </c>
      <c r="C48" s="43" t="s">
        <v>131</v>
      </c>
      <c r="D48" s="44" t="s">
        <v>272</v>
      </c>
      <c r="E48" s="162" t="s">
        <v>273</v>
      </c>
      <c r="F48" s="162"/>
      <c r="G48" s="162"/>
      <c r="H48" s="162"/>
      <c r="I48" s="45" t="s">
        <v>178</v>
      </c>
      <c r="J48" s="51">
        <v>8.116</v>
      </c>
      <c r="K48" s="58">
        <v>0</v>
      </c>
      <c r="L48" s="181">
        <f t="shared" si="1"/>
        <v>0</v>
      </c>
      <c r="M48" s="182"/>
      <c r="N48" s="182"/>
      <c r="O48" s="183"/>
    </row>
    <row r="49" spans="1:15" s="1" customFormat="1" ht="25.5" customHeight="1">
      <c r="A49" s="11"/>
      <c r="B49" s="38">
        <v>39</v>
      </c>
      <c r="C49" s="38" t="s">
        <v>81</v>
      </c>
      <c r="D49" s="39" t="s">
        <v>285</v>
      </c>
      <c r="E49" s="161" t="s">
        <v>286</v>
      </c>
      <c r="F49" s="161"/>
      <c r="G49" s="161"/>
      <c r="H49" s="161"/>
      <c r="I49" s="40" t="s">
        <v>178</v>
      </c>
      <c r="J49" s="50">
        <v>10</v>
      </c>
      <c r="K49" s="58">
        <v>0</v>
      </c>
      <c r="L49" s="178">
        <f t="shared" si="1"/>
        <v>0</v>
      </c>
      <c r="M49" s="179"/>
      <c r="N49" s="179"/>
      <c r="O49" s="180"/>
    </row>
    <row r="50" spans="1:15" s="1" customFormat="1" ht="16.5" customHeight="1">
      <c r="A50" s="11"/>
      <c r="B50" s="43">
        <v>40</v>
      </c>
      <c r="C50" s="43" t="s">
        <v>131</v>
      </c>
      <c r="D50" s="44" t="s">
        <v>287</v>
      </c>
      <c r="E50" s="162" t="s">
        <v>288</v>
      </c>
      <c r="F50" s="162"/>
      <c r="G50" s="162"/>
      <c r="H50" s="162"/>
      <c r="I50" s="45" t="s">
        <v>178</v>
      </c>
      <c r="J50" s="51">
        <v>10</v>
      </c>
      <c r="K50" s="58">
        <v>0</v>
      </c>
      <c r="L50" s="181">
        <f t="shared" si="1"/>
        <v>0</v>
      </c>
      <c r="M50" s="182"/>
      <c r="N50" s="182"/>
      <c r="O50" s="183"/>
    </row>
    <row r="51" spans="1:15" s="73" customFormat="1" ht="29.25" customHeight="1">
      <c r="A51" s="70"/>
      <c r="B51" s="71"/>
      <c r="C51" s="74" t="s">
        <v>67</v>
      </c>
      <c r="D51" s="74"/>
      <c r="E51" s="74"/>
      <c r="F51" s="74"/>
      <c r="G51" s="74"/>
      <c r="H51" s="74"/>
      <c r="I51" s="74"/>
      <c r="J51" s="74"/>
      <c r="K51" s="74"/>
      <c r="L51" s="178"/>
      <c r="M51" s="179"/>
      <c r="N51" s="179"/>
      <c r="O51" s="180"/>
    </row>
    <row r="52" spans="1:15" s="1" customFormat="1" ht="38.25" customHeight="1">
      <c r="A52" s="11"/>
      <c r="B52" s="38">
        <v>41</v>
      </c>
      <c r="C52" s="38" t="s">
        <v>81</v>
      </c>
      <c r="D52" s="39" t="s">
        <v>301</v>
      </c>
      <c r="E52" s="161" t="s">
        <v>302</v>
      </c>
      <c r="F52" s="161"/>
      <c r="G52" s="161"/>
      <c r="H52" s="161"/>
      <c r="I52" s="40" t="s">
        <v>155</v>
      </c>
      <c r="J52" s="50">
        <v>29.1</v>
      </c>
      <c r="K52" s="52">
        <v>0</v>
      </c>
      <c r="L52" s="178">
        <f>ROUND(K52*J52,2)</f>
        <v>0</v>
      </c>
      <c r="M52" s="179"/>
      <c r="N52" s="179"/>
      <c r="O52" s="180"/>
    </row>
    <row r="53" spans="1:15" s="1" customFormat="1" ht="25.5" customHeight="1">
      <c r="A53" s="11"/>
      <c r="B53" s="38">
        <v>42</v>
      </c>
      <c r="C53" s="38" t="s">
        <v>81</v>
      </c>
      <c r="D53" s="39" t="s">
        <v>303</v>
      </c>
      <c r="E53" s="161" t="s">
        <v>304</v>
      </c>
      <c r="F53" s="161"/>
      <c r="G53" s="161"/>
      <c r="H53" s="161"/>
      <c r="I53" s="40" t="s">
        <v>155</v>
      </c>
      <c r="J53" s="50">
        <v>29.1</v>
      </c>
      <c r="K53" s="58">
        <v>0</v>
      </c>
      <c r="L53" s="178">
        <f>ROUND(K53*J53,2)</f>
        <v>0</v>
      </c>
      <c r="M53" s="179"/>
      <c r="N53" s="179"/>
      <c r="O53" s="180"/>
    </row>
    <row r="54" spans="1:15" s="1" customFormat="1" ht="25.5" customHeight="1">
      <c r="A54" s="11"/>
      <c r="B54" s="38">
        <v>43</v>
      </c>
      <c r="C54" s="38" t="s">
        <v>81</v>
      </c>
      <c r="D54" s="39" t="s">
        <v>305</v>
      </c>
      <c r="E54" s="161" t="s">
        <v>306</v>
      </c>
      <c r="F54" s="161"/>
      <c r="G54" s="161"/>
      <c r="H54" s="161"/>
      <c r="I54" s="40" t="s">
        <v>155</v>
      </c>
      <c r="J54" s="50">
        <v>145.5</v>
      </c>
      <c r="K54" s="58">
        <v>0</v>
      </c>
      <c r="L54" s="178">
        <f>ROUND(K54*J54,2)</f>
        <v>0</v>
      </c>
      <c r="M54" s="179"/>
      <c r="N54" s="179"/>
      <c r="O54" s="180"/>
    </row>
    <row r="55" spans="1:15" s="1" customFormat="1" ht="16.5" customHeight="1">
      <c r="A55" s="11"/>
      <c r="B55" s="83">
        <v>44</v>
      </c>
      <c r="C55" s="83" t="s">
        <v>81</v>
      </c>
      <c r="D55" s="84" t="s">
        <v>307</v>
      </c>
      <c r="E55" s="164" t="s">
        <v>498</v>
      </c>
      <c r="F55" s="164"/>
      <c r="G55" s="164"/>
      <c r="H55" s="164"/>
      <c r="I55" s="130" t="s">
        <v>155</v>
      </c>
      <c r="J55" s="110">
        <v>29.1</v>
      </c>
      <c r="K55" s="129">
        <v>0</v>
      </c>
      <c r="L55" s="165">
        <f>ROUND(K55*J55,2)</f>
        <v>0</v>
      </c>
      <c r="M55" s="165"/>
      <c r="N55" s="165"/>
      <c r="O55" s="165"/>
    </row>
    <row r="56" spans="1:15" s="73" customFormat="1" ht="29.25" customHeight="1">
      <c r="A56" s="70"/>
      <c r="B56" s="71"/>
      <c r="C56" s="74" t="s">
        <v>68</v>
      </c>
      <c r="D56" s="74"/>
      <c r="E56" s="74"/>
      <c r="F56" s="74"/>
      <c r="G56" s="74"/>
      <c r="H56" s="74"/>
      <c r="I56" s="74"/>
      <c r="J56" s="74"/>
      <c r="K56" s="74"/>
      <c r="L56" s="178"/>
      <c r="M56" s="179"/>
      <c r="N56" s="179"/>
      <c r="O56" s="180"/>
    </row>
    <row r="57" spans="1:15" s="1" customFormat="1" ht="38.25" customHeight="1">
      <c r="A57" s="11"/>
      <c r="B57" s="38">
        <v>45</v>
      </c>
      <c r="C57" s="38" t="s">
        <v>81</v>
      </c>
      <c r="D57" s="39" t="s">
        <v>315</v>
      </c>
      <c r="E57" s="161" t="s">
        <v>316</v>
      </c>
      <c r="F57" s="161"/>
      <c r="G57" s="161"/>
      <c r="H57" s="161"/>
      <c r="I57" s="40" t="s">
        <v>155</v>
      </c>
      <c r="J57" s="50">
        <v>2302.154</v>
      </c>
      <c r="K57" s="52">
        <v>0</v>
      </c>
      <c r="L57" s="178">
        <f>ROUND(K57*J57,2)</f>
        <v>0</v>
      </c>
      <c r="M57" s="179"/>
      <c r="N57" s="179"/>
      <c r="O57" s="180"/>
    </row>
    <row r="58" spans="1:15" s="73" customFormat="1" ht="36.75" customHeight="1">
      <c r="A58" s="70"/>
      <c r="B58" s="71"/>
      <c r="C58" s="72" t="s">
        <v>71</v>
      </c>
      <c r="D58" s="72"/>
      <c r="E58" s="72"/>
      <c r="F58" s="72"/>
      <c r="G58" s="72"/>
      <c r="H58" s="72"/>
      <c r="I58" s="72"/>
      <c r="J58" s="72"/>
      <c r="K58" s="72"/>
      <c r="L58" s="178"/>
      <c r="M58" s="179"/>
      <c r="N58" s="179"/>
      <c r="O58" s="180"/>
    </row>
    <row r="59" spans="1:15" s="73" customFormat="1" ht="19.5" customHeight="1">
      <c r="A59" s="70"/>
      <c r="B59" s="71"/>
      <c r="C59" s="74" t="s">
        <v>73</v>
      </c>
      <c r="D59" s="74"/>
      <c r="E59" s="74"/>
      <c r="F59" s="74"/>
      <c r="G59" s="74"/>
      <c r="H59" s="74"/>
      <c r="I59" s="74"/>
      <c r="J59" s="74"/>
      <c r="K59" s="74"/>
      <c r="L59" s="178"/>
      <c r="M59" s="179"/>
      <c r="N59" s="179"/>
      <c r="O59" s="180"/>
    </row>
    <row r="60" spans="1:15" s="1" customFormat="1" ht="25.5" customHeight="1">
      <c r="A60" s="11"/>
      <c r="B60" s="38">
        <v>46</v>
      </c>
      <c r="C60" s="38" t="s">
        <v>81</v>
      </c>
      <c r="D60" s="39" t="s">
        <v>350</v>
      </c>
      <c r="E60" s="161" t="s">
        <v>351</v>
      </c>
      <c r="F60" s="161"/>
      <c r="G60" s="161"/>
      <c r="H60" s="161"/>
      <c r="I60" s="40" t="s">
        <v>102</v>
      </c>
      <c r="J60" s="50">
        <v>430</v>
      </c>
      <c r="K60" s="52">
        <v>0</v>
      </c>
      <c r="L60" s="178">
        <f>ROUND(K60*J60,2)</f>
        <v>0</v>
      </c>
      <c r="M60" s="179"/>
      <c r="N60" s="179"/>
      <c r="O60" s="180"/>
    </row>
    <row r="61" spans="1:15" s="1" customFormat="1" ht="25.5" customHeight="1">
      <c r="A61" s="11"/>
      <c r="B61" s="43">
        <v>47</v>
      </c>
      <c r="C61" s="43" t="s">
        <v>131</v>
      </c>
      <c r="D61" s="44" t="s">
        <v>352</v>
      </c>
      <c r="E61" s="162" t="s">
        <v>353</v>
      </c>
      <c r="F61" s="162"/>
      <c r="G61" s="162"/>
      <c r="H61" s="162"/>
      <c r="I61" s="45" t="s">
        <v>102</v>
      </c>
      <c r="J61" s="51">
        <v>430</v>
      </c>
      <c r="K61" s="54">
        <v>0</v>
      </c>
      <c r="L61" s="181">
        <f>ROUND(K61*J61,2)</f>
        <v>0</v>
      </c>
      <c r="M61" s="182"/>
      <c r="N61" s="182"/>
      <c r="O61" s="183"/>
    </row>
    <row r="62" spans="1:15" s="1" customFormat="1" ht="6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5:6" ht="13.5">
      <c r="E63" s="113"/>
      <c r="F63" s="75" t="s">
        <v>496</v>
      </c>
    </row>
    <row r="64" spans="5:6" ht="13.5">
      <c r="E64" s="119"/>
      <c r="F64" s="75" t="s">
        <v>500</v>
      </c>
    </row>
  </sheetData>
  <sheetProtection formatColumns="0" formatRows="0"/>
  <mergeCells count="105"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E14:H14"/>
    <mergeCell ref="L14:O14"/>
    <mergeCell ref="E15:H15"/>
    <mergeCell ref="L15:O15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32:H32"/>
    <mergeCell ref="L32:O32"/>
    <mergeCell ref="E28:H28"/>
    <mergeCell ref="L28:O28"/>
    <mergeCell ref="E29:H29"/>
    <mergeCell ref="L29:O29"/>
    <mergeCell ref="L35:O35"/>
    <mergeCell ref="E37:H37"/>
    <mergeCell ref="L37:O37"/>
    <mergeCell ref="E33:H33"/>
    <mergeCell ref="L33:O33"/>
    <mergeCell ref="E34:H34"/>
    <mergeCell ref="L34:O34"/>
    <mergeCell ref="E38:H38"/>
    <mergeCell ref="L38:O38"/>
    <mergeCell ref="E39:H39"/>
    <mergeCell ref="L39:O39"/>
    <mergeCell ref="E36:H36"/>
    <mergeCell ref="L36:O36"/>
    <mergeCell ref="E42:H42"/>
    <mergeCell ref="L42:O42"/>
    <mergeCell ref="E43:H43"/>
    <mergeCell ref="L43:O43"/>
    <mergeCell ref="E40:H40"/>
    <mergeCell ref="L40:O40"/>
    <mergeCell ref="E41:H41"/>
    <mergeCell ref="L41:O41"/>
    <mergeCell ref="E46:H46"/>
    <mergeCell ref="L46:O46"/>
    <mergeCell ref="E47:H47"/>
    <mergeCell ref="L47:O47"/>
    <mergeCell ref="E44:H44"/>
    <mergeCell ref="L44:O44"/>
    <mergeCell ref="E45:H45"/>
    <mergeCell ref="L45:O45"/>
    <mergeCell ref="L48:O48"/>
    <mergeCell ref="L57:O57"/>
    <mergeCell ref="E50:H50"/>
    <mergeCell ref="L50:O50"/>
    <mergeCell ref="E52:H52"/>
    <mergeCell ref="L52:O52"/>
    <mergeCell ref="E53:H53"/>
    <mergeCell ref="E49:H49"/>
    <mergeCell ref="L49:O49"/>
    <mergeCell ref="E55:H55"/>
    <mergeCell ref="E60:H60"/>
    <mergeCell ref="L60:O60"/>
    <mergeCell ref="E61:H61"/>
    <mergeCell ref="L61:O61"/>
    <mergeCell ref="L53:O53"/>
    <mergeCell ref="L6:O6"/>
    <mergeCell ref="L7:O7"/>
    <mergeCell ref="L30:O30"/>
    <mergeCell ref="L51:O51"/>
    <mergeCell ref="E48:H48"/>
    <mergeCell ref="L55:O55"/>
    <mergeCell ref="L59:O59"/>
    <mergeCell ref="E54:H54"/>
    <mergeCell ref="L54:O54"/>
    <mergeCell ref="E57:H57"/>
    <mergeCell ref="L56:O56"/>
    <mergeCell ref="L58:O58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showGridLines="0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0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36" width="9.33203125" style="75" hidden="1" customWidth="1"/>
    <col min="37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34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86">
        <f>SUM(L9:O58)</f>
        <v>0</v>
      </c>
      <c r="M6" s="174"/>
      <c r="N6" s="174"/>
      <c r="O6" s="174"/>
      <c r="Q6" s="4" t="s">
        <v>39</v>
      </c>
      <c r="R6" s="4" t="s">
        <v>60</v>
      </c>
      <c r="AH6" s="35">
        <f>AH7+AH55</f>
        <v>0</v>
      </c>
    </row>
    <row r="7" spans="1:34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  <c r="Q7" s="80" t="s">
        <v>39</v>
      </c>
      <c r="R7" s="80" t="s">
        <v>40</v>
      </c>
      <c r="V7" s="79" t="s">
        <v>80</v>
      </c>
      <c r="AH7" s="37">
        <f>AH8+AH28+AH35+AH53</f>
        <v>0</v>
      </c>
    </row>
    <row r="8" spans="1:34" s="73" customFormat="1" ht="27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  <c r="Q8" s="80" t="s">
        <v>39</v>
      </c>
      <c r="R8" s="80" t="s">
        <v>43</v>
      </c>
      <c r="V8" s="79" t="s">
        <v>80</v>
      </c>
      <c r="AH8" s="37">
        <f>SUM(AH9:AH26)</f>
        <v>0</v>
      </c>
    </row>
    <row r="9" spans="1:36" s="1" customFormat="1" ht="25.5" customHeight="1">
      <c r="A9" s="11"/>
      <c r="B9" s="38">
        <v>1</v>
      </c>
      <c r="C9" s="38" t="s">
        <v>81</v>
      </c>
      <c r="D9" s="39" t="s">
        <v>92</v>
      </c>
      <c r="E9" s="161" t="s">
        <v>93</v>
      </c>
      <c r="F9" s="161"/>
      <c r="G9" s="161"/>
      <c r="H9" s="161"/>
      <c r="I9" s="40" t="s">
        <v>94</v>
      </c>
      <c r="J9" s="50">
        <v>5</v>
      </c>
      <c r="K9" s="52">
        <v>0</v>
      </c>
      <c r="L9" s="160">
        <f aca="true" t="shared" si="0" ref="L9:L27">ROUND(K9*J9,2)</f>
        <v>0</v>
      </c>
      <c r="M9" s="160"/>
      <c r="N9" s="160"/>
      <c r="O9" s="160"/>
      <c r="Q9" s="4" t="s">
        <v>81</v>
      </c>
      <c r="R9" s="4" t="s">
        <v>86</v>
      </c>
      <c r="V9" s="4" t="s">
        <v>80</v>
      </c>
      <c r="AB9" s="41" t="e">
        <f>IF(#REF!="základná",L9,0)</f>
        <v>#REF!</v>
      </c>
      <c r="AC9" s="41" t="e">
        <f>IF(#REF!="znížená",L9,0)</f>
        <v>#REF!</v>
      </c>
      <c r="AD9" s="41" t="e">
        <f>IF(#REF!="zákl. prenesená",L9,0)</f>
        <v>#REF!</v>
      </c>
      <c r="AE9" s="41" t="e">
        <f>IF(#REF!="zníž. prenesená",L9,0)</f>
        <v>#REF!</v>
      </c>
      <c r="AF9" s="41" t="e">
        <f>IF(#REF!="nulová",L9,0)</f>
        <v>#REF!</v>
      </c>
      <c r="AG9" s="4" t="s">
        <v>86</v>
      </c>
      <c r="AH9" s="42">
        <f aca="true" t="shared" si="1" ref="AH9:AH26">ROUND(K9*J9,3)</f>
        <v>0</v>
      </c>
      <c r="AI9" s="4" t="s">
        <v>85</v>
      </c>
      <c r="AJ9" s="4" t="s">
        <v>365</v>
      </c>
    </row>
    <row r="10" spans="1:36" s="1" customFormat="1" ht="38.25" customHeight="1">
      <c r="A10" s="11"/>
      <c r="B10" s="38">
        <v>2</v>
      </c>
      <c r="C10" s="38" t="s">
        <v>81</v>
      </c>
      <c r="D10" s="39" t="s">
        <v>96</v>
      </c>
      <c r="E10" s="161" t="s">
        <v>97</v>
      </c>
      <c r="F10" s="161"/>
      <c r="G10" s="161"/>
      <c r="H10" s="161"/>
      <c r="I10" s="40" t="s">
        <v>98</v>
      </c>
      <c r="J10" s="50">
        <v>2</v>
      </c>
      <c r="K10" s="52">
        <v>0</v>
      </c>
      <c r="L10" s="160">
        <f t="shared" si="0"/>
        <v>0</v>
      </c>
      <c r="M10" s="160"/>
      <c r="N10" s="160"/>
      <c r="O10" s="160"/>
      <c r="Q10" s="4" t="s">
        <v>81</v>
      </c>
      <c r="R10" s="4" t="s">
        <v>86</v>
      </c>
      <c r="V10" s="4" t="s">
        <v>80</v>
      </c>
      <c r="AB10" s="41" t="e">
        <f>IF(#REF!="základná",L10,0)</f>
        <v>#REF!</v>
      </c>
      <c r="AC10" s="41" t="e">
        <f>IF(#REF!="znížená",L10,0)</f>
        <v>#REF!</v>
      </c>
      <c r="AD10" s="41" t="e">
        <f>IF(#REF!="zákl. prenesená",L10,0)</f>
        <v>#REF!</v>
      </c>
      <c r="AE10" s="41" t="e">
        <f>IF(#REF!="zníž. prenesená",L10,0)</f>
        <v>#REF!</v>
      </c>
      <c r="AF10" s="41" t="e">
        <f>IF(#REF!="nulová",L10,0)</f>
        <v>#REF!</v>
      </c>
      <c r="AG10" s="4" t="s">
        <v>86</v>
      </c>
      <c r="AH10" s="42">
        <f t="shared" si="1"/>
        <v>0</v>
      </c>
      <c r="AI10" s="4" t="s">
        <v>85</v>
      </c>
      <c r="AJ10" s="4" t="s">
        <v>366</v>
      </c>
    </row>
    <row r="11" spans="1:36" s="1" customFormat="1" ht="25.5" customHeight="1">
      <c r="A11" s="11"/>
      <c r="B11" s="38">
        <v>3</v>
      </c>
      <c r="C11" s="38" t="s">
        <v>81</v>
      </c>
      <c r="D11" s="39" t="s">
        <v>104</v>
      </c>
      <c r="E11" s="161" t="s">
        <v>105</v>
      </c>
      <c r="F11" s="161"/>
      <c r="G11" s="161"/>
      <c r="H11" s="161"/>
      <c r="I11" s="40" t="s">
        <v>102</v>
      </c>
      <c r="J11" s="50">
        <v>2</v>
      </c>
      <c r="K11" s="58">
        <v>0</v>
      </c>
      <c r="L11" s="160">
        <f t="shared" si="0"/>
        <v>0</v>
      </c>
      <c r="M11" s="160"/>
      <c r="N11" s="160"/>
      <c r="O11" s="160"/>
      <c r="Q11" s="4" t="s">
        <v>81</v>
      </c>
      <c r="R11" s="4" t="s">
        <v>86</v>
      </c>
      <c r="V11" s="4" t="s">
        <v>80</v>
      </c>
      <c r="AB11" s="41" t="e">
        <f>IF(#REF!="základná",L11,0)</f>
        <v>#REF!</v>
      </c>
      <c r="AC11" s="41" t="e">
        <f>IF(#REF!="znížená",L11,0)</f>
        <v>#REF!</v>
      </c>
      <c r="AD11" s="41" t="e">
        <f>IF(#REF!="zákl. prenesená",L11,0)</f>
        <v>#REF!</v>
      </c>
      <c r="AE11" s="41" t="e">
        <f>IF(#REF!="zníž. prenesená",L11,0)</f>
        <v>#REF!</v>
      </c>
      <c r="AF11" s="41" t="e">
        <f>IF(#REF!="nulová",L11,0)</f>
        <v>#REF!</v>
      </c>
      <c r="AG11" s="4" t="s">
        <v>86</v>
      </c>
      <c r="AH11" s="42">
        <f t="shared" si="1"/>
        <v>0</v>
      </c>
      <c r="AI11" s="4" t="s">
        <v>85</v>
      </c>
      <c r="AJ11" s="4" t="s">
        <v>367</v>
      </c>
    </row>
    <row r="12" spans="1:36" s="1" customFormat="1" ht="38.25" customHeight="1">
      <c r="A12" s="11"/>
      <c r="B12" s="38">
        <v>4</v>
      </c>
      <c r="C12" s="38" t="s">
        <v>81</v>
      </c>
      <c r="D12" s="39" t="s">
        <v>107</v>
      </c>
      <c r="E12" s="161" t="s">
        <v>108</v>
      </c>
      <c r="F12" s="161"/>
      <c r="G12" s="161"/>
      <c r="H12" s="161"/>
      <c r="I12" s="40" t="s">
        <v>109</v>
      </c>
      <c r="J12" s="50">
        <v>5.57</v>
      </c>
      <c r="K12" s="58">
        <v>0</v>
      </c>
      <c r="L12" s="160">
        <f t="shared" si="0"/>
        <v>0</v>
      </c>
      <c r="M12" s="160"/>
      <c r="N12" s="160"/>
      <c r="O12" s="160"/>
      <c r="Q12" s="4" t="s">
        <v>81</v>
      </c>
      <c r="R12" s="4" t="s">
        <v>86</v>
      </c>
      <c r="V12" s="4" t="s">
        <v>80</v>
      </c>
      <c r="AB12" s="41" t="e">
        <f>IF(#REF!="základná",L12,0)</f>
        <v>#REF!</v>
      </c>
      <c r="AC12" s="41" t="e">
        <f>IF(#REF!="znížená",L12,0)</f>
        <v>#REF!</v>
      </c>
      <c r="AD12" s="41" t="e">
        <f>IF(#REF!="zákl. prenesená",L12,0)</f>
        <v>#REF!</v>
      </c>
      <c r="AE12" s="41" t="e">
        <f>IF(#REF!="zníž. prenesená",L12,0)</f>
        <v>#REF!</v>
      </c>
      <c r="AF12" s="41" t="e">
        <f>IF(#REF!="nulová",L12,0)</f>
        <v>#REF!</v>
      </c>
      <c r="AG12" s="4" t="s">
        <v>86</v>
      </c>
      <c r="AH12" s="42">
        <f t="shared" si="1"/>
        <v>0</v>
      </c>
      <c r="AI12" s="4" t="s">
        <v>85</v>
      </c>
      <c r="AJ12" s="4" t="s">
        <v>368</v>
      </c>
    </row>
    <row r="13" spans="1:36" s="1" customFormat="1" ht="25.5" customHeight="1">
      <c r="A13" s="11"/>
      <c r="B13" s="38">
        <v>5</v>
      </c>
      <c r="C13" s="38" t="s">
        <v>81</v>
      </c>
      <c r="D13" s="39" t="s">
        <v>111</v>
      </c>
      <c r="E13" s="161" t="s">
        <v>112</v>
      </c>
      <c r="F13" s="161"/>
      <c r="G13" s="161"/>
      <c r="H13" s="161"/>
      <c r="I13" s="40" t="s">
        <v>109</v>
      </c>
      <c r="J13" s="50">
        <v>9.2</v>
      </c>
      <c r="K13" s="58">
        <v>0</v>
      </c>
      <c r="L13" s="160">
        <f t="shared" si="0"/>
        <v>0</v>
      </c>
      <c r="M13" s="160"/>
      <c r="N13" s="160"/>
      <c r="O13" s="160"/>
      <c r="Q13" s="4" t="s">
        <v>81</v>
      </c>
      <c r="R13" s="4" t="s">
        <v>86</v>
      </c>
      <c r="V13" s="4" t="s">
        <v>80</v>
      </c>
      <c r="AB13" s="41" t="e">
        <f>IF(#REF!="základná",L13,0)</f>
        <v>#REF!</v>
      </c>
      <c r="AC13" s="41" t="e">
        <f>IF(#REF!="znížená",L13,0)</f>
        <v>#REF!</v>
      </c>
      <c r="AD13" s="41" t="e">
        <f>IF(#REF!="zákl. prenesená",L13,0)</f>
        <v>#REF!</v>
      </c>
      <c r="AE13" s="41" t="e">
        <f>IF(#REF!="zníž. prenesená",L13,0)</f>
        <v>#REF!</v>
      </c>
      <c r="AF13" s="41" t="e">
        <f>IF(#REF!="nulová",L13,0)</f>
        <v>#REF!</v>
      </c>
      <c r="AG13" s="4" t="s">
        <v>86</v>
      </c>
      <c r="AH13" s="42">
        <f t="shared" si="1"/>
        <v>0</v>
      </c>
      <c r="AI13" s="4" t="s">
        <v>85</v>
      </c>
      <c r="AJ13" s="4" t="s">
        <v>369</v>
      </c>
    </row>
    <row r="14" spans="1:36" s="1" customFormat="1" ht="25.5" customHeight="1">
      <c r="A14" s="11"/>
      <c r="B14" s="38">
        <v>6</v>
      </c>
      <c r="C14" s="38" t="s">
        <v>81</v>
      </c>
      <c r="D14" s="39" t="s">
        <v>116</v>
      </c>
      <c r="E14" s="161" t="s">
        <v>117</v>
      </c>
      <c r="F14" s="161"/>
      <c r="G14" s="161"/>
      <c r="H14" s="161"/>
      <c r="I14" s="40" t="s">
        <v>109</v>
      </c>
      <c r="J14" s="50">
        <v>957.6</v>
      </c>
      <c r="K14" s="58">
        <v>0</v>
      </c>
      <c r="L14" s="160">
        <f t="shared" si="0"/>
        <v>0</v>
      </c>
      <c r="M14" s="160"/>
      <c r="N14" s="160"/>
      <c r="O14" s="160"/>
      <c r="Q14" s="4" t="s">
        <v>81</v>
      </c>
      <c r="R14" s="4" t="s">
        <v>86</v>
      </c>
      <c r="V14" s="4" t="s">
        <v>80</v>
      </c>
      <c r="AB14" s="41" t="e">
        <f>IF(#REF!="základná",L14,0)</f>
        <v>#REF!</v>
      </c>
      <c r="AC14" s="41" t="e">
        <f>IF(#REF!="znížená",L14,0)</f>
        <v>#REF!</v>
      </c>
      <c r="AD14" s="41" t="e">
        <f>IF(#REF!="zákl. prenesená",L14,0)</f>
        <v>#REF!</v>
      </c>
      <c r="AE14" s="41" t="e">
        <f>IF(#REF!="zníž. prenesená",L14,0)</f>
        <v>#REF!</v>
      </c>
      <c r="AF14" s="41" t="e">
        <f>IF(#REF!="nulová",L14,0)</f>
        <v>#REF!</v>
      </c>
      <c r="AG14" s="4" t="s">
        <v>86</v>
      </c>
      <c r="AH14" s="42">
        <f t="shared" si="1"/>
        <v>0</v>
      </c>
      <c r="AI14" s="4" t="s">
        <v>85</v>
      </c>
      <c r="AJ14" s="4" t="s">
        <v>370</v>
      </c>
    </row>
    <row r="15" spans="1:36" s="1" customFormat="1" ht="16.5" customHeight="1">
      <c r="A15" s="11"/>
      <c r="B15" s="38">
        <v>8</v>
      </c>
      <c r="C15" s="38" t="s">
        <v>81</v>
      </c>
      <c r="D15" s="39" t="s">
        <v>119</v>
      </c>
      <c r="E15" s="161" t="s">
        <v>120</v>
      </c>
      <c r="F15" s="161"/>
      <c r="G15" s="161"/>
      <c r="H15" s="161"/>
      <c r="I15" s="40" t="s">
        <v>109</v>
      </c>
      <c r="J15" s="50">
        <v>957.6</v>
      </c>
      <c r="K15" s="58">
        <v>0</v>
      </c>
      <c r="L15" s="160">
        <f t="shared" si="0"/>
        <v>0</v>
      </c>
      <c r="M15" s="160"/>
      <c r="N15" s="160"/>
      <c r="O15" s="160"/>
      <c r="Q15" s="4" t="s">
        <v>81</v>
      </c>
      <c r="R15" s="4" t="s">
        <v>86</v>
      </c>
      <c r="V15" s="4" t="s">
        <v>80</v>
      </c>
      <c r="AB15" s="41" t="e">
        <f>IF(#REF!="základná",L15,0)</f>
        <v>#REF!</v>
      </c>
      <c r="AC15" s="41" t="e">
        <f>IF(#REF!="znížená",L15,0)</f>
        <v>#REF!</v>
      </c>
      <c r="AD15" s="41" t="e">
        <f>IF(#REF!="zákl. prenesená",L15,0)</f>
        <v>#REF!</v>
      </c>
      <c r="AE15" s="41" t="e">
        <f>IF(#REF!="zníž. prenesená",L15,0)</f>
        <v>#REF!</v>
      </c>
      <c r="AF15" s="41" t="e">
        <f>IF(#REF!="nulová",L15,0)</f>
        <v>#REF!</v>
      </c>
      <c r="AG15" s="4" t="s">
        <v>86</v>
      </c>
      <c r="AH15" s="42">
        <f t="shared" si="1"/>
        <v>0</v>
      </c>
      <c r="AI15" s="4" t="s">
        <v>85</v>
      </c>
      <c r="AJ15" s="4" t="s">
        <v>371</v>
      </c>
    </row>
    <row r="16" spans="1:36" s="1" customFormat="1" ht="38.25" customHeight="1">
      <c r="A16" s="11"/>
      <c r="B16" s="38">
        <v>9</v>
      </c>
      <c r="C16" s="38" t="s">
        <v>81</v>
      </c>
      <c r="D16" s="39" t="s">
        <v>128</v>
      </c>
      <c r="E16" s="161" t="s">
        <v>129</v>
      </c>
      <c r="F16" s="161"/>
      <c r="G16" s="161"/>
      <c r="H16" s="161"/>
      <c r="I16" s="40" t="s">
        <v>102</v>
      </c>
      <c r="J16" s="50">
        <v>10</v>
      </c>
      <c r="K16" s="58">
        <v>0</v>
      </c>
      <c r="L16" s="160">
        <f t="shared" si="0"/>
        <v>0</v>
      </c>
      <c r="M16" s="160"/>
      <c r="N16" s="160"/>
      <c r="O16" s="160"/>
      <c r="Q16" s="4" t="s">
        <v>81</v>
      </c>
      <c r="R16" s="4" t="s">
        <v>86</v>
      </c>
      <c r="V16" s="4" t="s">
        <v>80</v>
      </c>
      <c r="AB16" s="41" t="e">
        <f>IF(#REF!="základná",L16,0)</f>
        <v>#REF!</v>
      </c>
      <c r="AC16" s="41" t="e">
        <f>IF(#REF!="znížená",L16,0)</f>
        <v>#REF!</v>
      </c>
      <c r="AD16" s="41" t="e">
        <f>IF(#REF!="zákl. prenesená",L16,0)</f>
        <v>#REF!</v>
      </c>
      <c r="AE16" s="41" t="e">
        <f>IF(#REF!="zníž. prenesená",L16,0)</f>
        <v>#REF!</v>
      </c>
      <c r="AF16" s="41" t="e">
        <f>IF(#REF!="nulová",L16,0)</f>
        <v>#REF!</v>
      </c>
      <c r="AG16" s="4" t="s">
        <v>86</v>
      </c>
      <c r="AH16" s="42">
        <f t="shared" si="1"/>
        <v>0</v>
      </c>
      <c r="AI16" s="4" t="s">
        <v>85</v>
      </c>
      <c r="AJ16" s="4" t="s">
        <v>372</v>
      </c>
    </row>
    <row r="17" spans="1:36" s="1" customFormat="1" ht="25.5" customHeight="1">
      <c r="A17" s="11"/>
      <c r="B17" s="43">
        <v>10</v>
      </c>
      <c r="C17" s="43" t="s">
        <v>131</v>
      </c>
      <c r="D17" s="44" t="s">
        <v>132</v>
      </c>
      <c r="E17" s="162" t="s">
        <v>133</v>
      </c>
      <c r="F17" s="162"/>
      <c r="G17" s="162"/>
      <c r="H17" s="162"/>
      <c r="I17" s="45" t="s">
        <v>102</v>
      </c>
      <c r="J17" s="51">
        <v>11</v>
      </c>
      <c r="K17" s="58">
        <v>0</v>
      </c>
      <c r="L17" s="163">
        <f t="shared" si="0"/>
        <v>0</v>
      </c>
      <c r="M17" s="163"/>
      <c r="N17" s="163"/>
      <c r="O17" s="163"/>
      <c r="Q17" s="4" t="s">
        <v>131</v>
      </c>
      <c r="R17" s="4" t="s">
        <v>86</v>
      </c>
      <c r="V17" s="4" t="s">
        <v>80</v>
      </c>
      <c r="AB17" s="41" t="e">
        <f>IF(#REF!="základná",L17,0)</f>
        <v>#REF!</v>
      </c>
      <c r="AC17" s="41" t="e">
        <f>IF(#REF!="znížená",L17,0)</f>
        <v>#REF!</v>
      </c>
      <c r="AD17" s="41" t="e">
        <f>IF(#REF!="zákl. prenesená",L17,0)</f>
        <v>#REF!</v>
      </c>
      <c r="AE17" s="41" t="e">
        <f>IF(#REF!="zníž. prenesená",L17,0)</f>
        <v>#REF!</v>
      </c>
      <c r="AF17" s="41" t="e">
        <f>IF(#REF!="nulová",L17,0)</f>
        <v>#REF!</v>
      </c>
      <c r="AG17" s="4" t="s">
        <v>86</v>
      </c>
      <c r="AH17" s="42">
        <f t="shared" si="1"/>
        <v>0</v>
      </c>
      <c r="AI17" s="4" t="s">
        <v>85</v>
      </c>
      <c r="AJ17" s="4" t="s">
        <v>373</v>
      </c>
    </row>
    <row r="18" spans="1:36" s="1" customFormat="1" ht="25.5" customHeight="1">
      <c r="A18" s="11"/>
      <c r="B18" s="38">
        <v>11</v>
      </c>
      <c r="C18" s="38" t="s">
        <v>81</v>
      </c>
      <c r="D18" s="39" t="s">
        <v>134</v>
      </c>
      <c r="E18" s="161" t="s">
        <v>135</v>
      </c>
      <c r="F18" s="161"/>
      <c r="G18" s="161"/>
      <c r="H18" s="161"/>
      <c r="I18" s="40" t="s">
        <v>84</v>
      </c>
      <c r="J18" s="50">
        <v>1596</v>
      </c>
      <c r="K18" s="58">
        <v>0</v>
      </c>
      <c r="L18" s="160">
        <f t="shared" si="0"/>
        <v>0</v>
      </c>
      <c r="M18" s="160"/>
      <c r="N18" s="160"/>
      <c r="O18" s="160"/>
      <c r="Q18" s="4" t="s">
        <v>81</v>
      </c>
      <c r="R18" s="4" t="s">
        <v>86</v>
      </c>
      <c r="V18" s="4" t="s">
        <v>80</v>
      </c>
      <c r="AB18" s="41" t="e">
        <f>IF(#REF!="základná",L18,0)</f>
        <v>#REF!</v>
      </c>
      <c r="AC18" s="41" t="e">
        <f>IF(#REF!="znížená",L18,0)</f>
        <v>#REF!</v>
      </c>
      <c r="AD18" s="41" t="e">
        <f>IF(#REF!="zákl. prenesená",L18,0)</f>
        <v>#REF!</v>
      </c>
      <c r="AE18" s="41" t="e">
        <f>IF(#REF!="zníž. prenesená",L18,0)</f>
        <v>#REF!</v>
      </c>
      <c r="AF18" s="41" t="e">
        <f>IF(#REF!="nulová",L18,0)</f>
        <v>#REF!</v>
      </c>
      <c r="AG18" s="4" t="s">
        <v>86</v>
      </c>
      <c r="AH18" s="42">
        <f t="shared" si="1"/>
        <v>0</v>
      </c>
      <c r="AI18" s="4" t="s">
        <v>85</v>
      </c>
      <c r="AJ18" s="4" t="s">
        <v>374</v>
      </c>
    </row>
    <row r="19" spans="1:36" s="1" customFormat="1" ht="25.5" customHeight="1">
      <c r="A19" s="11"/>
      <c r="B19" s="38">
        <v>12</v>
      </c>
      <c r="C19" s="38" t="s">
        <v>81</v>
      </c>
      <c r="D19" s="39" t="s">
        <v>136</v>
      </c>
      <c r="E19" s="161" t="s">
        <v>137</v>
      </c>
      <c r="F19" s="161"/>
      <c r="G19" s="161"/>
      <c r="H19" s="161"/>
      <c r="I19" s="40" t="s">
        <v>84</v>
      </c>
      <c r="J19" s="50">
        <v>1596</v>
      </c>
      <c r="K19" s="58">
        <v>0</v>
      </c>
      <c r="L19" s="160">
        <f t="shared" si="0"/>
        <v>0</v>
      </c>
      <c r="M19" s="160"/>
      <c r="N19" s="160"/>
      <c r="O19" s="160"/>
      <c r="Q19" s="4" t="s">
        <v>81</v>
      </c>
      <c r="R19" s="4" t="s">
        <v>86</v>
      </c>
      <c r="V19" s="4" t="s">
        <v>80</v>
      </c>
      <c r="AB19" s="41" t="e">
        <f>IF(#REF!="základná",L19,0)</f>
        <v>#REF!</v>
      </c>
      <c r="AC19" s="41" t="e">
        <f>IF(#REF!="znížená",L19,0)</f>
        <v>#REF!</v>
      </c>
      <c r="AD19" s="41" t="e">
        <f>IF(#REF!="zákl. prenesená",L19,0)</f>
        <v>#REF!</v>
      </c>
      <c r="AE19" s="41" t="e">
        <f>IF(#REF!="zníž. prenesená",L19,0)</f>
        <v>#REF!</v>
      </c>
      <c r="AF19" s="41" t="e">
        <f>IF(#REF!="nulová",L19,0)</f>
        <v>#REF!</v>
      </c>
      <c r="AG19" s="4" t="s">
        <v>86</v>
      </c>
      <c r="AH19" s="42">
        <f t="shared" si="1"/>
        <v>0</v>
      </c>
      <c r="AI19" s="4" t="s">
        <v>85</v>
      </c>
      <c r="AJ19" s="4" t="s">
        <v>375</v>
      </c>
    </row>
    <row r="20" spans="1:36" s="1" customFormat="1" ht="25.5" customHeight="1">
      <c r="A20" s="11"/>
      <c r="B20" s="38">
        <v>13</v>
      </c>
      <c r="C20" s="38" t="s">
        <v>81</v>
      </c>
      <c r="D20" s="39" t="s">
        <v>142</v>
      </c>
      <c r="E20" s="161" t="s">
        <v>143</v>
      </c>
      <c r="F20" s="161"/>
      <c r="G20" s="161"/>
      <c r="H20" s="161"/>
      <c r="I20" s="40" t="s">
        <v>109</v>
      </c>
      <c r="J20" s="82">
        <v>966.8</v>
      </c>
      <c r="K20" s="58">
        <v>0</v>
      </c>
      <c r="L20" s="160">
        <f t="shared" si="0"/>
        <v>0</v>
      </c>
      <c r="M20" s="160"/>
      <c r="N20" s="160"/>
      <c r="O20" s="160"/>
      <c r="Q20" s="4" t="s">
        <v>81</v>
      </c>
      <c r="R20" s="4" t="s">
        <v>86</v>
      </c>
      <c r="V20" s="4" t="s">
        <v>80</v>
      </c>
      <c r="AB20" s="41" t="e">
        <f>IF(#REF!="základná",L20,0)</f>
        <v>#REF!</v>
      </c>
      <c r="AC20" s="41" t="e">
        <f>IF(#REF!="znížená",L20,0)</f>
        <v>#REF!</v>
      </c>
      <c r="AD20" s="41" t="e">
        <f>IF(#REF!="zákl. prenesená",L20,0)</f>
        <v>#REF!</v>
      </c>
      <c r="AE20" s="41" t="e">
        <f>IF(#REF!="zníž. prenesená",L20,0)</f>
        <v>#REF!</v>
      </c>
      <c r="AF20" s="41" t="e">
        <f>IF(#REF!="nulová",L20,0)</f>
        <v>#REF!</v>
      </c>
      <c r="AG20" s="4" t="s">
        <v>86</v>
      </c>
      <c r="AH20" s="42">
        <f t="shared" si="1"/>
        <v>0</v>
      </c>
      <c r="AI20" s="4" t="s">
        <v>85</v>
      </c>
      <c r="AJ20" s="4" t="s">
        <v>376</v>
      </c>
    </row>
    <row r="21" spans="1:36" s="1" customFormat="1" ht="25.5" customHeight="1">
      <c r="A21" s="11"/>
      <c r="B21" s="38">
        <v>14</v>
      </c>
      <c r="C21" s="38" t="s">
        <v>81</v>
      </c>
      <c r="D21" s="39" t="s">
        <v>146</v>
      </c>
      <c r="E21" s="161" t="s">
        <v>147</v>
      </c>
      <c r="F21" s="161"/>
      <c r="G21" s="161"/>
      <c r="H21" s="161"/>
      <c r="I21" s="40" t="s">
        <v>109</v>
      </c>
      <c r="J21" s="82">
        <v>966.8</v>
      </c>
      <c r="K21" s="58">
        <v>0</v>
      </c>
      <c r="L21" s="160">
        <f t="shared" si="0"/>
        <v>0</v>
      </c>
      <c r="M21" s="160"/>
      <c r="N21" s="160"/>
      <c r="O21" s="160"/>
      <c r="Q21" s="4" t="s">
        <v>81</v>
      </c>
      <c r="R21" s="4" t="s">
        <v>86</v>
      </c>
      <c r="V21" s="4" t="s">
        <v>80</v>
      </c>
      <c r="AB21" s="41" t="e">
        <f>IF(#REF!="základná",L21,0)</f>
        <v>#REF!</v>
      </c>
      <c r="AC21" s="41" t="e">
        <f>IF(#REF!="znížená",L21,0)</f>
        <v>#REF!</v>
      </c>
      <c r="AD21" s="41" t="e">
        <f>IF(#REF!="zákl. prenesená",L21,0)</f>
        <v>#REF!</v>
      </c>
      <c r="AE21" s="41" t="e">
        <f>IF(#REF!="zníž. prenesená",L21,0)</f>
        <v>#REF!</v>
      </c>
      <c r="AF21" s="41" t="e">
        <f>IF(#REF!="nulová",L21,0)</f>
        <v>#REF!</v>
      </c>
      <c r="AG21" s="4" t="s">
        <v>86</v>
      </c>
      <c r="AH21" s="42">
        <f t="shared" si="1"/>
        <v>0</v>
      </c>
      <c r="AI21" s="4" t="s">
        <v>85</v>
      </c>
      <c r="AJ21" s="4" t="s">
        <v>377</v>
      </c>
    </row>
    <row r="22" spans="1:36" s="1" customFormat="1" ht="38.25" customHeight="1">
      <c r="A22" s="11"/>
      <c r="B22" s="38">
        <v>15</v>
      </c>
      <c r="C22" s="38" t="s">
        <v>81</v>
      </c>
      <c r="D22" s="39" t="s">
        <v>148</v>
      </c>
      <c r="E22" s="161" t="s">
        <v>149</v>
      </c>
      <c r="F22" s="161"/>
      <c r="G22" s="161"/>
      <c r="H22" s="161"/>
      <c r="I22" s="40" t="s">
        <v>109</v>
      </c>
      <c r="J22" s="50">
        <v>671.43</v>
      </c>
      <c r="K22" s="58">
        <v>0</v>
      </c>
      <c r="L22" s="160">
        <f t="shared" si="0"/>
        <v>0</v>
      </c>
      <c r="M22" s="160"/>
      <c r="N22" s="160"/>
      <c r="O22" s="160"/>
      <c r="Q22" s="4" t="s">
        <v>81</v>
      </c>
      <c r="R22" s="4" t="s">
        <v>86</v>
      </c>
      <c r="V22" s="4" t="s">
        <v>80</v>
      </c>
      <c r="AB22" s="41" t="e">
        <f>IF(#REF!="základná",L22,0)</f>
        <v>#REF!</v>
      </c>
      <c r="AC22" s="41" t="e">
        <f>IF(#REF!="znížená",L22,0)</f>
        <v>#REF!</v>
      </c>
      <c r="AD22" s="41" t="e">
        <f>IF(#REF!="zákl. prenesená",L22,0)</f>
        <v>#REF!</v>
      </c>
      <c r="AE22" s="41" t="e">
        <f>IF(#REF!="zníž. prenesená",L22,0)</f>
        <v>#REF!</v>
      </c>
      <c r="AF22" s="41" t="e">
        <f>IF(#REF!="nulová",L22,0)</f>
        <v>#REF!</v>
      </c>
      <c r="AG22" s="4" t="s">
        <v>86</v>
      </c>
      <c r="AH22" s="42">
        <f t="shared" si="1"/>
        <v>0</v>
      </c>
      <c r="AI22" s="4" t="s">
        <v>85</v>
      </c>
      <c r="AJ22" s="4" t="s">
        <v>378</v>
      </c>
    </row>
    <row r="23" spans="1:36" s="1" customFormat="1" ht="25.5" customHeight="1">
      <c r="A23" s="11"/>
      <c r="B23" s="38">
        <v>16</v>
      </c>
      <c r="C23" s="38" t="s">
        <v>81</v>
      </c>
      <c r="D23" s="39" t="s">
        <v>150</v>
      </c>
      <c r="E23" s="161" t="s">
        <v>151</v>
      </c>
      <c r="F23" s="161"/>
      <c r="G23" s="161"/>
      <c r="H23" s="161"/>
      <c r="I23" s="40" t="s">
        <v>109</v>
      </c>
      <c r="J23" s="50">
        <v>223.17</v>
      </c>
      <c r="K23" s="58">
        <v>0</v>
      </c>
      <c r="L23" s="160">
        <f t="shared" si="0"/>
        <v>0</v>
      </c>
      <c r="M23" s="160"/>
      <c r="N23" s="160"/>
      <c r="O23" s="160"/>
      <c r="Q23" s="4" t="s">
        <v>81</v>
      </c>
      <c r="R23" s="4" t="s">
        <v>86</v>
      </c>
      <c r="V23" s="4" t="s">
        <v>80</v>
      </c>
      <c r="AB23" s="41" t="e">
        <f>IF(#REF!="základná",L23,0)</f>
        <v>#REF!</v>
      </c>
      <c r="AC23" s="41" t="e">
        <f>IF(#REF!="znížená",L23,0)</f>
        <v>#REF!</v>
      </c>
      <c r="AD23" s="41" t="e">
        <f>IF(#REF!="zákl. prenesená",L23,0)</f>
        <v>#REF!</v>
      </c>
      <c r="AE23" s="41" t="e">
        <f>IF(#REF!="zníž. prenesená",L23,0)</f>
        <v>#REF!</v>
      </c>
      <c r="AF23" s="41" t="e">
        <f>IF(#REF!="nulová",L23,0)</f>
        <v>#REF!</v>
      </c>
      <c r="AG23" s="4" t="s">
        <v>86</v>
      </c>
      <c r="AH23" s="42">
        <f t="shared" si="1"/>
        <v>0</v>
      </c>
      <c r="AI23" s="4" t="s">
        <v>85</v>
      </c>
      <c r="AJ23" s="4" t="s">
        <v>379</v>
      </c>
    </row>
    <row r="24" spans="1:36" s="1" customFormat="1" ht="16.5" customHeight="1">
      <c r="A24" s="11"/>
      <c r="B24" s="38">
        <v>17</v>
      </c>
      <c r="C24" s="38" t="s">
        <v>81</v>
      </c>
      <c r="D24" s="39" t="s">
        <v>152</v>
      </c>
      <c r="E24" s="161" t="s">
        <v>153</v>
      </c>
      <c r="F24" s="161"/>
      <c r="G24" s="161"/>
      <c r="H24" s="161"/>
      <c r="I24" s="40" t="s">
        <v>109</v>
      </c>
      <c r="J24" s="110">
        <v>178.536</v>
      </c>
      <c r="K24" s="58">
        <v>0</v>
      </c>
      <c r="L24" s="160">
        <f t="shared" si="0"/>
        <v>0</v>
      </c>
      <c r="M24" s="160"/>
      <c r="N24" s="160"/>
      <c r="O24" s="160"/>
      <c r="Q24" s="4" t="s">
        <v>81</v>
      </c>
      <c r="R24" s="4" t="s">
        <v>86</v>
      </c>
      <c r="V24" s="4" t="s">
        <v>80</v>
      </c>
      <c r="AB24" s="41" t="e">
        <f>IF(#REF!="základná",L24,0)</f>
        <v>#REF!</v>
      </c>
      <c r="AC24" s="41" t="e">
        <f>IF(#REF!="znížená",L24,0)</f>
        <v>#REF!</v>
      </c>
      <c r="AD24" s="41" t="e">
        <f>IF(#REF!="zákl. prenesená",L24,0)</f>
        <v>#REF!</v>
      </c>
      <c r="AE24" s="41" t="e">
        <f>IF(#REF!="zníž. prenesená",L24,0)</f>
        <v>#REF!</v>
      </c>
      <c r="AF24" s="41" t="e">
        <f>IF(#REF!="nulová",L24,0)</f>
        <v>#REF!</v>
      </c>
      <c r="AG24" s="4" t="s">
        <v>86</v>
      </c>
      <c r="AH24" s="42">
        <f t="shared" si="1"/>
        <v>0</v>
      </c>
      <c r="AI24" s="4" t="s">
        <v>85</v>
      </c>
      <c r="AJ24" s="4" t="s">
        <v>380</v>
      </c>
    </row>
    <row r="25" spans="1:36" s="1" customFormat="1" ht="16.5" customHeight="1">
      <c r="A25" s="11"/>
      <c r="B25" s="38">
        <v>18</v>
      </c>
      <c r="C25" s="38" t="s">
        <v>81</v>
      </c>
      <c r="D25" s="39" t="s">
        <v>157</v>
      </c>
      <c r="E25" s="161" t="s">
        <v>158</v>
      </c>
      <c r="F25" s="161"/>
      <c r="G25" s="161"/>
      <c r="H25" s="161"/>
      <c r="I25" s="40" t="s">
        <v>109</v>
      </c>
      <c r="J25" s="50">
        <v>966.8</v>
      </c>
      <c r="K25" s="58">
        <v>0</v>
      </c>
      <c r="L25" s="160">
        <f t="shared" si="0"/>
        <v>0</v>
      </c>
      <c r="M25" s="160"/>
      <c r="N25" s="160"/>
      <c r="O25" s="160"/>
      <c r="Q25" s="4" t="s">
        <v>81</v>
      </c>
      <c r="R25" s="4" t="s">
        <v>86</v>
      </c>
      <c r="V25" s="4" t="s">
        <v>80</v>
      </c>
      <c r="AB25" s="41" t="e">
        <f>IF(#REF!="základná",L25,0)</f>
        <v>#REF!</v>
      </c>
      <c r="AC25" s="41" t="e">
        <f>IF(#REF!="znížená",L25,0)</f>
        <v>#REF!</v>
      </c>
      <c r="AD25" s="41" t="e">
        <f>IF(#REF!="zákl. prenesená",L25,0)</f>
        <v>#REF!</v>
      </c>
      <c r="AE25" s="41" t="e">
        <f>IF(#REF!="zníž. prenesená",L25,0)</f>
        <v>#REF!</v>
      </c>
      <c r="AF25" s="41" t="e">
        <f>IF(#REF!="nulová",L25,0)</f>
        <v>#REF!</v>
      </c>
      <c r="AG25" s="4" t="s">
        <v>86</v>
      </c>
      <c r="AH25" s="42">
        <f t="shared" si="1"/>
        <v>0</v>
      </c>
      <c r="AI25" s="4" t="s">
        <v>85</v>
      </c>
      <c r="AJ25" s="4" t="s">
        <v>381</v>
      </c>
    </row>
    <row r="26" spans="1:36" s="1" customFormat="1" ht="16.5" customHeight="1">
      <c r="A26" s="11"/>
      <c r="B26" s="43">
        <v>19</v>
      </c>
      <c r="C26" s="43" t="s">
        <v>131</v>
      </c>
      <c r="D26" s="44" t="s">
        <v>160</v>
      </c>
      <c r="E26" s="162" t="s">
        <v>161</v>
      </c>
      <c r="F26" s="162"/>
      <c r="G26" s="162"/>
      <c r="H26" s="162"/>
      <c r="I26" s="45" t="s">
        <v>155</v>
      </c>
      <c r="J26" s="51">
        <v>1018.0799999999999</v>
      </c>
      <c r="K26" s="58">
        <v>0</v>
      </c>
      <c r="L26" s="163">
        <f t="shared" si="0"/>
        <v>0</v>
      </c>
      <c r="M26" s="163"/>
      <c r="N26" s="163"/>
      <c r="O26" s="163"/>
      <c r="Q26" s="4" t="s">
        <v>131</v>
      </c>
      <c r="R26" s="4" t="s">
        <v>86</v>
      </c>
      <c r="V26" s="4" t="s">
        <v>80</v>
      </c>
      <c r="AB26" s="41" t="e">
        <f>IF(#REF!="základná",L26,0)</f>
        <v>#REF!</v>
      </c>
      <c r="AC26" s="41" t="e">
        <f>IF(#REF!="znížená",L26,0)</f>
        <v>#REF!</v>
      </c>
      <c r="AD26" s="41" t="e">
        <f>IF(#REF!="zákl. prenesená",L26,0)</f>
        <v>#REF!</v>
      </c>
      <c r="AE26" s="41" t="e">
        <f>IF(#REF!="zníž. prenesená",L26,0)</f>
        <v>#REF!</v>
      </c>
      <c r="AF26" s="41" t="e">
        <f>IF(#REF!="nulová",L26,0)</f>
        <v>#REF!</v>
      </c>
      <c r="AG26" s="4" t="s">
        <v>86</v>
      </c>
      <c r="AH26" s="42">
        <f t="shared" si="1"/>
        <v>0</v>
      </c>
      <c r="AI26" s="4" t="s">
        <v>85</v>
      </c>
      <c r="AJ26" s="4" t="s">
        <v>382</v>
      </c>
    </row>
    <row r="27" spans="1:36" s="1" customFormat="1" ht="16.5" customHeight="1">
      <c r="A27" s="103"/>
      <c r="B27" s="104">
        <v>20</v>
      </c>
      <c r="C27" s="104" t="s">
        <v>131</v>
      </c>
      <c r="D27" s="105" t="s">
        <v>154</v>
      </c>
      <c r="E27" s="185" t="s">
        <v>492</v>
      </c>
      <c r="F27" s="185"/>
      <c r="G27" s="185"/>
      <c r="H27" s="185"/>
      <c r="I27" s="106" t="s">
        <v>155</v>
      </c>
      <c r="J27" s="107">
        <v>379.39</v>
      </c>
      <c r="K27" s="58">
        <v>0</v>
      </c>
      <c r="L27" s="187">
        <f t="shared" si="0"/>
        <v>0</v>
      </c>
      <c r="M27" s="187"/>
      <c r="N27" s="187"/>
      <c r="O27" s="187"/>
      <c r="Q27" s="4"/>
      <c r="R27" s="4"/>
      <c r="V27" s="4"/>
      <c r="AB27" s="41"/>
      <c r="AC27" s="41"/>
      <c r="AD27" s="41"/>
      <c r="AE27" s="41"/>
      <c r="AF27" s="41"/>
      <c r="AG27" s="4"/>
      <c r="AH27" s="42"/>
      <c r="AI27" s="4"/>
      <c r="AJ27" s="4"/>
    </row>
    <row r="28" spans="1:34" s="73" customFormat="1" ht="29.25" customHeight="1">
      <c r="A28" s="70"/>
      <c r="B28" s="71"/>
      <c r="C28" s="74" t="s">
        <v>64</v>
      </c>
      <c r="D28" s="74"/>
      <c r="E28" s="74"/>
      <c r="F28" s="74"/>
      <c r="G28" s="74"/>
      <c r="H28" s="74"/>
      <c r="I28" s="74"/>
      <c r="J28" s="74"/>
      <c r="K28" s="74"/>
      <c r="L28" s="160"/>
      <c r="M28" s="160"/>
      <c r="N28" s="160"/>
      <c r="O28" s="160"/>
      <c r="Q28" s="80" t="s">
        <v>39</v>
      </c>
      <c r="R28" s="80" t="s">
        <v>43</v>
      </c>
      <c r="V28" s="79" t="s">
        <v>80</v>
      </c>
      <c r="AH28" s="37">
        <f>SUM(AH29:AH34)</f>
        <v>0</v>
      </c>
    </row>
    <row r="29" spans="1:36" s="1" customFormat="1" ht="38.25" customHeight="1">
      <c r="A29" s="11"/>
      <c r="B29" s="38">
        <v>21</v>
      </c>
      <c r="C29" s="38" t="s">
        <v>81</v>
      </c>
      <c r="D29" s="39" t="s">
        <v>173</v>
      </c>
      <c r="E29" s="161" t="s">
        <v>174</v>
      </c>
      <c r="F29" s="161"/>
      <c r="G29" s="161"/>
      <c r="H29" s="161"/>
      <c r="I29" s="40" t="s">
        <v>109</v>
      </c>
      <c r="J29" s="50">
        <v>63</v>
      </c>
      <c r="K29" s="52">
        <v>0</v>
      </c>
      <c r="L29" s="160">
        <f aca="true" t="shared" si="2" ref="L29:L34">ROUND(K29*J29,2)</f>
        <v>0</v>
      </c>
      <c r="M29" s="160"/>
      <c r="N29" s="160"/>
      <c r="O29" s="160"/>
      <c r="Q29" s="4" t="s">
        <v>81</v>
      </c>
      <c r="R29" s="4" t="s">
        <v>86</v>
      </c>
      <c r="V29" s="4" t="s">
        <v>80</v>
      </c>
      <c r="AB29" s="41" t="e">
        <f>IF(#REF!="základná",L29,0)</f>
        <v>#REF!</v>
      </c>
      <c r="AC29" s="41" t="e">
        <f>IF(#REF!="znížená",L29,0)</f>
        <v>#REF!</v>
      </c>
      <c r="AD29" s="41" t="e">
        <f>IF(#REF!="zákl. prenesená",L29,0)</f>
        <v>#REF!</v>
      </c>
      <c r="AE29" s="41" t="e">
        <f>IF(#REF!="zníž. prenesená",L29,0)</f>
        <v>#REF!</v>
      </c>
      <c r="AF29" s="41" t="e">
        <f>IF(#REF!="nulová",L29,0)</f>
        <v>#REF!</v>
      </c>
      <c r="AG29" s="4" t="s">
        <v>86</v>
      </c>
      <c r="AH29" s="42">
        <f aca="true" t="shared" si="3" ref="AH29:AH34">ROUND(K29*J29,3)</f>
        <v>0</v>
      </c>
      <c r="AI29" s="4" t="s">
        <v>85</v>
      </c>
      <c r="AJ29" s="4" t="s">
        <v>383</v>
      </c>
    </row>
    <row r="30" spans="1:36" s="1" customFormat="1" ht="25.5" customHeight="1">
      <c r="A30" s="11"/>
      <c r="B30" s="38">
        <v>22</v>
      </c>
      <c r="C30" s="38" t="s">
        <v>81</v>
      </c>
      <c r="D30" s="39" t="s">
        <v>176</v>
      </c>
      <c r="E30" s="161" t="s">
        <v>177</v>
      </c>
      <c r="F30" s="161"/>
      <c r="G30" s="161"/>
      <c r="H30" s="161"/>
      <c r="I30" s="40" t="s">
        <v>178</v>
      </c>
      <c r="J30" s="50">
        <v>9</v>
      </c>
      <c r="K30" s="58">
        <v>0</v>
      </c>
      <c r="L30" s="160">
        <f t="shared" si="2"/>
        <v>0</v>
      </c>
      <c r="M30" s="160"/>
      <c r="N30" s="160"/>
      <c r="O30" s="160"/>
      <c r="Q30" s="4" t="s">
        <v>81</v>
      </c>
      <c r="R30" s="4" t="s">
        <v>86</v>
      </c>
      <c r="V30" s="4" t="s">
        <v>80</v>
      </c>
      <c r="AB30" s="41" t="e">
        <f>IF(#REF!="základná",L30,0)</f>
        <v>#REF!</v>
      </c>
      <c r="AC30" s="41" t="e">
        <f>IF(#REF!="znížená",L30,0)</f>
        <v>#REF!</v>
      </c>
      <c r="AD30" s="41" t="e">
        <f>IF(#REF!="zákl. prenesená",L30,0)</f>
        <v>#REF!</v>
      </c>
      <c r="AE30" s="41" t="e">
        <f>IF(#REF!="zníž. prenesená",L30,0)</f>
        <v>#REF!</v>
      </c>
      <c r="AF30" s="41" t="e">
        <f>IF(#REF!="nulová",L30,0)</f>
        <v>#REF!</v>
      </c>
      <c r="AG30" s="4" t="s">
        <v>86</v>
      </c>
      <c r="AH30" s="42">
        <f t="shared" si="3"/>
        <v>0</v>
      </c>
      <c r="AI30" s="4" t="s">
        <v>85</v>
      </c>
      <c r="AJ30" s="4" t="s">
        <v>384</v>
      </c>
    </row>
    <row r="31" spans="1:36" s="1" customFormat="1" ht="25.5" customHeight="1">
      <c r="A31" s="11"/>
      <c r="B31" s="38">
        <v>23</v>
      </c>
      <c r="C31" s="38" t="s">
        <v>81</v>
      </c>
      <c r="D31" s="39" t="s">
        <v>180</v>
      </c>
      <c r="E31" s="161" t="s">
        <v>181</v>
      </c>
      <c r="F31" s="161"/>
      <c r="G31" s="161"/>
      <c r="H31" s="161"/>
      <c r="I31" s="40" t="s">
        <v>109</v>
      </c>
      <c r="J31" s="50">
        <v>5.38</v>
      </c>
      <c r="K31" s="58">
        <v>0</v>
      </c>
      <c r="L31" s="160">
        <f t="shared" si="2"/>
        <v>0</v>
      </c>
      <c r="M31" s="160"/>
      <c r="N31" s="160"/>
      <c r="O31" s="160"/>
      <c r="Q31" s="4" t="s">
        <v>81</v>
      </c>
      <c r="R31" s="4" t="s">
        <v>86</v>
      </c>
      <c r="V31" s="4" t="s">
        <v>80</v>
      </c>
      <c r="AB31" s="41" t="e">
        <f>IF(#REF!="základná",L31,0)</f>
        <v>#REF!</v>
      </c>
      <c r="AC31" s="41" t="e">
        <f>IF(#REF!="znížená",L31,0)</f>
        <v>#REF!</v>
      </c>
      <c r="AD31" s="41" t="e">
        <f>IF(#REF!="zákl. prenesená",L31,0)</f>
        <v>#REF!</v>
      </c>
      <c r="AE31" s="41" t="e">
        <f>IF(#REF!="zníž. prenesená",L31,0)</f>
        <v>#REF!</v>
      </c>
      <c r="AF31" s="41" t="e">
        <f>IF(#REF!="nulová",L31,0)</f>
        <v>#REF!</v>
      </c>
      <c r="AG31" s="4" t="s">
        <v>86</v>
      </c>
      <c r="AH31" s="42">
        <f t="shared" si="3"/>
        <v>0</v>
      </c>
      <c r="AI31" s="4" t="s">
        <v>85</v>
      </c>
      <c r="AJ31" s="4" t="s">
        <v>385</v>
      </c>
    </row>
    <row r="32" spans="1:36" s="1" customFormat="1" ht="38.25" customHeight="1">
      <c r="A32" s="11"/>
      <c r="B32" s="38">
        <v>24</v>
      </c>
      <c r="C32" s="38" t="s">
        <v>81</v>
      </c>
      <c r="D32" s="39" t="s">
        <v>183</v>
      </c>
      <c r="E32" s="161" t="s">
        <v>184</v>
      </c>
      <c r="F32" s="161"/>
      <c r="G32" s="161"/>
      <c r="H32" s="161"/>
      <c r="I32" s="40" t="s">
        <v>84</v>
      </c>
      <c r="J32" s="50">
        <v>15.29</v>
      </c>
      <c r="K32" s="58">
        <v>0</v>
      </c>
      <c r="L32" s="160">
        <f t="shared" si="2"/>
        <v>0</v>
      </c>
      <c r="M32" s="160"/>
      <c r="N32" s="160"/>
      <c r="O32" s="160"/>
      <c r="Q32" s="4" t="s">
        <v>81</v>
      </c>
      <c r="R32" s="4" t="s">
        <v>86</v>
      </c>
      <c r="V32" s="4" t="s">
        <v>80</v>
      </c>
      <c r="AB32" s="41" t="e">
        <f>IF(#REF!="základná",L32,0)</f>
        <v>#REF!</v>
      </c>
      <c r="AC32" s="41" t="e">
        <f>IF(#REF!="znížená",L32,0)</f>
        <v>#REF!</v>
      </c>
      <c r="AD32" s="41" t="e">
        <f>IF(#REF!="zákl. prenesená",L32,0)</f>
        <v>#REF!</v>
      </c>
      <c r="AE32" s="41" t="e">
        <f>IF(#REF!="zníž. prenesená",L32,0)</f>
        <v>#REF!</v>
      </c>
      <c r="AF32" s="41" t="e">
        <f>IF(#REF!="nulová",L32,0)</f>
        <v>#REF!</v>
      </c>
      <c r="AG32" s="4" t="s">
        <v>86</v>
      </c>
      <c r="AH32" s="42">
        <f t="shared" si="3"/>
        <v>0</v>
      </c>
      <c r="AI32" s="4" t="s">
        <v>85</v>
      </c>
      <c r="AJ32" s="4" t="s">
        <v>386</v>
      </c>
    </row>
    <row r="33" spans="1:36" s="1" customFormat="1" ht="38.25" customHeight="1">
      <c r="A33" s="11"/>
      <c r="B33" s="38">
        <v>25</v>
      </c>
      <c r="C33" s="38" t="s">
        <v>81</v>
      </c>
      <c r="D33" s="39" t="s">
        <v>186</v>
      </c>
      <c r="E33" s="161" t="s">
        <v>187</v>
      </c>
      <c r="F33" s="161"/>
      <c r="G33" s="161"/>
      <c r="H33" s="161"/>
      <c r="I33" s="40" t="s">
        <v>109</v>
      </c>
      <c r="J33" s="50">
        <v>4.95</v>
      </c>
      <c r="K33" s="58">
        <v>0</v>
      </c>
      <c r="L33" s="160">
        <f t="shared" si="2"/>
        <v>0</v>
      </c>
      <c r="M33" s="160"/>
      <c r="N33" s="160"/>
      <c r="O33" s="160"/>
      <c r="Q33" s="4" t="s">
        <v>81</v>
      </c>
      <c r="R33" s="4" t="s">
        <v>86</v>
      </c>
      <c r="V33" s="4" t="s">
        <v>80</v>
      </c>
      <c r="AB33" s="41" t="e">
        <f>IF(#REF!="základná",L33,0)</f>
        <v>#REF!</v>
      </c>
      <c r="AC33" s="41" t="e">
        <f>IF(#REF!="znížená",L33,0)</f>
        <v>#REF!</v>
      </c>
      <c r="AD33" s="41" t="e">
        <f>IF(#REF!="zákl. prenesená",L33,0)</f>
        <v>#REF!</v>
      </c>
      <c r="AE33" s="41" t="e">
        <f>IF(#REF!="zníž. prenesená",L33,0)</f>
        <v>#REF!</v>
      </c>
      <c r="AF33" s="41" t="e">
        <f>IF(#REF!="nulová",L33,0)</f>
        <v>#REF!</v>
      </c>
      <c r="AG33" s="4" t="s">
        <v>86</v>
      </c>
      <c r="AH33" s="42">
        <f t="shared" si="3"/>
        <v>0</v>
      </c>
      <c r="AI33" s="4" t="s">
        <v>85</v>
      </c>
      <c r="AJ33" s="4" t="s">
        <v>387</v>
      </c>
    </row>
    <row r="34" spans="1:36" s="1" customFormat="1" ht="38.25" customHeight="1">
      <c r="A34" s="11"/>
      <c r="B34" s="38">
        <v>26</v>
      </c>
      <c r="C34" s="38" t="s">
        <v>81</v>
      </c>
      <c r="D34" s="39" t="s">
        <v>189</v>
      </c>
      <c r="E34" s="161" t="s">
        <v>190</v>
      </c>
      <c r="F34" s="161"/>
      <c r="G34" s="161"/>
      <c r="H34" s="161"/>
      <c r="I34" s="40" t="s">
        <v>84</v>
      </c>
      <c r="J34" s="50">
        <v>25</v>
      </c>
      <c r="K34" s="58">
        <v>0</v>
      </c>
      <c r="L34" s="160">
        <f t="shared" si="2"/>
        <v>0</v>
      </c>
      <c r="M34" s="160"/>
      <c r="N34" s="160"/>
      <c r="O34" s="160"/>
      <c r="Q34" s="4" t="s">
        <v>81</v>
      </c>
      <c r="R34" s="4" t="s">
        <v>86</v>
      </c>
      <c r="V34" s="4" t="s">
        <v>80</v>
      </c>
      <c r="AB34" s="41" t="e">
        <f>IF(#REF!="základná",L34,0)</f>
        <v>#REF!</v>
      </c>
      <c r="AC34" s="41" t="e">
        <f>IF(#REF!="znížená",L34,0)</f>
        <v>#REF!</v>
      </c>
      <c r="AD34" s="41" t="e">
        <f>IF(#REF!="zákl. prenesená",L34,0)</f>
        <v>#REF!</v>
      </c>
      <c r="AE34" s="41" t="e">
        <f>IF(#REF!="zníž. prenesená",L34,0)</f>
        <v>#REF!</v>
      </c>
      <c r="AF34" s="41" t="e">
        <f>IF(#REF!="nulová",L34,0)</f>
        <v>#REF!</v>
      </c>
      <c r="AG34" s="4" t="s">
        <v>86</v>
      </c>
      <c r="AH34" s="42">
        <f t="shared" si="3"/>
        <v>0</v>
      </c>
      <c r="AI34" s="4" t="s">
        <v>85</v>
      </c>
      <c r="AJ34" s="4" t="s">
        <v>388</v>
      </c>
    </row>
    <row r="35" spans="1:34" s="73" customFormat="1" ht="29.25" customHeight="1">
      <c r="A35" s="70"/>
      <c r="B35" s="71"/>
      <c r="C35" s="74" t="s">
        <v>66</v>
      </c>
      <c r="D35" s="74"/>
      <c r="E35" s="74"/>
      <c r="F35" s="74"/>
      <c r="G35" s="74"/>
      <c r="H35" s="74"/>
      <c r="I35" s="74"/>
      <c r="J35" s="74"/>
      <c r="K35" s="74"/>
      <c r="L35" s="160"/>
      <c r="M35" s="160"/>
      <c r="N35" s="160"/>
      <c r="O35" s="160"/>
      <c r="Q35" s="80" t="s">
        <v>39</v>
      </c>
      <c r="R35" s="80" t="s">
        <v>43</v>
      </c>
      <c r="V35" s="79" t="s">
        <v>80</v>
      </c>
      <c r="AH35" s="37">
        <f>SUM(AH36:AH52)</f>
        <v>0</v>
      </c>
    </row>
    <row r="36" spans="1:36" s="1" customFormat="1" ht="25.5" customHeight="1">
      <c r="A36" s="11"/>
      <c r="B36" s="38">
        <v>27</v>
      </c>
      <c r="C36" s="38" t="s">
        <v>81</v>
      </c>
      <c r="D36" s="39" t="s">
        <v>209</v>
      </c>
      <c r="E36" s="161" t="s">
        <v>210</v>
      </c>
      <c r="F36" s="161"/>
      <c r="G36" s="161"/>
      <c r="H36" s="161"/>
      <c r="I36" s="40" t="s">
        <v>102</v>
      </c>
      <c r="J36" s="50">
        <v>350</v>
      </c>
      <c r="K36" s="52">
        <v>0</v>
      </c>
      <c r="L36" s="160">
        <f aca="true" t="shared" si="4" ref="L36:L52">ROUND(K36*J36,2)</f>
        <v>0</v>
      </c>
      <c r="M36" s="160"/>
      <c r="N36" s="160"/>
      <c r="O36" s="160"/>
      <c r="Q36" s="4" t="s">
        <v>81</v>
      </c>
      <c r="R36" s="4" t="s">
        <v>86</v>
      </c>
      <c r="V36" s="4" t="s">
        <v>80</v>
      </c>
      <c r="AB36" s="41" t="e">
        <f>IF(#REF!="základná",L36,0)</f>
        <v>#REF!</v>
      </c>
      <c r="AC36" s="41" t="e">
        <f>IF(#REF!="znížená",L36,0)</f>
        <v>#REF!</v>
      </c>
      <c r="AD36" s="41" t="e">
        <f>IF(#REF!="zákl. prenesená",L36,0)</f>
        <v>#REF!</v>
      </c>
      <c r="AE36" s="41" t="e">
        <f>IF(#REF!="zníž. prenesená",L36,0)</f>
        <v>#REF!</v>
      </c>
      <c r="AF36" s="41" t="e">
        <f>IF(#REF!="nulová",L36,0)</f>
        <v>#REF!</v>
      </c>
      <c r="AG36" s="4" t="s">
        <v>86</v>
      </c>
      <c r="AH36" s="42">
        <f aca="true" t="shared" si="5" ref="AH36:AH52">ROUND(K36*J36,3)</f>
        <v>0</v>
      </c>
      <c r="AI36" s="4" t="s">
        <v>85</v>
      </c>
      <c r="AJ36" s="4" t="s">
        <v>389</v>
      </c>
    </row>
    <row r="37" spans="1:36" s="1" customFormat="1" ht="25.5" customHeight="1">
      <c r="A37" s="11"/>
      <c r="B37" s="43">
        <v>28</v>
      </c>
      <c r="C37" s="43" t="s">
        <v>131</v>
      </c>
      <c r="D37" s="44" t="s">
        <v>212</v>
      </c>
      <c r="E37" s="162" t="s">
        <v>213</v>
      </c>
      <c r="F37" s="162"/>
      <c r="G37" s="162"/>
      <c r="H37" s="162"/>
      <c r="I37" s="45" t="s">
        <v>178</v>
      </c>
      <c r="J37" s="51">
        <v>70.031</v>
      </c>
      <c r="K37" s="58">
        <v>0</v>
      </c>
      <c r="L37" s="163">
        <f t="shared" si="4"/>
        <v>0</v>
      </c>
      <c r="M37" s="163"/>
      <c r="N37" s="163"/>
      <c r="O37" s="163"/>
      <c r="Q37" s="4" t="s">
        <v>131</v>
      </c>
      <c r="R37" s="4" t="s">
        <v>86</v>
      </c>
      <c r="V37" s="4" t="s">
        <v>80</v>
      </c>
      <c r="AB37" s="41" t="e">
        <f>IF(#REF!="základná",L37,0)</f>
        <v>#REF!</v>
      </c>
      <c r="AC37" s="41" t="e">
        <f>IF(#REF!="znížená",L37,0)</f>
        <v>#REF!</v>
      </c>
      <c r="AD37" s="41" t="e">
        <f>IF(#REF!="zákl. prenesená",L37,0)</f>
        <v>#REF!</v>
      </c>
      <c r="AE37" s="41" t="e">
        <f>IF(#REF!="zníž. prenesená",L37,0)</f>
        <v>#REF!</v>
      </c>
      <c r="AF37" s="41" t="e">
        <f>IF(#REF!="nulová",L37,0)</f>
        <v>#REF!</v>
      </c>
      <c r="AG37" s="4" t="s">
        <v>86</v>
      </c>
      <c r="AH37" s="42">
        <f t="shared" si="5"/>
        <v>0</v>
      </c>
      <c r="AI37" s="4" t="s">
        <v>85</v>
      </c>
      <c r="AJ37" s="4" t="s">
        <v>390</v>
      </c>
    </row>
    <row r="38" spans="1:36" s="1" customFormat="1" ht="38.25" customHeight="1">
      <c r="A38" s="11"/>
      <c r="B38" s="38">
        <v>29</v>
      </c>
      <c r="C38" s="38" t="s">
        <v>81</v>
      </c>
      <c r="D38" s="39" t="s">
        <v>221</v>
      </c>
      <c r="E38" s="161" t="s">
        <v>222</v>
      </c>
      <c r="F38" s="161"/>
      <c r="G38" s="161"/>
      <c r="H38" s="161"/>
      <c r="I38" s="40" t="s">
        <v>178</v>
      </c>
      <c r="J38" s="110">
        <v>16</v>
      </c>
      <c r="K38" s="58">
        <v>0</v>
      </c>
      <c r="L38" s="160">
        <f t="shared" si="4"/>
        <v>0</v>
      </c>
      <c r="M38" s="160"/>
      <c r="N38" s="160"/>
      <c r="O38" s="160"/>
      <c r="Q38" s="4" t="s">
        <v>81</v>
      </c>
      <c r="R38" s="4" t="s">
        <v>86</v>
      </c>
      <c r="V38" s="4" t="s">
        <v>80</v>
      </c>
      <c r="AB38" s="41" t="e">
        <f>IF(#REF!="základná",L38,0)</f>
        <v>#REF!</v>
      </c>
      <c r="AC38" s="41" t="e">
        <f>IF(#REF!="znížená",L38,0)</f>
        <v>#REF!</v>
      </c>
      <c r="AD38" s="41" t="e">
        <f>IF(#REF!="zákl. prenesená",L38,0)</f>
        <v>#REF!</v>
      </c>
      <c r="AE38" s="41" t="e">
        <f>IF(#REF!="zníž. prenesená",L38,0)</f>
        <v>#REF!</v>
      </c>
      <c r="AF38" s="41" t="e">
        <f>IF(#REF!="nulová",L38,0)</f>
        <v>#REF!</v>
      </c>
      <c r="AG38" s="4" t="s">
        <v>86</v>
      </c>
      <c r="AH38" s="42">
        <f t="shared" si="5"/>
        <v>0</v>
      </c>
      <c r="AI38" s="4" t="s">
        <v>85</v>
      </c>
      <c r="AJ38" s="4" t="s">
        <v>391</v>
      </c>
    </row>
    <row r="39" spans="1:36" s="1" customFormat="1" ht="16.5" customHeight="1">
      <c r="A39" s="11"/>
      <c r="B39" s="43">
        <v>30</v>
      </c>
      <c r="C39" s="43" t="s">
        <v>131</v>
      </c>
      <c r="D39" s="44" t="s">
        <v>224</v>
      </c>
      <c r="E39" s="162" t="s">
        <v>225</v>
      </c>
      <c r="F39" s="162"/>
      <c r="G39" s="162"/>
      <c r="H39" s="162"/>
      <c r="I39" s="45" t="s">
        <v>178</v>
      </c>
      <c r="J39" s="112">
        <v>16</v>
      </c>
      <c r="K39" s="58">
        <v>0</v>
      </c>
      <c r="L39" s="163">
        <f t="shared" si="4"/>
        <v>0</v>
      </c>
      <c r="M39" s="163"/>
      <c r="N39" s="163"/>
      <c r="O39" s="163"/>
      <c r="Q39" s="4" t="s">
        <v>131</v>
      </c>
      <c r="R39" s="4" t="s">
        <v>86</v>
      </c>
      <c r="V39" s="4" t="s">
        <v>80</v>
      </c>
      <c r="AB39" s="41" t="e">
        <f>IF(#REF!="základná",L39,0)</f>
        <v>#REF!</v>
      </c>
      <c r="AC39" s="41" t="e">
        <f>IF(#REF!="znížená",L39,0)</f>
        <v>#REF!</v>
      </c>
      <c r="AD39" s="41" t="e">
        <f>IF(#REF!="zákl. prenesená",L39,0)</f>
        <v>#REF!</v>
      </c>
      <c r="AE39" s="41" t="e">
        <f>IF(#REF!="zníž. prenesená",L39,0)</f>
        <v>#REF!</v>
      </c>
      <c r="AF39" s="41" t="e">
        <f>IF(#REF!="nulová",L39,0)</f>
        <v>#REF!</v>
      </c>
      <c r="AG39" s="4" t="s">
        <v>86</v>
      </c>
      <c r="AH39" s="42">
        <f t="shared" si="5"/>
        <v>0</v>
      </c>
      <c r="AI39" s="4" t="s">
        <v>85</v>
      </c>
      <c r="AJ39" s="4" t="s">
        <v>392</v>
      </c>
    </row>
    <row r="40" spans="1:36" s="1" customFormat="1" ht="38.25" customHeight="1">
      <c r="A40" s="11"/>
      <c r="B40" s="38">
        <v>31</v>
      </c>
      <c r="C40" s="38" t="s">
        <v>81</v>
      </c>
      <c r="D40" s="39" t="s">
        <v>227</v>
      </c>
      <c r="E40" s="161" t="s">
        <v>228</v>
      </c>
      <c r="F40" s="161"/>
      <c r="G40" s="161"/>
      <c r="H40" s="161"/>
      <c r="I40" s="40" t="s">
        <v>178</v>
      </c>
      <c r="J40" s="50">
        <v>23</v>
      </c>
      <c r="K40" s="58">
        <v>0</v>
      </c>
      <c r="L40" s="160">
        <f t="shared" si="4"/>
        <v>0</v>
      </c>
      <c r="M40" s="160"/>
      <c r="N40" s="160"/>
      <c r="O40" s="160"/>
      <c r="Q40" s="4" t="s">
        <v>81</v>
      </c>
      <c r="R40" s="4" t="s">
        <v>86</v>
      </c>
      <c r="V40" s="4" t="s">
        <v>80</v>
      </c>
      <c r="AB40" s="41" t="e">
        <f>IF(#REF!="základná",L40,0)</f>
        <v>#REF!</v>
      </c>
      <c r="AC40" s="41" t="e">
        <f>IF(#REF!="znížená",L40,0)</f>
        <v>#REF!</v>
      </c>
      <c r="AD40" s="41" t="e">
        <f>IF(#REF!="zákl. prenesená",L40,0)</f>
        <v>#REF!</v>
      </c>
      <c r="AE40" s="41" t="e">
        <f>IF(#REF!="zníž. prenesená",L40,0)</f>
        <v>#REF!</v>
      </c>
      <c r="AF40" s="41" t="e">
        <f>IF(#REF!="nulová",L40,0)</f>
        <v>#REF!</v>
      </c>
      <c r="AG40" s="4" t="s">
        <v>86</v>
      </c>
      <c r="AH40" s="42">
        <f t="shared" si="5"/>
        <v>0</v>
      </c>
      <c r="AI40" s="4" t="s">
        <v>85</v>
      </c>
      <c r="AJ40" s="4" t="s">
        <v>393</v>
      </c>
    </row>
    <row r="41" spans="1:36" s="1" customFormat="1" ht="25.5" customHeight="1">
      <c r="A41" s="11"/>
      <c r="B41" s="43">
        <v>32</v>
      </c>
      <c r="C41" s="43" t="s">
        <v>131</v>
      </c>
      <c r="D41" s="44" t="s">
        <v>230</v>
      </c>
      <c r="E41" s="162" t="s">
        <v>231</v>
      </c>
      <c r="F41" s="162"/>
      <c r="G41" s="162"/>
      <c r="H41" s="162"/>
      <c r="I41" s="45" t="s">
        <v>178</v>
      </c>
      <c r="J41" s="51">
        <v>23</v>
      </c>
      <c r="K41" s="58">
        <v>0</v>
      </c>
      <c r="L41" s="163">
        <f t="shared" si="4"/>
        <v>0</v>
      </c>
      <c r="M41" s="163"/>
      <c r="N41" s="163"/>
      <c r="O41" s="163"/>
      <c r="Q41" s="4" t="s">
        <v>131</v>
      </c>
      <c r="R41" s="4" t="s">
        <v>86</v>
      </c>
      <c r="V41" s="4" t="s">
        <v>80</v>
      </c>
      <c r="AB41" s="41" t="e">
        <f>IF(#REF!="základná",L41,0)</f>
        <v>#REF!</v>
      </c>
      <c r="AC41" s="41" t="e">
        <f>IF(#REF!="znížená",L41,0)</f>
        <v>#REF!</v>
      </c>
      <c r="AD41" s="41" t="e">
        <f>IF(#REF!="zákl. prenesená",L41,0)</f>
        <v>#REF!</v>
      </c>
      <c r="AE41" s="41" t="e">
        <f>IF(#REF!="zníž. prenesená",L41,0)</f>
        <v>#REF!</v>
      </c>
      <c r="AF41" s="41" t="e">
        <f>IF(#REF!="nulová",L41,0)</f>
        <v>#REF!</v>
      </c>
      <c r="AG41" s="4" t="s">
        <v>86</v>
      </c>
      <c r="AH41" s="42">
        <f t="shared" si="5"/>
        <v>0</v>
      </c>
      <c r="AI41" s="4" t="s">
        <v>85</v>
      </c>
      <c r="AJ41" s="4" t="s">
        <v>394</v>
      </c>
    </row>
    <row r="42" spans="1:36" s="1" customFormat="1" ht="16.5" customHeight="1">
      <c r="A42" s="11"/>
      <c r="B42" s="38">
        <v>33</v>
      </c>
      <c r="C42" s="38" t="s">
        <v>81</v>
      </c>
      <c r="D42" s="39" t="s">
        <v>247</v>
      </c>
      <c r="E42" s="161" t="s">
        <v>248</v>
      </c>
      <c r="F42" s="161"/>
      <c r="G42" s="161"/>
      <c r="H42" s="161"/>
      <c r="I42" s="40" t="s">
        <v>102</v>
      </c>
      <c r="J42" s="50">
        <v>350</v>
      </c>
      <c r="K42" s="58">
        <v>0</v>
      </c>
      <c r="L42" s="160">
        <f t="shared" si="4"/>
        <v>0</v>
      </c>
      <c r="M42" s="160"/>
      <c r="N42" s="160"/>
      <c r="O42" s="160"/>
      <c r="Q42" s="4" t="s">
        <v>81</v>
      </c>
      <c r="R42" s="4" t="s">
        <v>86</v>
      </c>
      <c r="V42" s="4" t="s">
        <v>80</v>
      </c>
      <c r="AB42" s="41" t="e">
        <f>IF(#REF!="základná",L42,0)</f>
        <v>#REF!</v>
      </c>
      <c r="AC42" s="41" t="e">
        <f>IF(#REF!="znížená",L42,0)</f>
        <v>#REF!</v>
      </c>
      <c r="AD42" s="41" t="e">
        <f>IF(#REF!="zákl. prenesená",L42,0)</f>
        <v>#REF!</v>
      </c>
      <c r="AE42" s="41" t="e">
        <f>IF(#REF!="zníž. prenesená",L42,0)</f>
        <v>#REF!</v>
      </c>
      <c r="AF42" s="41" t="e">
        <f>IF(#REF!="nulová",L42,0)</f>
        <v>#REF!</v>
      </c>
      <c r="AG42" s="4" t="s">
        <v>86</v>
      </c>
      <c r="AH42" s="42">
        <f t="shared" si="5"/>
        <v>0</v>
      </c>
      <c r="AI42" s="4" t="s">
        <v>85</v>
      </c>
      <c r="AJ42" s="4" t="s">
        <v>395</v>
      </c>
    </row>
    <row r="43" spans="1:36" s="1" customFormat="1" ht="25.5" customHeight="1">
      <c r="A43" s="11"/>
      <c r="B43" s="38">
        <v>34</v>
      </c>
      <c r="C43" s="38" t="s">
        <v>81</v>
      </c>
      <c r="D43" s="39" t="s">
        <v>255</v>
      </c>
      <c r="E43" s="161" t="s">
        <v>256</v>
      </c>
      <c r="F43" s="161"/>
      <c r="G43" s="161"/>
      <c r="H43" s="161"/>
      <c r="I43" s="40" t="s">
        <v>178</v>
      </c>
      <c r="J43" s="50">
        <v>8</v>
      </c>
      <c r="K43" s="58">
        <v>0</v>
      </c>
      <c r="L43" s="160">
        <f t="shared" si="4"/>
        <v>0</v>
      </c>
      <c r="M43" s="160"/>
      <c r="N43" s="160"/>
      <c r="O43" s="160"/>
      <c r="Q43" s="4" t="s">
        <v>81</v>
      </c>
      <c r="R43" s="4" t="s">
        <v>86</v>
      </c>
      <c r="V43" s="4" t="s">
        <v>80</v>
      </c>
      <c r="AB43" s="41" t="e">
        <f>IF(#REF!="základná",L43,0)</f>
        <v>#REF!</v>
      </c>
      <c r="AC43" s="41" t="e">
        <f>IF(#REF!="znížená",L43,0)</f>
        <v>#REF!</v>
      </c>
      <c r="AD43" s="41" t="e">
        <f>IF(#REF!="zákl. prenesená",L43,0)</f>
        <v>#REF!</v>
      </c>
      <c r="AE43" s="41" t="e">
        <f>IF(#REF!="zníž. prenesená",L43,0)</f>
        <v>#REF!</v>
      </c>
      <c r="AF43" s="41" t="e">
        <f>IF(#REF!="nulová",L43,0)</f>
        <v>#REF!</v>
      </c>
      <c r="AG43" s="4" t="s">
        <v>86</v>
      </c>
      <c r="AH43" s="42">
        <f t="shared" si="5"/>
        <v>0</v>
      </c>
      <c r="AI43" s="4" t="s">
        <v>85</v>
      </c>
      <c r="AJ43" s="4" t="s">
        <v>396</v>
      </c>
    </row>
    <row r="44" spans="1:36" s="1" customFormat="1" ht="38.25" customHeight="1">
      <c r="A44" s="11"/>
      <c r="B44" s="38">
        <v>35</v>
      </c>
      <c r="C44" s="38" t="s">
        <v>81</v>
      </c>
      <c r="D44" s="39" t="s">
        <v>258</v>
      </c>
      <c r="E44" s="161" t="s">
        <v>259</v>
      </c>
      <c r="F44" s="161"/>
      <c r="G44" s="161"/>
      <c r="H44" s="161"/>
      <c r="I44" s="40" t="s">
        <v>178</v>
      </c>
      <c r="J44" s="50">
        <v>8</v>
      </c>
      <c r="K44" s="58">
        <v>0</v>
      </c>
      <c r="L44" s="160">
        <f t="shared" si="4"/>
        <v>0</v>
      </c>
      <c r="M44" s="160"/>
      <c r="N44" s="160"/>
      <c r="O44" s="160"/>
      <c r="Q44" s="4" t="s">
        <v>81</v>
      </c>
      <c r="R44" s="4" t="s">
        <v>86</v>
      </c>
      <c r="V44" s="4" t="s">
        <v>80</v>
      </c>
      <c r="AB44" s="41" t="e">
        <f>IF(#REF!="základná",L44,0)</f>
        <v>#REF!</v>
      </c>
      <c r="AC44" s="41" t="e">
        <f>IF(#REF!="znížená",L44,0)</f>
        <v>#REF!</v>
      </c>
      <c r="AD44" s="41" t="e">
        <f>IF(#REF!="zákl. prenesená",L44,0)</f>
        <v>#REF!</v>
      </c>
      <c r="AE44" s="41" t="e">
        <f>IF(#REF!="zníž. prenesená",L44,0)</f>
        <v>#REF!</v>
      </c>
      <c r="AF44" s="41" t="e">
        <f>IF(#REF!="nulová",L44,0)</f>
        <v>#REF!</v>
      </c>
      <c r="AG44" s="4" t="s">
        <v>86</v>
      </c>
      <c r="AH44" s="42">
        <f t="shared" si="5"/>
        <v>0</v>
      </c>
      <c r="AI44" s="4" t="s">
        <v>85</v>
      </c>
      <c r="AJ44" s="4" t="s">
        <v>397</v>
      </c>
    </row>
    <row r="45" spans="1:36" s="1" customFormat="1" ht="25.5" customHeight="1">
      <c r="A45" s="11"/>
      <c r="B45" s="38">
        <v>36</v>
      </c>
      <c r="C45" s="38" t="s">
        <v>81</v>
      </c>
      <c r="D45" s="39" t="s">
        <v>264</v>
      </c>
      <c r="E45" s="161" t="s">
        <v>265</v>
      </c>
      <c r="F45" s="161"/>
      <c r="G45" s="161"/>
      <c r="H45" s="161"/>
      <c r="I45" s="40" t="s">
        <v>178</v>
      </c>
      <c r="J45" s="50">
        <v>34.899</v>
      </c>
      <c r="K45" s="58">
        <v>0</v>
      </c>
      <c r="L45" s="160">
        <f t="shared" si="4"/>
        <v>0</v>
      </c>
      <c r="M45" s="160"/>
      <c r="N45" s="160"/>
      <c r="O45" s="160"/>
      <c r="Q45" s="4" t="s">
        <v>81</v>
      </c>
      <c r="R45" s="4" t="s">
        <v>86</v>
      </c>
      <c r="V45" s="4" t="s">
        <v>80</v>
      </c>
      <c r="AB45" s="41" t="e">
        <f>IF(#REF!="základná",L45,0)</f>
        <v>#REF!</v>
      </c>
      <c r="AC45" s="41" t="e">
        <f>IF(#REF!="znížená",L45,0)</f>
        <v>#REF!</v>
      </c>
      <c r="AD45" s="41" t="e">
        <f>IF(#REF!="zákl. prenesená",L45,0)</f>
        <v>#REF!</v>
      </c>
      <c r="AE45" s="41" t="e">
        <f>IF(#REF!="zníž. prenesená",L45,0)</f>
        <v>#REF!</v>
      </c>
      <c r="AF45" s="41" t="e">
        <f>IF(#REF!="nulová",L45,0)</f>
        <v>#REF!</v>
      </c>
      <c r="AG45" s="4" t="s">
        <v>86</v>
      </c>
      <c r="AH45" s="42">
        <f t="shared" si="5"/>
        <v>0</v>
      </c>
      <c r="AI45" s="4" t="s">
        <v>85</v>
      </c>
      <c r="AJ45" s="4" t="s">
        <v>398</v>
      </c>
    </row>
    <row r="46" spans="1:36" s="1" customFormat="1" ht="25.5" customHeight="1">
      <c r="A46" s="11"/>
      <c r="B46" s="43">
        <v>37</v>
      </c>
      <c r="C46" s="43" t="s">
        <v>131</v>
      </c>
      <c r="D46" s="44" t="s">
        <v>266</v>
      </c>
      <c r="E46" s="162" t="s">
        <v>267</v>
      </c>
      <c r="F46" s="162"/>
      <c r="G46" s="162"/>
      <c r="H46" s="162"/>
      <c r="I46" s="45" t="s">
        <v>178</v>
      </c>
      <c r="J46" s="51">
        <v>20.406</v>
      </c>
      <c r="K46" s="58">
        <v>0</v>
      </c>
      <c r="L46" s="163">
        <f t="shared" si="4"/>
        <v>0</v>
      </c>
      <c r="M46" s="163"/>
      <c r="N46" s="163"/>
      <c r="O46" s="163"/>
      <c r="Q46" s="4" t="s">
        <v>131</v>
      </c>
      <c r="R46" s="4" t="s">
        <v>86</v>
      </c>
      <c r="V46" s="4" t="s">
        <v>80</v>
      </c>
      <c r="AB46" s="41" t="e">
        <f>IF(#REF!="základná",L46,0)</f>
        <v>#REF!</v>
      </c>
      <c r="AC46" s="41" t="e">
        <f>IF(#REF!="znížená",L46,0)</f>
        <v>#REF!</v>
      </c>
      <c r="AD46" s="41" t="e">
        <f>IF(#REF!="zákl. prenesená",L46,0)</f>
        <v>#REF!</v>
      </c>
      <c r="AE46" s="41" t="e">
        <f>IF(#REF!="zníž. prenesená",L46,0)</f>
        <v>#REF!</v>
      </c>
      <c r="AF46" s="41" t="e">
        <f>IF(#REF!="nulová",L46,0)</f>
        <v>#REF!</v>
      </c>
      <c r="AG46" s="4" t="s">
        <v>86</v>
      </c>
      <c r="AH46" s="42">
        <f t="shared" si="5"/>
        <v>0</v>
      </c>
      <c r="AI46" s="4" t="s">
        <v>85</v>
      </c>
      <c r="AJ46" s="4" t="s">
        <v>399</v>
      </c>
    </row>
    <row r="47" spans="1:36" s="1" customFormat="1" ht="25.5" customHeight="1">
      <c r="A47" s="11"/>
      <c r="B47" s="43">
        <v>38</v>
      </c>
      <c r="C47" s="43" t="s">
        <v>131</v>
      </c>
      <c r="D47" s="44" t="s">
        <v>269</v>
      </c>
      <c r="E47" s="162" t="s">
        <v>270</v>
      </c>
      <c r="F47" s="162"/>
      <c r="G47" s="162"/>
      <c r="H47" s="162"/>
      <c r="I47" s="45" t="s">
        <v>178</v>
      </c>
      <c r="J47" s="51">
        <v>8</v>
      </c>
      <c r="K47" s="58">
        <v>0</v>
      </c>
      <c r="L47" s="163">
        <f t="shared" si="4"/>
        <v>0</v>
      </c>
      <c r="M47" s="163"/>
      <c r="N47" s="163"/>
      <c r="O47" s="163"/>
      <c r="Q47" s="4" t="s">
        <v>131</v>
      </c>
      <c r="R47" s="4" t="s">
        <v>86</v>
      </c>
      <c r="V47" s="4" t="s">
        <v>80</v>
      </c>
      <c r="AB47" s="41" t="e">
        <f>IF(#REF!="základná",L47,0)</f>
        <v>#REF!</v>
      </c>
      <c r="AC47" s="41" t="e">
        <f>IF(#REF!="znížená",L47,0)</f>
        <v>#REF!</v>
      </c>
      <c r="AD47" s="41" t="e">
        <f>IF(#REF!="zákl. prenesená",L47,0)</f>
        <v>#REF!</v>
      </c>
      <c r="AE47" s="41" t="e">
        <f>IF(#REF!="zníž. prenesená",L47,0)</f>
        <v>#REF!</v>
      </c>
      <c r="AF47" s="41" t="e">
        <f>IF(#REF!="nulová",L47,0)</f>
        <v>#REF!</v>
      </c>
      <c r="AG47" s="4" t="s">
        <v>86</v>
      </c>
      <c r="AH47" s="42">
        <f t="shared" si="5"/>
        <v>0</v>
      </c>
      <c r="AI47" s="4" t="s">
        <v>85</v>
      </c>
      <c r="AJ47" s="4" t="s">
        <v>400</v>
      </c>
    </row>
    <row r="48" spans="1:36" s="1" customFormat="1" ht="25.5" customHeight="1">
      <c r="A48" s="11"/>
      <c r="B48" s="43">
        <v>39</v>
      </c>
      <c r="C48" s="43" t="s">
        <v>131</v>
      </c>
      <c r="D48" s="44" t="s">
        <v>272</v>
      </c>
      <c r="E48" s="162" t="s">
        <v>273</v>
      </c>
      <c r="F48" s="162"/>
      <c r="G48" s="162"/>
      <c r="H48" s="162"/>
      <c r="I48" s="45" t="s">
        <v>178</v>
      </c>
      <c r="J48" s="51">
        <v>6.493</v>
      </c>
      <c r="K48" s="58">
        <v>0</v>
      </c>
      <c r="L48" s="163">
        <f t="shared" si="4"/>
        <v>0</v>
      </c>
      <c r="M48" s="163"/>
      <c r="N48" s="163"/>
      <c r="O48" s="163"/>
      <c r="Q48" s="4" t="s">
        <v>131</v>
      </c>
      <c r="R48" s="4" t="s">
        <v>86</v>
      </c>
      <c r="V48" s="4" t="s">
        <v>80</v>
      </c>
      <c r="AB48" s="41" t="e">
        <f>IF(#REF!="základná",L48,0)</f>
        <v>#REF!</v>
      </c>
      <c r="AC48" s="41" t="e">
        <f>IF(#REF!="znížená",L48,0)</f>
        <v>#REF!</v>
      </c>
      <c r="AD48" s="41" t="e">
        <f>IF(#REF!="zákl. prenesená",L48,0)</f>
        <v>#REF!</v>
      </c>
      <c r="AE48" s="41" t="e">
        <f>IF(#REF!="zníž. prenesená",L48,0)</f>
        <v>#REF!</v>
      </c>
      <c r="AF48" s="41" t="e">
        <f>IF(#REF!="nulová",L48,0)</f>
        <v>#REF!</v>
      </c>
      <c r="AG48" s="4" t="s">
        <v>86</v>
      </c>
      <c r="AH48" s="42">
        <f t="shared" si="5"/>
        <v>0</v>
      </c>
      <c r="AI48" s="4" t="s">
        <v>85</v>
      </c>
      <c r="AJ48" s="4" t="s">
        <v>401</v>
      </c>
    </row>
    <row r="49" spans="1:36" s="1" customFormat="1" ht="25.5" customHeight="1">
      <c r="A49" s="11"/>
      <c r="B49" s="38">
        <v>40</v>
      </c>
      <c r="C49" s="38" t="s">
        <v>81</v>
      </c>
      <c r="D49" s="39" t="s">
        <v>285</v>
      </c>
      <c r="E49" s="161" t="s">
        <v>286</v>
      </c>
      <c r="F49" s="161"/>
      <c r="G49" s="161"/>
      <c r="H49" s="161"/>
      <c r="I49" s="40" t="s">
        <v>178</v>
      </c>
      <c r="J49" s="50">
        <v>8</v>
      </c>
      <c r="K49" s="58">
        <v>0</v>
      </c>
      <c r="L49" s="160">
        <f t="shared" si="4"/>
        <v>0</v>
      </c>
      <c r="M49" s="160"/>
      <c r="N49" s="160"/>
      <c r="O49" s="160"/>
      <c r="Q49" s="4" t="s">
        <v>81</v>
      </c>
      <c r="R49" s="4" t="s">
        <v>86</v>
      </c>
      <c r="V49" s="4" t="s">
        <v>80</v>
      </c>
      <c r="AB49" s="41" t="e">
        <f>IF(#REF!="základná",L49,0)</f>
        <v>#REF!</v>
      </c>
      <c r="AC49" s="41" t="e">
        <f>IF(#REF!="znížená",L49,0)</f>
        <v>#REF!</v>
      </c>
      <c r="AD49" s="41" t="e">
        <f>IF(#REF!="zákl. prenesená",L49,0)</f>
        <v>#REF!</v>
      </c>
      <c r="AE49" s="41" t="e">
        <f>IF(#REF!="zníž. prenesená",L49,0)</f>
        <v>#REF!</v>
      </c>
      <c r="AF49" s="41" t="e">
        <f>IF(#REF!="nulová",L49,0)</f>
        <v>#REF!</v>
      </c>
      <c r="AG49" s="4" t="s">
        <v>86</v>
      </c>
      <c r="AH49" s="42">
        <f t="shared" si="5"/>
        <v>0</v>
      </c>
      <c r="AI49" s="4" t="s">
        <v>85</v>
      </c>
      <c r="AJ49" s="4" t="s">
        <v>402</v>
      </c>
    </row>
    <row r="50" spans="1:36" s="1" customFormat="1" ht="16.5" customHeight="1">
      <c r="A50" s="11"/>
      <c r="B50" s="43">
        <v>41</v>
      </c>
      <c r="C50" s="43" t="s">
        <v>131</v>
      </c>
      <c r="D50" s="44" t="s">
        <v>287</v>
      </c>
      <c r="E50" s="162" t="s">
        <v>288</v>
      </c>
      <c r="F50" s="162"/>
      <c r="G50" s="162"/>
      <c r="H50" s="162"/>
      <c r="I50" s="45" t="s">
        <v>178</v>
      </c>
      <c r="J50" s="51">
        <v>8</v>
      </c>
      <c r="K50" s="58">
        <v>0</v>
      </c>
      <c r="L50" s="163">
        <f t="shared" si="4"/>
        <v>0</v>
      </c>
      <c r="M50" s="163"/>
      <c r="N50" s="163"/>
      <c r="O50" s="163"/>
      <c r="Q50" s="4" t="s">
        <v>131</v>
      </c>
      <c r="R50" s="4" t="s">
        <v>86</v>
      </c>
      <c r="V50" s="4" t="s">
        <v>80</v>
      </c>
      <c r="AB50" s="41" t="e">
        <f>IF(#REF!="základná",L50,0)</f>
        <v>#REF!</v>
      </c>
      <c r="AC50" s="41" t="e">
        <f>IF(#REF!="znížená",L50,0)</f>
        <v>#REF!</v>
      </c>
      <c r="AD50" s="41" t="e">
        <f>IF(#REF!="zákl. prenesená",L50,0)</f>
        <v>#REF!</v>
      </c>
      <c r="AE50" s="41" t="e">
        <f>IF(#REF!="zníž. prenesená",L50,0)</f>
        <v>#REF!</v>
      </c>
      <c r="AF50" s="41" t="e">
        <f>IF(#REF!="nulová",L50,0)</f>
        <v>#REF!</v>
      </c>
      <c r="AG50" s="4" t="s">
        <v>86</v>
      </c>
      <c r="AH50" s="42">
        <f t="shared" si="5"/>
        <v>0</v>
      </c>
      <c r="AI50" s="4" t="s">
        <v>85</v>
      </c>
      <c r="AJ50" s="4" t="s">
        <v>403</v>
      </c>
    </row>
    <row r="51" spans="1:36" s="1" customFormat="1" ht="38.25" customHeight="1">
      <c r="A51" s="11"/>
      <c r="B51" s="38">
        <v>42</v>
      </c>
      <c r="C51" s="38" t="s">
        <v>81</v>
      </c>
      <c r="D51" s="39" t="s">
        <v>289</v>
      </c>
      <c r="E51" s="161" t="s">
        <v>290</v>
      </c>
      <c r="F51" s="161"/>
      <c r="G51" s="161"/>
      <c r="H51" s="161"/>
      <c r="I51" s="40" t="s">
        <v>109</v>
      </c>
      <c r="J51" s="50">
        <v>7.29</v>
      </c>
      <c r="K51" s="58">
        <v>0</v>
      </c>
      <c r="L51" s="160">
        <f t="shared" si="4"/>
        <v>0</v>
      </c>
      <c r="M51" s="160"/>
      <c r="N51" s="160"/>
      <c r="O51" s="160"/>
      <c r="Q51" s="4" t="s">
        <v>81</v>
      </c>
      <c r="R51" s="4" t="s">
        <v>86</v>
      </c>
      <c r="V51" s="4" t="s">
        <v>80</v>
      </c>
      <c r="AB51" s="41" t="e">
        <f>IF(#REF!="základná",L51,0)</f>
        <v>#REF!</v>
      </c>
      <c r="AC51" s="41" t="e">
        <f>IF(#REF!="znížená",L51,0)</f>
        <v>#REF!</v>
      </c>
      <c r="AD51" s="41" t="e">
        <f>IF(#REF!="zákl. prenesená",L51,0)</f>
        <v>#REF!</v>
      </c>
      <c r="AE51" s="41" t="e">
        <f>IF(#REF!="zníž. prenesená",L51,0)</f>
        <v>#REF!</v>
      </c>
      <c r="AF51" s="41" t="e">
        <f>IF(#REF!="nulová",L51,0)</f>
        <v>#REF!</v>
      </c>
      <c r="AG51" s="4" t="s">
        <v>86</v>
      </c>
      <c r="AH51" s="42">
        <f t="shared" si="5"/>
        <v>0</v>
      </c>
      <c r="AI51" s="4" t="s">
        <v>85</v>
      </c>
      <c r="AJ51" s="4" t="s">
        <v>404</v>
      </c>
    </row>
    <row r="52" spans="1:36" s="1" customFormat="1" ht="25.5" customHeight="1">
      <c r="A52" s="11"/>
      <c r="B52" s="38">
        <v>43</v>
      </c>
      <c r="C52" s="38" t="s">
        <v>81</v>
      </c>
      <c r="D52" s="39" t="s">
        <v>291</v>
      </c>
      <c r="E52" s="161" t="s">
        <v>292</v>
      </c>
      <c r="F52" s="161"/>
      <c r="G52" s="161"/>
      <c r="H52" s="161"/>
      <c r="I52" s="40" t="s">
        <v>84</v>
      </c>
      <c r="J52" s="50">
        <v>25.29</v>
      </c>
      <c r="K52" s="58">
        <v>0</v>
      </c>
      <c r="L52" s="160">
        <f t="shared" si="4"/>
        <v>0</v>
      </c>
      <c r="M52" s="160"/>
      <c r="N52" s="160"/>
      <c r="O52" s="160"/>
      <c r="Q52" s="4" t="s">
        <v>81</v>
      </c>
      <c r="R52" s="4" t="s">
        <v>86</v>
      </c>
      <c r="V52" s="4" t="s">
        <v>80</v>
      </c>
      <c r="AB52" s="41" t="e">
        <f>IF(#REF!="základná",L52,0)</f>
        <v>#REF!</v>
      </c>
      <c r="AC52" s="41" t="e">
        <f>IF(#REF!="znížená",L52,0)</f>
        <v>#REF!</v>
      </c>
      <c r="AD52" s="41" t="e">
        <f>IF(#REF!="zákl. prenesená",L52,0)</f>
        <v>#REF!</v>
      </c>
      <c r="AE52" s="41" t="e">
        <f>IF(#REF!="zníž. prenesená",L52,0)</f>
        <v>#REF!</v>
      </c>
      <c r="AF52" s="41" t="e">
        <f>IF(#REF!="nulová",L52,0)</f>
        <v>#REF!</v>
      </c>
      <c r="AG52" s="4" t="s">
        <v>86</v>
      </c>
      <c r="AH52" s="42">
        <f t="shared" si="5"/>
        <v>0</v>
      </c>
      <c r="AI52" s="4" t="s">
        <v>85</v>
      </c>
      <c r="AJ52" s="4" t="s">
        <v>405</v>
      </c>
    </row>
    <row r="53" spans="1:34" s="73" customFormat="1" ht="29.25" customHeight="1">
      <c r="A53" s="70"/>
      <c r="B53" s="71"/>
      <c r="C53" s="74" t="s">
        <v>68</v>
      </c>
      <c r="D53" s="74"/>
      <c r="E53" s="74"/>
      <c r="F53" s="74"/>
      <c r="G53" s="74"/>
      <c r="H53" s="74"/>
      <c r="I53" s="74"/>
      <c r="J53" s="74"/>
      <c r="K53" s="74"/>
      <c r="L53" s="160"/>
      <c r="M53" s="160"/>
      <c r="N53" s="160"/>
      <c r="O53" s="160"/>
      <c r="Q53" s="80" t="s">
        <v>39</v>
      </c>
      <c r="R53" s="80" t="s">
        <v>43</v>
      </c>
      <c r="V53" s="79" t="s">
        <v>80</v>
      </c>
      <c r="AH53" s="37">
        <f>AH54</f>
        <v>0</v>
      </c>
    </row>
    <row r="54" spans="1:36" s="1" customFormat="1" ht="38.25" customHeight="1">
      <c r="A54" s="11"/>
      <c r="B54" s="38">
        <v>44</v>
      </c>
      <c r="C54" s="38" t="s">
        <v>81</v>
      </c>
      <c r="D54" s="39" t="s">
        <v>315</v>
      </c>
      <c r="E54" s="161" t="s">
        <v>316</v>
      </c>
      <c r="F54" s="161"/>
      <c r="G54" s="161"/>
      <c r="H54" s="161"/>
      <c r="I54" s="40" t="s">
        <v>155</v>
      </c>
      <c r="J54" s="50">
        <v>1581.49</v>
      </c>
      <c r="K54" s="52">
        <v>0</v>
      </c>
      <c r="L54" s="160">
        <f>ROUND(K54*J54,2)</f>
        <v>0</v>
      </c>
      <c r="M54" s="160"/>
      <c r="N54" s="160"/>
      <c r="O54" s="160"/>
      <c r="Q54" s="4" t="s">
        <v>81</v>
      </c>
      <c r="R54" s="4" t="s">
        <v>86</v>
      </c>
      <c r="V54" s="4" t="s">
        <v>80</v>
      </c>
      <c r="AB54" s="41" t="e">
        <f>IF(#REF!="základná",L54,0)</f>
        <v>#REF!</v>
      </c>
      <c r="AC54" s="41" t="e">
        <f>IF(#REF!="znížená",L54,0)</f>
        <v>#REF!</v>
      </c>
      <c r="AD54" s="41" t="e">
        <f>IF(#REF!="zákl. prenesená",L54,0)</f>
        <v>#REF!</v>
      </c>
      <c r="AE54" s="41" t="e">
        <f>IF(#REF!="zníž. prenesená",L54,0)</f>
        <v>#REF!</v>
      </c>
      <c r="AF54" s="41" t="e">
        <f>IF(#REF!="nulová",L54,0)</f>
        <v>#REF!</v>
      </c>
      <c r="AG54" s="4" t="s">
        <v>86</v>
      </c>
      <c r="AH54" s="42">
        <f>ROUND(K54*J54,3)</f>
        <v>0</v>
      </c>
      <c r="AI54" s="4" t="s">
        <v>85</v>
      </c>
      <c r="AJ54" s="4" t="s">
        <v>406</v>
      </c>
    </row>
    <row r="55" spans="1:34" s="73" customFormat="1" ht="36.75" customHeight="1">
      <c r="A55" s="70"/>
      <c r="B55" s="71"/>
      <c r="C55" s="72" t="s">
        <v>71</v>
      </c>
      <c r="D55" s="72"/>
      <c r="E55" s="72"/>
      <c r="F55" s="72"/>
      <c r="G55" s="72"/>
      <c r="H55" s="72"/>
      <c r="I55" s="72"/>
      <c r="J55" s="72"/>
      <c r="K55" s="72"/>
      <c r="L55" s="160"/>
      <c r="M55" s="160"/>
      <c r="N55" s="160"/>
      <c r="O55" s="160"/>
      <c r="Q55" s="80" t="s">
        <v>39</v>
      </c>
      <c r="R55" s="80" t="s">
        <v>40</v>
      </c>
      <c r="V55" s="79" t="s">
        <v>80</v>
      </c>
      <c r="AH55" s="37">
        <f>AH56</f>
        <v>0</v>
      </c>
    </row>
    <row r="56" spans="1:34" s="73" customFormat="1" ht="19.5" customHeight="1">
      <c r="A56" s="70"/>
      <c r="B56" s="71"/>
      <c r="C56" s="74" t="s">
        <v>73</v>
      </c>
      <c r="D56" s="74"/>
      <c r="E56" s="74"/>
      <c r="F56" s="74"/>
      <c r="G56" s="74"/>
      <c r="H56" s="74"/>
      <c r="I56" s="74"/>
      <c r="J56" s="74"/>
      <c r="K56" s="74"/>
      <c r="L56" s="160"/>
      <c r="M56" s="160"/>
      <c r="N56" s="160"/>
      <c r="O56" s="160"/>
      <c r="Q56" s="80" t="s">
        <v>39</v>
      </c>
      <c r="R56" s="80" t="s">
        <v>43</v>
      </c>
      <c r="V56" s="79" t="s">
        <v>80</v>
      </c>
      <c r="AH56" s="37">
        <f>SUM(AH57:AH58)</f>
        <v>0</v>
      </c>
    </row>
    <row r="57" spans="1:36" s="1" customFormat="1" ht="25.5" customHeight="1">
      <c r="A57" s="11"/>
      <c r="B57" s="38">
        <v>45</v>
      </c>
      <c r="C57" s="38" t="s">
        <v>81</v>
      </c>
      <c r="D57" s="39" t="s">
        <v>350</v>
      </c>
      <c r="E57" s="161" t="s">
        <v>351</v>
      </c>
      <c r="F57" s="161"/>
      <c r="G57" s="161"/>
      <c r="H57" s="161"/>
      <c r="I57" s="40" t="s">
        <v>102</v>
      </c>
      <c r="J57" s="50">
        <v>350</v>
      </c>
      <c r="K57" s="52">
        <v>0</v>
      </c>
      <c r="L57" s="160">
        <f>ROUND(K57*J57,2)</f>
        <v>0</v>
      </c>
      <c r="M57" s="160"/>
      <c r="N57" s="160"/>
      <c r="O57" s="160"/>
      <c r="Q57" s="4" t="s">
        <v>81</v>
      </c>
      <c r="R57" s="4" t="s">
        <v>86</v>
      </c>
      <c r="V57" s="4" t="s">
        <v>80</v>
      </c>
      <c r="AB57" s="41" t="e">
        <f>IF(#REF!="základná",L57,0)</f>
        <v>#REF!</v>
      </c>
      <c r="AC57" s="41" t="e">
        <f>IF(#REF!="znížená",L57,0)</f>
        <v>#REF!</v>
      </c>
      <c r="AD57" s="41" t="e">
        <f>IF(#REF!="zákl. prenesená",L57,0)</f>
        <v>#REF!</v>
      </c>
      <c r="AE57" s="41" t="e">
        <f>IF(#REF!="zníž. prenesená",L57,0)</f>
        <v>#REF!</v>
      </c>
      <c r="AF57" s="41" t="e">
        <f>IF(#REF!="nulová",L57,0)</f>
        <v>#REF!</v>
      </c>
      <c r="AG57" s="4" t="s">
        <v>86</v>
      </c>
      <c r="AH57" s="42">
        <f>ROUND(K57*J57,3)</f>
        <v>0</v>
      </c>
      <c r="AI57" s="4" t="s">
        <v>314</v>
      </c>
      <c r="AJ57" s="4" t="s">
        <v>407</v>
      </c>
    </row>
    <row r="58" spans="1:36" s="1" customFormat="1" ht="25.5" customHeight="1">
      <c r="A58" s="11"/>
      <c r="B58" s="43">
        <v>46</v>
      </c>
      <c r="C58" s="43" t="s">
        <v>131</v>
      </c>
      <c r="D58" s="44" t="s">
        <v>352</v>
      </c>
      <c r="E58" s="162" t="s">
        <v>353</v>
      </c>
      <c r="F58" s="162"/>
      <c r="G58" s="162"/>
      <c r="H58" s="162"/>
      <c r="I58" s="45" t="s">
        <v>102</v>
      </c>
      <c r="J58" s="51">
        <v>350</v>
      </c>
      <c r="K58" s="54">
        <v>0</v>
      </c>
      <c r="L58" s="163">
        <f>ROUND(K58*J58,2)</f>
        <v>0</v>
      </c>
      <c r="M58" s="163"/>
      <c r="N58" s="163"/>
      <c r="O58" s="163"/>
      <c r="Q58" s="4" t="s">
        <v>131</v>
      </c>
      <c r="R58" s="4" t="s">
        <v>86</v>
      </c>
      <c r="V58" s="4" t="s">
        <v>80</v>
      </c>
      <c r="AB58" s="41" t="e">
        <f>IF(#REF!="základná",L58,0)</f>
        <v>#REF!</v>
      </c>
      <c r="AC58" s="41" t="e">
        <f>IF(#REF!="znížená",L58,0)</f>
        <v>#REF!</v>
      </c>
      <c r="AD58" s="41" t="e">
        <f>IF(#REF!="zákl. prenesená",L58,0)</f>
        <v>#REF!</v>
      </c>
      <c r="AE58" s="41" t="e">
        <f>IF(#REF!="zníž. prenesená",L58,0)</f>
        <v>#REF!</v>
      </c>
      <c r="AF58" s="41" t="e">
        <f>IF(#REF!="nulová",L58,0)</f>
        <v>#REF!</v>
      </c>
      <c r="AG58" s="4" t="s">
        <v>86</v>
      </c>
      <c r="AH58" s="42">
        <f>ROUND(K58*J58,3)</f>
        <v>0</v>
      </c>
      <c r="AI58" s="4" t="s">
        <v>314</v>
      </c>
      <c r="AJ58" s="4" t="s">
        <v>408</v>
      </c>
    </row>
    <row r="59" spans="1:15" s="1" customFormat="1" ht="6.7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5:6" ht="13.5">
      <c r="E60" s="113"/>
      <c r="F60" s="75" t="s">
        <v>496</v>
      </c>
    </row>
  </sheetData>
  <sheetProtection formatColumns="0" formatRows="0"/>
  <mergeCells count="100">
    <mergeCell ref="L27:O27"/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L6:O6"/>
    <mergeCell ref="E14:H14"/>
    <mergeCell ref="L14:O14"/>
    <mergeCell ref="E15:H15"/>
    <mergeCell ref="L15:O15"/>
    <mergeCell ref="E12:H12"/>
    <mergeCell ref="L12:O12"/>
    <mergeCell ref="E13:H13"/>
    <mergeCell ref="L13:O13"/>
    <mergeCell ref="L7:O7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9:H29"/>
    <mergeCell ref="L29:O29"/>
    <mergeCell ref="L28:O28"/>
    <mergeCell ref="E24:H24"/>
    <mergeCell ref="L24:O24"/>
    <mergeCell ref="E25:H25"/>
    <mergeCell ref="L25:O25"/>
    <mergeCell ref="E27:H27"/>
    <mergeCell ref="E32:H32"/>
    <mergeCell ref="L32:O32"/>
    <mergeCell ref="E33:H33"/>
    <mergeCell ref="L33:O33"/>
    <mergeCell ref="E30:H30"/>
    <mergeCell ref="L30:O30"/>
    <mergeCell ref="E31:H31"/>
    <mergeCell ref="L31:O31"/>
    <mergeCell ref="E37:H37"/>
    <mergeCell ref="L37:O37"/>
    <mergeCell ref="E38:H38"/>
    <mergeCell ref="L38:O38"/>
    <mergeCell ref="E34:H34"/>
    <mergeCell ref="L34:O34"/>
    <mergeCell ref="E36:H36"/>
    <mergeCell ref="L36:O36"/>
    <mergeCell ref="L35:O35"/>
    <mergeCell ref="E42:H42"/>
    <mergeCell ref="L42:O42"/>
    <mergeCell ref="E39:H39"/>
    <mergeCell ref="L39:O39"/>
    <mergeCell ref="E40:H40"/>
    <mergeCell ref="L40:O40"/>
    <mergeCell ref="E41:H41"/>
    <mergeCell ref="L41:O41"/>
    <mergeCell ref="E49:H49"/>
    <mergeCell ref="L49:O49"/>
    <mergeCell ref="E45:H45"/>
    <mergeCell ref="L45:O45"/>
    <mergeCell ref="E50:H50"/>
    <mergeCell ref="L50:O50"/>
    <mergeCell ref="E46:H46"/>
    <mergeCell ref="L46:O46"/>
    <mergeCell ref="E47:H47"/>
    <mergeCell ref="L47:O47"/>
    <mergeCell ref="E48:H48"/>
    <mergeCell ref="L48:O48"/>
    <mergeCell ref="E43:H43"/>
    <mergeCell ref="L43:O43"/>
    <mergeCell ref="E44:H44"/>
    <mergeCell ref="L44:O44"/>
    <mergeCell ref="L56:O56"/>
    <mergeCell ref="L54:O54"/>
    <mergeCell ref="E54:H54"/>
    <mergeCell ref="E57:H57"/>
    <mergeCell ref="L57:O57"/>
    <mergeCell ref="E58:H58"/>
    <mergeCell ref="L58:O58"/>
    <mergeCell ref="E51:H51"/>
    <mergeCell ref="L51:O51"/>
    <mergeCell ref="E52:H52"/>
    <mergeCell ref="L52:O52"/>
    <mergeCell ref="L53:O53"/>
    <mergeCell ref="L55:O55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6"/>
  <sheetViews>
    <sheetView showGridLines="0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74" sqref="F74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19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8" width="9.33203125" style="75" customWidth="1"/>
    <col min="19" max="40" width="9.33203125" style="75" hidden="1" customWidth="1"/>
    <col min="41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38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86">
        <f>SUM(L9:O70)</f>
        <v>0</v>
      </c>
      <c r="M6" s="174"/>
      <c r="N6" s="174"/>
      <c r="O6" s="174"/>
      <c r="U6" s="4" t="s">
        <v>39</v>
      </c>
      <c r="V6" s="4" t="s">
        <v>60</v>
      </c>
      <c r="AL6" s="35">
        <f>AL7+AL67</f>
        <v>0</v>
      </c>
    </row>
    <row r="7" spans="1:38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  <c r="S7" s="79" t="s">
        <v>43</v>
      </c>
      <c r="U7" s="80" t="s">
        <v>39</v>
      </c>
      <c r="V7" s="80" t="s">
        <v>40</v>
      </c>
      <c r="Z7" s="79" t="s">
        <v>80</v>
      </c>
      <c r="AL7" s="37">
        <f>AL8+AL32+AL37+AL41+AL57+AL65</f>
        <v>0</v>
      </c>
    </row>
    <row r="8" spans="1:38" s="73" customFormat="1" ht="25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  <c r="S8" s="79" t="s">
        <v>43</v>
      </c>
      <c r="U8" s="80" t="s">
        <v>39</v>
      </c>
      <c r="V8" s="80" t="s">
        <v>43</v>
      </c>
      <c r="Z8" s="79" t="s">
        <v>80</v>
      </c>
      <c r="AL8" s="37">
        <f>SUM(AL9:AL31)</f>
        <v>0</v>
      </c>
    </row>
    <row r="9" spans="1:40" s="1" customFormat="1" ht="38.25" customHeight="1">
      <c r="A9" s="11"/>
      <c r="B9" s="38">
        <v>1</v>
      </c>
      <c r="C9" s="38" t="s">
        <v>81</v>
      </c>
      <c r="D9" s="39" t="s">
        <v>82</v>
      </c>
      <c r="E9" s="161" t="s">
        <v>83</v>
      </c>
      <c r="F9" s="161"/>
      <c r="G9" s="161"/>
      <c r="H9" s="161"/>
      <c r="I9" s="40" t="s">
        <v>84</v>
      </c>
      <c r="J9" s="50">
        <v>108</v>
      </c>
      <c r="K9" s="52">
        <v>0</v>
      </c>
      <c r="L9" s="160">
        <f aca="true" t="shared" si="0" ref="L9:L31">ROUND(K9*J9,2)</f>
        <v>0</v>
      </c>
      <c r="M9" s="160"/>
      <c r="N9" s="160"/>
      <c r="O9" s="160"/>
      <c r="S9" s="4" t="s">
        <v>85</v>
      </c>
      <c r="U9" s="4" t="s">
        <v>81</v>
      </c>
      <c r="V9" s="4" t="s">
        <v>86</v>
      </c>
      <c r="Z9" s="4" t="s">
        <v>80</v>
      </c>
      <c r="AF9" s="41" t="e">
        <f>IF(#REF!="základná",L9,0)</f>
        <v>#REF!</v>
      </c>
      <c r="AG9" s="41" t="e">
        <f>IF(#REF!="znížená",L9,0)</f>
        <v>#REF!</v>
      </c>
      <c r="AH9" s="41" t="e">
        <f>IF(#REF!="zákl. prenesená",L9,0)</f>
        <v>#REF!</v>
      </c>
      <c r="AI9" s="41" t="e">
        <f>IF(#REF!="zníž. prenesená",L9,0)</f>
        <v>#REF!</v>
      </c>
      <c r="AJ9" s="41" t="e">
        <f>IF(#REF!="nulová",L9,0)</f>
        <v>#REF!</v>
      </c>
      <c r="AK9" s="4" t="s">
        <v>86</v>
      </c>
      <c r="AL9" s="42">
        <f aca="true" t="shared" si="1" ref="AL9:AL31">ROUND(K9*J9,3)</f>
        <v>0</v>
      </c>
      <c r="AM9" s="4" t="s">
        <v>85</v>
      </c>
      <c r="AN9" s="4" t="s">
        <v>409</v>
      </c>
    </row>
    <row r="10" spans="1:40" s="1" customFormat="1" ht="38.25" customHeight="1">
      <c r="A10" s="11"/>
      <c r="B10" s="38">
        <v>2</v>
      </c>
      <c r="C10" s="38" t="s">
        <v>81</v>
      </c>
      <c r="D10" s="39" t="s">
        <v>87</v>
      </c>
      <c r="E10" s="161" t="s">
        <v>88</v>
      </c>
      <c r="F10" s="161"/>
      <c r="G10" s="161"/>
      <c r="H10" s="161"/>
      <c r="I10" s="40" t="s">
        <v>84</v>
      </c>
      <c r="J10" s="50">
        <v>108</v>
      </c>
      <c r="K10" s="58">
        <v>0</v>
      </c>
      <c r="L10" s="160">
        <f t="shared" si="0"/>
        <v>0</v>
      </c>
      <c r="M10" s="160"/>
      <c r="N10" s="160"/>
      <c r="O10" s="160"/>
      <c r="S10" s="4" t="s">
        <v>85</v>
      </c>
      <c r="U10" s="4" t="s">
        <v>81</v>
      </c>
      <c r="V10" s="4" t="s">
        <v>86</v>
      </c>
      <c r="Z10" s="4" t="s">
        <v>80</v>
      </c>
      <c r="AF10" s="41" t="e">
        <f>IF(#REF!="základná",L10,0)</f>
        <v>#REF!</v>
      </c>
      <c r="AG10" s="41" t="e">
        <f>IF(#REF!="znížená",L10,0)</f>
        <v>#REF!</v>
      </c>
      <c r="AH10" s="41" t="e">
        <f>IF(#REF!="zákl. prenesená",L10,0)</f>
        <v>#REF!</v>
      </c>
      <c r="AI10" s="41" t="e">
        <f>IF(#REF!="zníž. prenesená",L10,0)</f>
        <v>#REF!</v>
      </c>
      <c r="AJ10" s="41" t="e">
        <f>IF(#REF!="nulová",L10,0)</f>
        <v>#REF!</v>
      </c>
      <c r="AK10" s="4" t="s">
        <v>86</v>
      </c>
      <c r="AL10" s="42">
        <f t="shared" si="1"/>
        <v>0</v>
      </c>
      <c r="AM10" s="4" t="s">
        <v>85</v>
      </c>
      <c r="AN10" s="4" t="s">
        <v>410</v>
      </c>
    </row>
    <row r="11" spans="1:40" s="1" customFormat="1" ht="38.25" customHeight="1">
      <c r="A11" s="11"/>
      <c r="B11" s="38">
        <v>3</v>
      </c>
      <c r="C11" s="38" t="s">
        <v>81</v>
      </c>
      <c r="D11" s="39" t="s">
        <v>90</v>
      </c>
      <c r="E11" s="161" t="s">
        <v>91</v>
      </c>
      <c r="F11" s="161"/>
      <c r="G11" s="161"/>
      <c r="H11" s="161"/>
      <c r="I11" s="40" t="s">
        <v>84</v>
      </c>
      <c r="J11" s="50">
        <v>108</v>
      </c>
      <c r="K11" s="58">
        <v>0</v>
      </c>
      <c r="L11" s="160">
        <f t="shared" si="0"/>
        <v>0</v>
      </c>
      <c r="M11" s="160"/>
      <c r="N11" s="160"/>
      <c r="O11" s="160"/>
      <c r="S11" s="4" t="s">
        <v>85</v>
      </c>
      <c r="U11" s="4" t="s">
        <v>81</v>
      </c>
      <c r="V11" s="4" t="s">
        <v>86</v>
      </c>
      <c r="Z11" s="4" t="s">
        <v>80</v>
      </c>
      <c r="AF11" s="41" t="e">
        <f>IF(#REF!="základná",L11,0)</f>
        <v>#REF!</v>
      </c>
      <c r="AG11" s="41" t="e">
        <f>IF(#REF!="znížená",L11,0)</f>
        <v>#REF!</v>
      </c>
      <c r="AH11" s="41" t="e">
        <f>IF(#REF!="zákl. prenesená",L11,0)</f>
        <v>#REF!</v>
      </c>
      <c r="AI11" s="41" t="e">
        <f>IF(#REF!="zníž. prenesená",L11,0)</f>
        <v>#REF!</v>
      </c>
      <c r="AJ11" s="41" t="e">
        <f>IF(#REF!="nulová",L11,0)</f>
        <v>#REF!</v>
      </c>
      <c r="AK11" s="4" t="s">
        <v>86</v>
      </c>
      <c r="AL11" s="42">
        <f t="shared" si="1"/>
        <v>0</v>
      </c>
      <c r="AM11" s="4" t="s">
        <v>85</v>
      </c>
      <c r="AN11" s="4" t="s">
        <v>411</v>
      </c>
    </row>
    <row r="12" spans="1:40" s="1" customFormat="1" ht="25.5" customHeight="1">
      <c r="A12" s="11"/>
      <c r="B12" s="38">
        <v>4</v>
      </c>
      <c r="C12" s="38" t="s">
        <v>81</v>
      </c>
      <c r="D12" s="39" t="s">
        <v>92</v>
      </c>
      <c r="E12" s="161" t="s">
        <v>93</v>
      </c>
      <c r="F12" s="161"/>
      <c r="G12" s="161"/>
      <c r="H12" s="161"/>
      <c r="I12" s="40" t="s">
        <v>94</v>
      </c>
      <c r="J12" s="50">
        <v>4.5</v>
      </c>
      <c r="K12" s="58">
        <v>0</v>
      </c>
      <c r="L12" s="160">
        <f t="shared" si="0"/>
        <v>0</v>
      </c>
      <c r="M12" s="160"/>
      <c r="N12" s="160"/>
      <c r="O12" s="160"/>
      <c r="S12" s="4" t="s">
        <v>85</v>
      </c>
      <c r="U12" s="4" t="s">
        <v>81</v>
      </c>
      <c r="V12" s="4" t="s">
        <v>86</v>
      </c>
      <c r="Z12" s="4" t="s">
        <v>80</v>
      </c>
      <c r="AF12" s="41" t="e">
        <f>IF(#REF!="základná",L12,0)</f>
        <v>#REF!</v>
      </c>
      <c r="AG12" s="41" t="e">
        <f>IF(#REF!="znížená",L12,0)</f>
        <v>#REF!</v>
      </c>
      <c r="AH12" s="41" t="e">
        <f>IF(#REF!="zákl. prenesená",L12,0)</f>
        <v>#REF!</v>
      </c>
      <c r="AI12" s="41" t="e">
        <f>IF(#REF!="zníž. prenesená",L12,0)</f>
        <v>#REF!</v>
      </c>
      <c r="AJ12" s="41" t="e">
        <f>IF(#REF!="nulová",L12,0)</f>
        <v>#REF!</v>
      </c>
      <c r="AK12" s="4" t="s">
        <v>86</v>
      </c>
      <c r="AL12" s="42">
        <f t="shared" si="1"/>
        <v>0</v>
      </c>
      <c r="AM12" s="4" t="s">
        <v>85</v>
      </c>
      <c r="AN12" s="4" t="s">
        <v>412</v>
      </c>
    </row>
    <row r="13" spans="1:40" s="1" customFormat="1" ht="38.25" customHeight="1">
      <c r="A13" s="11"/>
      <c r="B13" s="38">
        <v>5</v>
      </c>
      <c r="C13" s="38" t="s">
        <v>81</v>
      </c>
      <c r="D13" s="39" t="s">
        <v>96</v>
      </c>
      <c r="E13" s="161" t="s">
        <v>97</v>
      </c>
      <c r="F13" s="161"/>
      <c r="G13" s="161"/>
      <c r="H13" s="161"/>
      <c r="I13" s="40" t="s">
        <v>98</v>
      </c>
      <c r="J13" s="50">
        <v>1</v>
      </c>
      <c r="K13" s="58">
        <v>0</v>
      </c>
      <c r="L13" s="160">
        <f t="shared" si="0"/>
        <v>0</v>
      </c>
      <c r="M13" s="160"/>
      <c r="N13" s="160"/>
      <c r="O13" s="160"/>
      <c r="S13" s="4" t="s">
        <v>85</v>
      </c>
      <c r="U13" s="4" t="s">
        <v>81</v>
      </c>
      <c r="V13" s="4" t="s">
        <v>86</v>
      </c>
      <c r="Z13" s="4" t="s">
        <v>80</v>
      </c>
      <c r="AF13" s="41" t="e">
        <f>IF(#REF!="základná",L13,0)</f>
        <v>#REF!</v>
      </c>
      <c r="AG13" s="41" t="e">
        <f>IF(#REF!="znížená",L13,0)</f>
        <v>#REF!</v>
      </c>
      <c r="AH13" s="41" t="e">
        <f>IF(#REF!="zákl. prenesená",L13,0)</f>
        <v>#REF!</v>
      </c>
      <c r="AI13" s="41" t="e">
        <f>IF(#REF!="zníž. prenesená",L13,0)</f>
        <v>#REF!</v>
      </c>
      <c r="AJ13" s="41" t="e">
        <f>IF(#REF!="nulová",L13,0)</f>
        <v>#REF!</v>
      </c>
      <c r="AK13" s="4" t="s">
        <v>86</v>
      </c>
      <c r="AL13" s="42">
        <f t="shared" si="1"/>
        <v>0</v>
      </c>
      <c r="AM13" s="4" t="s">
        <v>85</v>
      </c>
      <c r="AN13" s="4" t="s">
        <v>413</v>
      </c>
    </row>
    <row r="14" spans="1:40" s="1" customFormat="1" ht="25.5" customHeight="1">
      <c r="A14" s="11"/>
      <c r="B14" s="38">
        <v>6</v>
      </c>
      <c r="C14" s="38" t="s">
        <v>81</v>
      </c>
      <c r="D14" s="39" t="s">
        <v>104</v>
      </c>
      <c r="E14" s="161" t="s">
        <v>105</v>
      </c>
      <c r="F14" s="161"/>
      <c r="G14" s="161"/>
      <c r="H14" s="161"/>
      <c r="I14" s="40" t="s">
        <v>102</v>
      </c>
      <c r="J14" s="50">
        <v>3.25</v>
      </c>
      <c r="K14" s="58">
        <v>0</v>
      </c>
      <c r="L14" s="160">
        <f t="shared" si="0"/>
        <v>0</v>
      </c>
      <c r="M14" s="160"/>
      <c r="N14" s="160"/>
      <c r="O14" s="160"/>
      <c r="S14" s="4" t="s">
        <v>85</v>
      </c>
      <c r="U14" s="4" t="s">
        <v>81</v>
      </c>
      <c r="V14" s="4" t="s">
        <v>86</v>
      </c>
      <c r="Z14" s="4" t="s">
        <v>80</v>
      </c>
      <c r="AF14" s="41" t="e">
        <f>IF(#REF!="základná",L14,0)</f>
        <v>#REF!</v>
      </c>
      <c r="AG14" s="41" t="e">
        <f>IF(#REF!="znížená",L14,0)</f>
        <v>#REF!</v>
      </c>
      <c r="AH14" s="41" t="e">
        <f>IF(#REF!="zákl. prenesená",L14,0)</f>
        <v>#REF!</v>
      </c>
      <c r="AI14" s="41" t="e">
        <f>IF(#REF!="zníž. prenesená",L14,0)</f>
        <v>#REF!</v>
      </c>
      <c r="AJ14" s="41" t="e">
        <f>IF(#REF!="nulová",L14,0)</f>
        <v>#REF!</v>
      </c>
      <c r="AK14" s="4" t="s">
        <v>86</v>
      </c>
      <c r="AL14" s="42">
        <f t="shared" si="1"/>
        <v>0</v>
      </c>
      <c r="AM14" s="4" t="s">
        <v>85</v>
      </c>
      <c r="AN14" s="4" t="s">
        <v>414</v>
      </c>
    </row>
    <row r="15" spans="1:40" s="1" customFormat="1" ht="38.25" customHeight="1">
      <c r="A15" s="11"/>
      <c r="B15" s="38">
        <v>7</v>
      </c>
      <c r="C15" s="38" t="s">
        <v>81</v>
      </c>
      <c r="D15" s="39" t="s">
        <v>107</v>
      </c>
      <c r="E15" s="161" t="s">
        <v>108</v>
      </c>
      <c r="F15" s="161"/>
      <c r="G15" s="161"/>
      <c r="H15" s="161"/>
      <c r="I15" s="40" t="s">
        <v>109</v>
      </c>
      <c r="J15" s="50">
        <v>4.67</v>
      </c>
      <c r="K15" s="58">
        <v>0</v>
      </c>
      <c r="L15" s="160">
        <f t="shared" si="0"/>
        <v>0</v>
      </c>
      <c r="M15" s="160"/>
      <c r="N15" s="160"/>
      <c r="O15" s="160"/>
      <c r="S15" s="4" t="s">
        <v>85</v>
      </c>
      <c r="U15" s="4" t="s">
        <v>81</v>
      </c>
      <c r="V15" s="4" t="s">
        <v>86</v>
      </c>
      <c r="Z15" s="4" t="s">
        <v>80</v>
      </c>
      <c r="AF15" s="41" t="e">
        <f>IF(#REF!="základná",L15,0)</f>
        <v>#REF!</v>
      </c>
      <c r="AG15" s="41" t="e">
        <f>IF(#REF!="znížená",L15,0)</f>
        <v>#REF!</v>
      </c>
      <c r="AH15" s="41" t="e">
        <f>IF(#REF!="zákl. prenesená",L15,0)</f>
        <v>#REF!</v>
      </c>
      <c r="AI15" s="41" t="e">
        <f>IF(#REF!="zníž. prenesená",L15,0)</f>
        <v>#REF!</v>
      </c>
      <c r="AJ15" s="41" t="e">
        <f>IF(#REF!="nulová",L15,0)</f>
        <v>#REF!</v>
      </c>
      <c r="AK15" s="4" t="s">
        <v>86</v>
      </c>
      <c r="AL15" s="42">
        <f t="shared" si="1"/>
        <v>0</v>
      </c>
      <c r="AM15" s="4" t="s">
        <v>85</v>
      </c>
      <c r="AN15" s="4" t="s">
        <v>415</v>
      </c>
    </row>
    <row r="16" spans="1:40" s="1" customFormat="1" ht="25.5" customHeight="1">
      <c r="A16" s="11"/>
      <c r="B16" s="38">
        <v>8</v>
      </c>
      <c r="C16" s="38" t="s">
        <v>81</v>
      </c>
      <c r="D16" s="39" t="s">
        <v>355</v>
      </c>
      <c r="E16" s="161" t="s">
        <v>356</v>
      </c>
      <c r="F16" s="161"/>
      <c r="G16" s="161"/>
      <c r="H16" s="161"/>
      <c r="I16" s="40" t="s">
        <v>109</v>
      </c>
      <c r="J16" s="50">
        <v>4.67</v>
      </c>
      <c r="K16" s="58">
        <v>0</v>
      </c>
      <c r="L16" s="160">
        <f t="shared" si="0"/>
        <v>0</v>
      </c>
      <c r="M16" s="160"/>
      <c r="N16" s="160"/>
      <c r="O16" s="160"/>
      <c r="S16" s="4" t="s">
        <v>85</v>
      </c>
      <c r="U16" s="4" t="s">
        <v>81</v>
      </c>
      <c r="V16" s="4" t="s">
        <v>86</v>
      </c>
      <c r="Z16" s="4" t="s">
        <v>80</v>
      </c>
      <c r="AF16" s="41" t="e">
        <f>IF(#REF!="základná",L16,0)</f>
        <v>#REF!</v>
      </c>
      <c r="AG16" s="41" t="e">
        <f>IF(#REF!="znížená",L16,0)</f>
        <v>#REF!</v>
      </c>
      <c r="AH16" s="41" t="e">
        <f>IF(#REF!="zákl. prenesená",L16,0)</f>
        <v>#REF!</v>
      </c>
      <c r="AI16" s="41" t="e">
        <f>IF(#REF!="zníž. prenesená",L16,0)</f>
        <v>#REF!</v>
      </c>
      <c r="AJ16" s="41" t="e">
        <f>IF(#REF!="nulová",L16,0)</f>
        <v>#REF!</v>
      </c>
      <c r="AK16" s="4" t="s">
        <v>86</v>
      </c>
      <c r="AL16" s="42">
        <f t="shared" si="1"/>
        <v>0</v>
      </c>
      <c r="AM16" s="4" t="s">
        <v>85</v>
      </c>
      <c r="AN16" s="4" t="s">
        <v>416</v>
      </c>
    </row>
    <row r="17" spans="1:40" s="1" customFormat="1" ht="25.5" customHeight="1">
      <c r="A17" s="11"/>
      <c r="B17" s="38">
        <v>9</v>
      </c>
      <c r="C17" s="38" t="s">
        <v>81</v>
      </c>
      <c r="D17" s="39" t="s">
        <v>357</v>
      </c>
      <c r="E17" s="161" t="s">
        <v>358</v>
      </c>
      <c r="F17" s="161"/>
      <c r="G17" s="161"/>
      <c r="H17" s="161"/>
      <c r="I17" s="40" t="s">
        <v>109</v>
      </c>
      <c r="J17" s="50">
        <v>4.67</v>
      </c>
      <c r="K17" s="58">
        <v>0</v>
      </c>
      <c r="L17" s="160">
        <f t="shared" si="0"/>
        <v>0</v>
      </c>
      <c r="M17" s="160"/>
      <c r="N17" s="160"/>
      <c r="O17" s="160"/>
      <c r="S17" s="4" t="s">
        <v>85</v>
      </c>
      <c r="U17" s="4" t="s">
        <v>81</v>
      </c>
      <c r="V17" s="4" t="s">
        <v>86</v>
      </c>
      <c r="Z17" s="4" t="s">
        <v>80</v>
      </c>
      <c r="AF17" s="41" t="e">
        <f>IF(#REF!="základná",L17,0)</f>
        <v>#REF!</v>
      </c>
      <c r="AG17" s="41" t="e">
        <f>IF(#REF!="znížená",L17,0)</f>
        <v>#REF!</v>
      </c>
      <c r="AH17" s="41" t="e">
        <f>IF(#REF!="zákl. prenesená",L17,0)</f>
        <v>#REF!</v>
      </c>
      <c r="AI17" s="41" t="e">
        <f>IF(#REF!="zníž. prenesená",L17,0)</f>
        <v>#REF!</v>
      </c>
      <c r="AJ17" s="41" t="e">
        <f>IF(#REF!="nulová",L17,0)</f>
        <v>#REF!</v>
      </c>
      <c r="AK17" s="4" t="s">
        <v>86</v>
      </c>
      <c r="AL17" s="42">
        <f t="shared" si="1"/>
        <v>0</v>
      </c>
      <c r="AM17" s="4" t="s">
        <v>85</v>
      </c>
      <c r="AN17" s="4" t="s">
        <v>417</v>
      </c>
    </row>
    <row r="18" spans="1:40" s="1" customFormat="1" ht="25.5" customHeight="1">
      <c r="A18" s="11"/>
      <c r="B18" s="38">
        <v>10</v>
      </c>
      <c r="C18" s="38" t="s">
        <v>81</v>
      </c>
      <c r="D18" s="39" t="s">
        <v>116</v>
      </c>
      <c r="E18" s="161" t="s">
        <v>117</v>
      </c>
      <c r="F18" s="161"/>
      <c r="G18" s="161"/>
      <c r="H18" s="161"/>
      <c r="I18" s="40" t="s">
        <v>109</v>
      </c>
      <c r="J18" s="50">
        <v>253.8</v>
      </c>
      <c r="K18" s="58">
        <v>0</v>
      </c>
      <c r="L18" s="160">
        <f t="shared" si="0"/>
        <v>0</v>
      </c>
      <c r="M18" s="160"/>
      <c r="N18" s="160"/>
      <c r="O18" s="160"/>
      <c r="S18" s="4" t="s">
        <v>85</v>
      </c>
      <c r="U18" s="4" t="s">
        <v>81</v>
      </c>
      <c r="V18" s="4" t="s">
        <v>86</v>
      </c>
      <c r="Z18" s="4" t="s">
        <v>80</v>
      </c>
      <c r="AF18" s="41" t="e">
        <f>IF(#REF!="základná",L18,0)</f>
        <v>#REF!</v>
      </c>
      <c r="AG18" s="41" t="e">
        <f>IF(#REF!="znížená",L18,0)</f>
        <v>#REF!</v>
      </c>
      <c r="AH18" s="41" t="e">
        <f>IF(#REF!="zákl. prenesená",L18,0)</f>
        <v>#REF!</v>
      </c>
      <c r="AI18" s="41" t="e">
        <f>IF(#REF!="zníž. prenesená",L18,0)</f>
        <v>#REF!</v>
      </c>
      <c r="AJ18" s="41" t="e">
        <f>IF(#REF!="nulová",L18,0)</f>
        <v>#REF!</v>
      </c>
      <c r="AK18" s="4" t="s">
        <v>86</v>
      </c>
      <c r="AL18" s="42">
        <f t="shared" si="1"/>
        <v>0</v>
      </c>
      <c r="AM18" s="4" t="s">
        <v>85</v>
      </c>
      <c r="AN18" s="4" t="s">
        <v>418</v>
      </c>
    </row>
    <row r="19" spans="1:40" s="1" customFormat="1" ht="16.5" customHeight="1">
      <c r="A19" s="11"/>
      <c r="B19" s="38">
        <v>11</v>
      </c>
      <c r="C19" s="38" t="s">
        <v>81</v>
      </c>
      <c r="D19" s="39" t="s">
        <v>119</v>
      </c>
      <c r="E19" s="161" t="s">
        <v>120</v>
      </c>
      <c r="F19" s="161"/>
      <c r="G19" s="161"/>
      <c r="H19" s="161"/>
      <c r="I19" s="40" t="s">
        <v>109</v>
      </c>
      <c r="J19" s="50">
        <v>253.8</v>
      </c>
      <c r="K19" s="58">
        <v>0</v>
      </c>
      <c r="L19" s="160">
        <f t="shared" si="0"/>
        <v>0</v>
      </c>
      <c r="M19" s="160"/>
      <c r="N19" s="160"/>
      <c r="O19" s="160"/>
      <c r="S19" s="4" t="s">
        <v>85</v>
      </c>
      <c r="U19" s="4" t="s">
        <v>81</v>
      </c>
      <c r="V19" s="4" t="s">
        <v>86</v>
      </c>
      <c r="Z19" s="4" t="s">
        <v>80</v>
      </c>
      <c r="AF19" s="41" t="e">
        <f>IF(#REF!="základná",L19,0)</f>
        <v>#REF!</v>
      </c>
      <c r="AG19" s="41" t="e">
        <f>IF(#REF!="znížená",L19,0)</f>
        <v>#REF!</v>
      </c>
      <c r="AH19" s="41" t="e">
        <f>IF(#REF!="zákl. prenesená",L19,0)</f>
        <v>#REF!</v>
      </c>
      <c r="AI19" s="41" t="e">
        <f>IF(#REF!="zníž. prenesená",L19,0)</f>
        <v>#REF!</v>
      </c>
      <c r="AJ19" s="41" t="e">
        <f>IF(#REF!="nulová",L19,0)</f>
        <v>#REF!</v>
      </c>
      <c r="AK19" s="4" t="s">
        <v>86</v>
      </c>
      <c r="AL19" s="42">
        <f t="shared" si="1"/>
        <v>0</v>
      </c>
      <c r="AM19" s="4" t="s">
        <v>85</v>
      </c>
      <c r="AN19" s="4" t="s">
        <v>419</v>
      </c>
    </row>
    <row r="20" spans="1:40" s="1" customFormat="1" ht="25.5" customHeight="1">
      <c r="A20" s="11"/>
      <c r="B20" s="38">
        <v>12</v>
      </c>
      <c r="C20" s="38" t="s">
        <v>81</v>
      </c>
      <c r="D20" s="39" t="s">
        <v>134</v>
      </c>
      <c r="E20" s="161" t="s">
        <v>135</v>
      </c>
      <c r="F20" s="161"/>
      <c r="G20" s="161"/>
      <c r="H20" s="161"/>
      <c r="I20" s="40" t="s">
        <v>84</v>
      </c>
      <c r="J20" s="50">
        <v>423</v>
      </c>
      <c r="K20" s="58">
        <v>0</v>
      </c>
      <c r="L20" s="160">
        <f t="shared" si="0"/>
        <v>0</v>
      </c>
      <c r="M20" s="160"/>
      <c r="N20" s="160"/>
      <c r="O20" s="160"/>
      <c r="S20" s="4" t="s">
        <v>85</v>
      </c>
      <c r="U20" s="4" t="s">
        <v>81</v>
      </c>
      <c r="V20" s="4" t="s">
        <v>86</v>
      </c>
      <c r="Z20" s="4" t="s">
        <v>80</v>
      </c>
      <c r="AF20" s="41" t="e">
        <f>IF(#REF!="základná",L20,0)</f>
        <v>#REF!</v>
      </c>
      <c r="AG20" s="41" t="e">
        <f>IF(#REF!="znížená",L20,0)</f>
        <v>#REF!</v>
      </c>
      <c r="AH20" s="41" t="e">
        <f>IF(#REF!="zákl. prenesená",L20,0)</f>
        <v>#REF!</v>
      </c>
      <c r="AI20" s="41" t="e">
        <f>IF(#REF!="zníž. prenesená",L20,0)</f>
        <v>#REF!</v>
      </c>
      <c r="AJ20" s="41" t="e">
        <f>IF(#REF!="nulová",L20,0)</f>
        <v>#REF!</v>
      </c>
      <c r="AK20" s="4" t="s">
        <v>86</v>
      </c>
      <c r="AL20" s="42">
        <f t="shared" si="1"/>
        <v>0</v>
      </c>
      <c r="AM20" s="4" t="s">
        <v>85</v>
      </c>
      <c r="AN20" s="4" t="s">
        <v>420</v>
      </c>
    </row>
    <row r="21" spans="1:40" s="1" customFormat="1" ht="25.5" customHeight="1">
      <c r="A21" s="11"/>
      <c r="B21" s="38">
        <v>13</v>
      </c>
      <c r="C21" s="38" t="s">
        <v>81</v>
      </c>
      <c r="D21" s="39" t="s">
        <v>136</v>
      </c>
      <c r="E21" s="161" t="s">
        <v>137</v>
      </c>
      <c r="F21" s="161"/>
      <c r="G21" s="161"/>
      <c r="H21" s="161"/>
      <c r="I21" s="40" t="s">
        <v>84</v>
      </c>
      <c r="J21" s="50">
        <v>423</v>
      </c>
      <c r="K21" s="58">
        <v>0</v>
      </c>
      <c r="L21" s="160">
        <f t="shared" si="0"/>
        <v>0</v>
      </c>
      <c r="M21" s="160"/>
      <c r="N21" s="160"/>
      <c r="O21" s="160"/>
      <c r="S21" s="4" t="s">
        <v>85</v>
      </c>
      <c r="U21" s="4" t="s">
        <v>81</v>
      </c>
      <c r="V21" s="4" t="s">
        <v>86</v>
      </c>
      <c r="Z21" s="4" t="s">
        <v>80</v>
      </c>
      <c r="AF21" s="41" t="e">
        <f>IF(#REF!="základná",L21,0)</f>
        <v>#REF!</v>
      </c>
      <c r="AG21" s="41" t="e">
        <f>IF(#REF!="znížená",L21,0)</f>
        <v>#REF!</v>
      </c>
      <c r="AH21" s="41" t="e">
        <f>IF(#REF!="zákl. prenesená",L21,0)</f>
        <v>#REF!</v>
      </c>
      <c r="AI21" s="41" t="e">
        <f>IF(#REF!="zníž. prenesená",L21,0)</f>
        <v>#REF!</v>
      </c>
      <c r="AJ21" s="41" t="e">
        <f>IF(#REF!="nulová",L21,0)</f>
        <v>#REF!</v>
      </c>
      <c r="AK21" s="4" t="s">
        <v>86</v>
      </c>
      <c r="AL21" s="42">
        <f t="shared" si="1"/>
        <v>0</v>
      </c>
      <c r="AM21" s="4" t="s">
        <v>85</v>
      </c>
      <c r="AN21" s="4" t="s">
        <v>421</v>
      </c>
    </row>
    <row r="22" spans="1:40" s="1" customFormat="1" ht="25.5" customHeight="1">
      <c r="A22" s="11"/>
      <c r="B22" s="38">
        <v>14</v>
      </c>
      <c r="C22" s="38" t="s">
        <v>81</v>
      </c>
      <c r="D22" s="39" t="s">
        <v>359</v>
      </c>
      <c r="E22" s="161" t="s">
        <v>360</v>
      </c>
      <c r="F22" s="161"/>
      <c r="G22" s="161"/>
      <c r="H22" s="161"/>
      <c r="I22" s="40" t="s">
        <v>109</v>
      </c>
      <c r="J22" s="50">
        <v>4.67</v>
      </c>
      <c r="K22" s="58">
        <v>0</v>
      </c>
      <c r="L22" s="160">
        <f t="shared" si="0"/>
        <v>0</v>
      </c>
      <c r="M22" s="160"/>
      <c r="N22" s="160"/>
      <c r="O22" s="160"/>
      <c r="S22" s="4" t="s">
        <v>85</v>
      </c>
      <c r="U22" s="4" t="s">
        <v>81</v>
      </c>
      <c r="V22" s="4" t="s">
        <v>86</v>
      </c>
      <c r="Z22" s="4" t="s">
        <v>80</v>
      </c>
      <c r="AF22" s="41" t="e">
        <f>IF(#REF!="základná",L22,0)</f>
        <v>#REF!</v>
      </c>
      <c r="AG22" s="41" t="e">
        <f>IF(#REF!="znížená",L22,0)</f>
        <v>#REF!</v>
      </c>
      <c r="AH22" s="41" t="e">
        <f>IF(#REF!="zákl. prenesená",L22,0)</f>
        <v>#REF!</v>
      </c>
      <c r="AI22" s="41" t="e">
        <f>IF(#REF!="zníž. prenesená",L22,0)</f>
        <v>#REF!</v>
      </c>
      <c r="AJ22" s="41" t="e">
        <f>IF(#REF!="nulová",L22,0)</f>
        <v>#REF!</v>
      </c>
      <c r="AK22" s="4" t="s">
        <v>86</v>
      </c>
      <c r="AL22" s="42">
        <f t="shared" si="1"/>
        <v>0</v>
      </c>
      <c r="AM22" s="4" t="s">
        <v>85</v>
      </c>
      <c r="AN22" s="4" t="s">
        <v>422</v>
      </c>
    </row>
    <row r="23" spans="1:40" s="1" customFormat="1" ht="25.5" customHeight="1">
      <c r="A23" s="11"/>
      <c r="B23" s="38">
        <v>15</v>
      </c>
      <c r="C23" s="38" t="s">
        <v>81</v>
      </c>
      <c r="D23" s="39" t="s">
        <v>142</v>
      </c>
      <c r="E23" s="161" t="s">
        <v>143</v>
      </c>
      <c r="F23" s="161"/>
      <c r="G23" s="161"/>
      <c r="H23" s="161"/>
      <c r="I23" s="40" t="s">
        <v>109</v>
      </c>
      <c r="J23" s="110">
        <v>253.8</v>
      </c>
      <c r="K23" s="58">
        <v>0</v>
      </c>
      <c r="L23" s="160">
        <f t="shared" si="0"/>
        <v>0</v>
      </c>
      <c r="M23" s="160"/>
      <c r="N23" s="160"/>
      <c r="O23" s="160"/>
      <c r="S23" s="4" t="s">
        <v>85</v>
      </c>
      <c r="U23" s="4" t="s">
        <v>81</v>
      </c>
      <c r="V23" s="4" t="s">
        <v>86</v>
      </c>
      <c r="Z23" s="4" t="s">
        <v>80</v>
      </c>
      <c r="AF23" s="41" t="e">
        <f>IF(#REF!="základná",L23,0)</f>
        <v>#REF!</v>
      </c>
      <c r="AG23" s="41" t="e">
        <f>IF(#REF!="znížená",L23,0)</f>
        <v>#REF!</v>
      </c>
      <c r="AH23" s="41" t="e">
        <f>IF(#REF!="zákl. prenesená",L23,0)</f>
        <v>#REF!</v>
      </c>
      <c r="AI23" s="41" t="e">
        <f>IF(#REF!="zníž. prenesená",L23,0)</f>
        <v>#REF!</v>
      </c>
      <c r="AJ23" s="41" t="e">
        <f>IF(#REF!="nulová",L23,0)</f>
        <v>#REF!</v>
      </c>
      <c r="AK23" s="4" t="s">
        <v>86</v>
      </c>
      <c r="AL23" s="42">
        <f t="shared" si="1"/>
        <v>0</v>
      </c>
      <c r="AM23" s="4" t="s">
        <v>85</v>
      </c>
      <c r="AN23" s="4" t="s">
        <v>423</v>
      </c>
    </row>
    <row r="24" spans="1:40" s="1" customFormat="1" ht="25.5" customHeight="1">
      <c r="A24" s="11"/>
      <c r="B24" s="38">
        <v>16</v>
      </c>
      <c r="C24" s="38" t="s">
        <v>81</v>
      </c>
      <c r="D24" s="39" t="s">
        <v>361</v>
      </c>
      <c r="E24" s="161" t="s">
        <v>362</v>
      </c>
      <c r="F24" s="161"/>
      <c r="G24" s="161"/>
      <c r="H24" s="161"/>
      <c r="I24" s="40" t="s">
        <v>109</v>
      </c>
      <c r="J24" s="110">
        <v>253.8</v>
      </c>
      <c r="K24" s="58">
        <v>0</v>
      </c>
      <c r="L24" s="160">
        <f t="shared" si="0"/>
        <v>0</v>
      </c>
      <c r="M24" s="160"/>
      <c r="N24" s="160"/>
      <c r="O24" s="160"/>
      <c r="S24" s="4" t="s">
        <v>85</v>
      </c>
      <c r="U24" s="4" t="s">
        <v>81</v>
      </c>
      <c r="V24" s="4" t="s">
        <v>86</v>
      </c>
      <c r="Z24" s="4" t="s">
        <v>80</v>
      </c>
      <c r="AF24" s="41" t="e">
        <f>IF(#REF!="základná",L24,0)</f>
        <v>#REF!</v>
      </c>
      <c r="AG24" s="41" t="e">
        <f>IF(#REF!="znížená",L24,0)</f>
        <v>#REF!</v>
      </c>
      <c r="AH24" s="41" t="e">
        <f>IF(#REF!="zákl. prenesená",L24,0)</f>
        <v>#REF!</v>
      </c>
      <c r="AI24" s="41" t="e">
        <f>IF(#REF!="zníž. prenesená",L24,0)</f>
        <v>#REF!</v>
      </c>
      <c r="AJ24" s="41" t="e">
        <f>IF(#REF!="nulová",L24,0)</f>
        <v>#REF!</v>
      </c>
      <c r="AK24" s="4" t="s">
        <v>86</v>
      </c>
      <c r="AL24" s="42">
        <f t="shared" si="1"/>
        <v>0</v>
      </c>
      <c r="AM24" s="4" t="s">
        <v>85</v>
      </c>
      <c r="AN24" s="4" t="s">
        <v>424</v>
      </c>
    </row>
    <row r="25" spans="1:40" s="1" customFormat="1" ht="25.5" customHeight="1">
      <c r="A25" s="11"/>
      <c r="B25" s="38">
        <v>17</v>
      </c>
      <c r="C25" s="38" t="s">
        <v>81</v>
      </c>
      <c r="D25" s="39" t="s">
        <v>363</v>
      </c>
      <c r="E25" s="161" t="s">
        <v>364</v>
      </c>
      <c r="F25" s="161"/>
      <c r="G25" s="161"/>
      <c r="H25" s="161"/>
      <c r="I25" s="40" t="s">
        <v>109</v>
      </c>
      <c r="J25" s="110">
        <v>253.8</v>
      </c>
      <c r="K25" s="58">
        <v>0</v>
      </c>
      <c r="L25" s="160">
        <f t="shared" si="0"/>
        <v>0</v>
      </c>
      <c r="M25" s="160"/>
      <c r="N25" s="160"/>
      <c r="O25" s="160"/>
      <c r="S25" s="4" t="s">
        <v>85</v>
      </c>
      <c r="U25" s="4" t="s">
        <v>81</v>
      </c>
      <c r="V25" s="4" t="s">
        <v>86</v>
      </c>
      <c r="Z25" s="4" t="s">
        <v>80</v>
      </c>
      <c r="AF25" s="41" t="e">
        <f>IF(#REF!="základná",L25,0)</f>
        <v>#REF!</v>
      </c>
      <c r="AG25" s="41" t="e">
        <f>IF(#REF!="znížená",L25,0)</f>
        <v>#REF!</v>
      </c>
      <c r="AH25" s="41" t="e">
        <f>IF(#REF!="zákl. prenesená",L25,0)</f>
        <v>#REF!</v>
      </c>
      <c r="AI25" s="41" t="e">
        <f>IF(#REF!="zníž. prenesená",L25,0)</f>
        <v>#REF!</v>
      </c>
      <c r="AJ25" s="41" t="e">
        <f>IF(#REF!="nulová",L25,0)</f>
        <v>#REF!</v>
      </c>
      <c r="AK25" s="4" t="s">
        <v>86</v>
      </c>
      <c r="AL25" s="42">
        <f t="shared" si="1"/>
        <v>0</v>
      </c>
      <c r="AM25" s="4" t="s">
        <v>85</v>
      </c>
      <c r="AN25" s="4" t="s">
        <v>425</v>
      </c>
    </row>
    <row r="26" spans="1:40" s="1" customFormat="1" ht="38.25" customHeight="1">
      <c r="A26" s="11"/>
      <c r="B26" s="38">
        <v>18</v>
      </c>
      <c r="C26" s="38" t="s">
        <v>81</v>
      </c>
      <c r="D26" s="39" t="s">
        <v>148</v>
      </c>
      <c r="E26" s="161" t="s">
        <v>149</v>
      </c>
      <c r="F26" s="161"/>
      <c r="G26" s="161"/>
      <c r="H26" s="161"/>
      <c r="I26" s="40" t="s">
        <v>109</v>
      </c>
      <c r="J26" s="50">
        <v>179.8</v>
      </c>
      <c r="K26" s="58">
        <v>0</v>
      </c>
      <c r="L26" s="160">
        <f t="shared" si="0"/>
        <v>0</v>
      </c>
      <c r="M26" s="160"/>
      <c r="N26" s="160"/>
      <c r="O26" s="160"/>
      <c r="S26" s="4" t="s">
        <v>85</v>
      </c>
      <c r="U26" s="4" t="s">
        <v>81</v>
      </c>
      <c r="V26" s="4" t="s">
        <v>86</v>
      </c>
      <c r="Z26" s="4" t="s">
        <v>80</v>
      </c>
      <c r="AF26" s="41" t="e">
        <f>IF(#REF!="základná",L26,0)</f>
        <v>#REF!</v>
      </c>
      <c r="AG26" s="41" t="e">
        <f>IF(#REF!="znížená",L26,0)</f>
        <v>#REF!</v>
      </c>
      <c r="AH26" s="41" t="e">
        <f>IF(#REF!="zákl. prenesená",L26,0)</f>
        <v>#REF!</v>
      </c>
      <c r="AI26" s="41" t="e">
        <f>IF(#REF!="zníž. prenesená",L26,0)</f>
        <v>#REF!</v>
      </c>
      <c r="AJ26" s="41" t="e">
        <f>IF(#REF!="nulová",L26,0)</f>
        <v>#REF!</v>
      </c>
      <c r="AK26" s="4" t="s">
        <v>86</v>
      </c>
      <c r="AL26" s="42">
        <f t="shared" si="1"/>
        <v>0</v>
      </c>
      <c r="AM26" s="4" t="s">
        <v>85</v>
      </c>
      <c r="AN26" s="4" t="s">
        <v>426</v>
      </c>
    </row>
    <row r="27" spans="1:40" s="1" customFormat="1" ht="25.5" customHeight="1">
      <c r="A27" s="11"/>
      <c r="B27" s="38">
        <v>19</v>
      </c>
      <c r="C27" s="38" t="s">
        <v>81</v>
      </c>
      <c r="D27" s="39" t="s">
        <v>150</v>
      </c>
      <c r="E27" s="161" t="s">
        <v>151</v>
      </c>
      <c r="F27" s="161"/>
      <c r="G27" s="161"/>
      <c r="H27" s="161"/>
      <c r="I27" s="40" t="s">
        <v>109</v>
      </c>
      <c r="J27" s="50">
        <v>57.5</v>
      </c>
      <c r="K27" s="58">
        <v>0</v>
      </c>
      <c r="L27" s="160">
        <f t="shared" si="0"/>
        <v>0</v>
      </c>
      <c r="M27" s="160"/>
      <c r="N27" s="160"/>
      <c r="O27" s="160"/>
      <c r="S27" s="4" t="s">
        <v>85</v>
      </c>
      <c r="U27" s="4" t="s">
        <v>81</v>
      </c>
      <c r="V27" s="4" t="s">
        <v>86</v>
      </c>
      <c r="Z27" s="4" t="s">
        <v>80</v>
      </c>
      <c r="AF27" s="41" t="e">
        <f>IF(#REF!="základná",L27,0)</f>
        <v>#REF!</v>
      </c>
      <c r="AG27" s="41" t="e">
        <f>IF(#REF!="znížená",L27,0)</f>
        <v>#REF!</v>
      </c>
      <c r="AH27" s="41" t="e">
        <f>IF(#REF!="zákl. prenesená",L27,0)</f>
        <v>#REF!</v>
      </c>
      <c r="AI27" s="41" t="e">
        <f>IF(#REF!="zníž. prenesená",L27,0)</f>
        <v>#REF!</v>
      </c>
      <c r="AJ27" s="41" t="e">
        <f>IF(#REF!="nulová",L27,0)</f>
        <v>#REF!</v>
      </c>
      <c r="AK27" s="4" t="s">
        <v>86</v>
      </c>
      <c r="AL27" s="42">
        <f t="shared" si="1"/>
        <v>0</v>
      </c>
      <c r="AM27" s="4" t="s">
        <v>85</v>
      </c>
      <c r="AN27" s="4" t="s">
        <v>427</v>
      </c>
    </row>
    <row r="28" spans="1:40" s="1" customFormat="1" ht="16.5" customHeight="1">
      <c r="A28" s="11"/>
      <c r="B28" s="38">
        <v>20</v>
      </c>
      <c r="C28" s="38" t="s">
        <v>81</v>
      </c>
      <c r="D28" s="39" t="s">
        <v>152</v>
      </c>
      <c r="E28" s="161" t="s">
        <v>153</v>
      </c>
      <c r="F28" s="161"/>
      <c r="G28" s="161"/>
      <c r="H28" s="161"/>
      <c r="I28" s="40" t="s">
        <v>109</v>
      </c>
      <c r="J28" s="110">
        <v>46</v>
      </c>
      <c r="K28" s="58">
        <v>0</v>
      </c>
      <c r="L28" s="160">
        <f t="shared" si="0"/>
        <v>0</v>
      </c>
      <c r="M28" s="160"/>
      <c r="N28" s="160"/>
      <c r="O28" s="160"/>
      <c r="S28" s="4" t="s">
        <v>85</v>
      </c>
      <c r="U28" s="4" t="s">
        <v>81</v>
      </c>
      <c r="V28" s="4" t="s">
        <v>86</v>
      </c>
      <c r="Z28" s="4" t="s">
        <v>80</v>
      </c>
      <c r="AF28" s="41" t="e">
        <f>IF(#REF!="základná",L28,0)</f>
        <v>#REF!</v>
      </c>
      <c r="AG28" s="41" t="e">
        <f>IF(#REF!="znížená",L28,0)</f>
        <v>#REF!</v>
      </c>
      <c r="AH28" s="41" t="e">
        <f>IF(#REF!="zákl. prenesená",L28,0)</f>
        <v>#REF!</v>
      </c>
      <c r="AI28" s="41" t="e">
        <f>IF(#REF!="zníž. prenesená",L28,0)</f>
        <v>#REF!</v>
      </c>
      <c r="AJ28" s="41" t="e">
        <f>IF(#REF!="nulová",L28,0)</f>
        <v>#REF!</v>
      </c>
      <c r="AK28" s="4" t="s">
        <v>86</v>
      </c>
      <c r="AL28" s="42">
        <f t="shared" si="1"/>
        <v>0</v>
      </c>
      <c r="AM28" s="4" t="s">
        <v>85</v>
      </c>
      <c r="AN28" s="4" t="s">
        <v>428</v>
      </c>
    </row>
    <row r="29" spans="1:40" s="1" customFormat="1" ht="16.5" customHeight="1">
      <c r="A29" s="11"/>
      <c r="B29" s="43">
        <v>21</v>
      </c>
      <c r="C29" s="43" t="s">
        <v>131</v>
      </c>
      <c r="D29" s="44" t="s">
        <v>154</v>
      </c>
      <c r="E29" s="162" t="s">
        <v>492</v>
      </c>
      <c r="F29" s="162"/>
      <c r="G29" s="162"/>
      <c r="H29" s="162"/>
      <c r="I29" s="45" t="s">
        <v>155</v>
      </c>
      <c r="J29" s="51">
        <v>287.68</v>
      </c>
      <c r="K29" s="58">
        <v>0</v>
      </c>
      <c r="L29" s="163">
        <f t="shared" si="0"/>
        <v>0</v>
      </c>
      <c r="M29" s="163"/>
      <c r="N29" s="163"/>
      <c r="O29" s="163"/>
      <c r="S29" s="4" t="s">
        <v>106</v>
      </c>
      <c r="U29" s="4" t="s">
        <v>131</v>
      </c>
      <c r="V29" s="4" t="s">
        <v>86</v>
      </c>
      <c r="Z29" s="4" t="s">
        <v>80</v>
      </c>
      <c r="AF29" s="41" t="e">
        <f>IF(#REF!="základná",L29,0)</f>
        <v>#REF!</v>
      </c>
      <c r="AG29" s="41" t="e">
        <f>IF(#REF!="znížená",L29,0)</f>
        <v>#REF!</v>
      </c>
      <c r="AH29" s="41" t="e">
        <f>IF(#REF!="zákl. prenesená",L29,0)</f>
        <v>#REF!</v>
      </c>
      <c r="AI29" s="41" t="e">
        <f>IF(#REF!="zníž. prenesená",L29,0)</f>
        <v>#REF!</v>
      </c>
      <c r="AJ29" s="41" t="e">
        <f>IF(#REF!="nulová",L29,0)</f>
        <v>#REF!</v>
      </c>
      <c r="AK29" s="4" t="s">
        <v>86</v>
      </c>
      <c r="AL29" s="42">
        <f t="shared" si="1"/>
        <v>0</v>
      </c>
      <c r="AM29" s="4" t="s">
        <v>85</v>
      </c>
      <c r="AN29" s="4" t="s">
        <v>429</v>
      </c>
    </row>
    <row r="30" spans="1:40" s="1" customFormat="1" ht="16.5" customHeight="1">
      <c r="A30" s="11"/>
      <c r="B30" s="43">
        <v>22</v>
      </c>
      <c r="C30" s="43" t="s">
        <v>131</v>
      </c>
      <c r="D30" s="44" t="s">
        <v>160</v>
      </c>
      <c r="E30" s="162" t="s">
        <v>161</v>
      </c>
      <c r="F30" s="162"/>
      <c r="G30" s="162"/>
      <c r="H30" s="162"/>
      <c r="I30" s="45" t="s">
        <v>155</v>
      </c>
      <c r="J30" s="51">
        <v>92</v>
      </c>
      <c r="K30" s="58">
        <v>0</v>
      </c>
      <c r="L30" s="163">
        <f t="shared" si="0"/>
        <v>0</v>
      </c>
      <c r="M30" s="163"/>
      <c r="N30" s="163"/>
      <c r="O30" s="163"/>
      <c r="S30" s="4" t="s">
        <v>106</v>
      </c>
      <c r="U30" s="4" t="s">
        <v>131</v>
      </c>
      <c r="V30" s="4" t="s">
        <v>86</v>
      </c>
      <c r="Z30" s="4" t="s">
        <v>80</v>
      </c>
      <c r="AF30" s="41" t="e">
        <f>IF(#REF!="základná",L30,0)</f>
        <v>#REF!</v>
      </c>
      <c r="AG30" s="41" t="e">
        <f>IF(#REF!="znížená",L30,0)</f>
        <v>#REF!</v>
      </c>
      <c r="AH30" s="41" t="e">
        <f>IF(#REF!="zákl. prenesená",L30,0)</f>
        <v>#REF!</v>
      </c>
      <c r="AI30" s="41" t="e">
        <f>IF(#REF!="zníž. prenesená",L30,0)</f>
        <v>#REF!</v>
      </c>
      <c r="AJ30" s="41" t="e">
        <f>IF(#REF!="nulová",L30,0)</f>
        <v>#REF!</v>
      </c>
      <c r="AK30" s="4" t="s">
        <v>86</v>
      </c>
      <c r="AL30" s="42">
        <f t="shared" si="1"/>
        <v>0</v>
      </c>
      <c r="AM30" s="4" t="s">
        <v>85</v>
      </c>
      <c r="AN30" s="4" t="s">
        <v>430</v>
      </c>
    </row>
    <row r="31" spans="1:40" s="1" customFormat="1" ht="16.5" customHeight="1">
      <c r="A31" s="11"/>
      <c r="B31" s="38">
        <v>23</v>
      </c>
      <c r="C31" s="38" t="s">
        <v>81</v>
      </c>
      <c r="D31" s="39" t="s">
        <v>157</v>
      </c>
      <c r="E31" s="161" t="s">
        <v>158</v>
      </c>
      <c r="F31" s="161"/>
      <c r="G31" s="161"/>
      <c r="H31" s="161"/>
      <c r="I31" s="40" t="s">
        <v>109</v>
      </c>
      <c r="J31" s="50">
        <v>258.47</v>
      </c>
      <c r="K31" s="58">
        <v>0</v>
      </c>
      <c r="L31" s="160">
        <f t="shared" si="0"/>
        <v>0</v>
      </c>
      <c r="M31" s="160"/>
      <c r="N31" s="160"/>
      <c r="O31" s="160"/>
      <c r="S31" s="4" t="s">
        <v>85</v>
      </c>
      <c r="U31" s="4" t="s">
        <v>81</v>
      </c>
      <c r="V31" s="4" t="s">
        <v>86</v>
      </c>
      <c r="Z31" s="4" t="s">
        <v>80</v>
      </c>
      <c r="AF31" s="41" t="e">
        <f>IF(#REF!="základná",L31,0)</f>
        <v>#REF!</v>
      </c>
      <c r="AG31" s="41" t="e">
        <f>IF(#REF!="znížená",L31,0)</f>
        <v>#REF!</v>
      </c>
      <c r="AH31" s="41" t="e">
        <f>IF(#REF!="zákl. prenesená",L31,0)</f>
        <v>#REF!</v>
      </c>
      <c r="AI31" s="41" t="e">
        <f>IF(#REF!="zníž. prenesená",L31,0)</f>
        <v>#REF!</v>
      </c>
      <c r="AJ31" s="41" t="e">
        <f>IF(#REF!="nulová",L31,0)</f>
        <v>#REF!</v>
      </c>
      <c r="AK31" s="4" t="s">
        <v>86</v>
      </c>
      <c r="AL31" s="42">
        <f t="shared" si="1"/>
        <v>0</v>
      </c>
      <c r="AM31" s="4" t="s">
        <v>85</v>
      </c>
      <c r="AN31" s="4" t="s">
        <v>431</v>
      </c>
    </row>
    <row r="32" spans="1:38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60"/>
      <c r="M32" s="160"/>
      <c r="N32" s="160"/>
      <c r="O32" s="160"/>
      <c r="S32" s="79" t="s">
        <v>43</v>
      </c>
      <c r="U32" s="80" t="s">
        <v>39</v>
      </c>
      <c r="V32" s="80" t="s">
        <v>43</v>
      </c>
      <c r="Z32" s="79" t="s">
        <v>80</v>
      </c>
      <c r="AL32" s="37">
        <f>SUM(AL33:AL36)</f>
        <v>0</v>
      </c>
    </row>
    <row r="33" spans="1:40" s="1" customFormat="1" ht="38.25" customHeight="1">
      <c r="A33" s="11"/>
      <c r="B33" s="38">
        <v>24</v>
      </c>
      <c r="C33" s="38" t="s">
        <v>81</v>
      </c>
      <c r="D33" s="39" t="s">
        <v>173</v>
      </c>
      <c r="E33" s="161" t="s">
        <v>174</v>
      </c>
      <c r="F33" s="161"/>
      <c r="G33" s="161"/>
      <c r="H33" s="161"/>
      <c r="I33" s="40" t="s">
        <v>109</v>
      </c>
      <c r="J33" s="50">
        <v>16.5</v>
      </c>
      <c r="K33" s="52">
        <v>0</v>
      </c>
      <c r="L33" s="160">
        <f>ROUND(K33*J33,2)</f>
        <v>0</v>
      </c>
      <c r="M33" s="160"/>
      <c r="N33" s="160"/>
      <c r="O33" s="160"/>
      <c r="S33" s="4" t="s">
        <v>85</v>
      </c>
      <c r="U33" s="4" t="s">
        <v>81</v>
      </c>
      <c r="V33" s="4" t="s">
        <v>86</v>
      </c>
      <c r="Z33" s="4" t="s">
        <v>80</v>
      </c>
      <c r="AF33" s="41" t="e">
        <f>IF(#REF!="základná",L33,0)</f>
        <v>#REF!</v>
      </c>
      <c r="AG33" s="41" t="e">
        <f>IF(#REF!="znížená",L33,0)</f>
        <v>#REF!</v>
      </c>
      <c r="AH33" s="41" t="e">
        <f>IF(#REF!="zákl. prenesená",L33,0)</f>
        <v>#REF!</v>
      </c>
      <c r="AI33" s="41" t="e">
        <f>IF(#REF!="zníž. prenesená",L33,0)</f>
        <v>#REF!</v>
      </c>
      <c r="AJ33" s="41" t="e">
        <f>IF(#REF!="nulová",L33,0)</f>
        <v>#REF!</v>
      </c>
      <c r="AK33" s="4" t="s">
        <v>86</v>
      </c>
      <c r="AL33" s="42">
        <f>ROUND(K33*J33,3)</f>
        <v>0</v>
      </c>
      <c r="AM33" s="4" t="s">
        <v>85</v>
      </c>
      <c r="AN33" s="4" t="s">
        <v>432</v>
      </c>
    </row>
    <row r="34" spans="1:40" s="1" customFormat="1" ht="25.5" customHeight="1">
      <c r="A34" s="11"/>
      <c r="B34" s="38">
        <v>25</v>
      </c>
      <c r="C34" s="38" t="s">
        <v>81</v>
      </c>
      <c r="D34" s="39" t="s">
        <v>176</v>
      </c>
      <c r="E34" s="161" t="s">
        <v>177</v>
      </c>
      <c r="F34" s="161"/>
      <c r="G34" s="161"/>
      <c r="H34" s="161"/>
      <c r="I34" s="40" t="s">
        <v>178</v>
      </c>
      <c r="J34" s="50">
        <v>3</v>
      </c>
      <c r="K34" s="58">
        <v>0</v>
      </c>
      <c r="L34" s="160">
        <f>ROUND(K34*J34,2)</f>
        <v>0</v>
      </c>
      <c r="M34" s="160"/>
      <c r="N34" s="160"/>
      <c r="O34" s="160"/>
      <c r="S34" s="4" t="s">
        <v>85</v>
      </c>
      <c r="U34" s="4" t="s">
        <v>81</v>
      </c>
      <c r="V34" s="4" t="s">
        <v>86</v>
      </c>
      <c r="Z34" s="4" t="s">
        <v>80</v>
      </c>
      <c r="AF34" s="41" t="e">
        <f>IF(#REF!="základná",L34,0)</f>
        <v>#REF!</v>
      </c>
      <c r="AG34" s="41" t="e">
        <f>IF(#REF!="znížená",L34,0)</f>
        <v>#REF!</v>
      </c>
      <c r="AH34" s="41" t="e">
        <f>IF(#REF!="zákl. prenesená",L34,0)</f>
        <v>#REF!</v>
      </c>
      <c r="AI34" s="41" t="e">
        <f>IF(#REF!="zníž. prenesená",L34,0)</f>
        <v>#REF!</v>
      </c>
      <c r="AJ34" s="41" t="e">
        <f>IF(#REF!="nulová",L34,0)</f>
        <v>#REF!</v>
      </c>
      <c r="AK34" s="4" t="s">
        <v>86</v>
      </c>
      <c r="AL34" s="42">
        <f>ROUND(K34*J34,3)</f>
        <v>0</v>
      </c>
      <c r="AM34" s="4" t="s">
        <v>85</v>
      </c>
      <c r="AN34" s="4" t="s">
        <v>433</v>
      </c>
    </row>
    <row r="35" spans="1:40" s="1" customFormat="1" ht="25.5" customHeight="1">
      <c r="A35" s="11"/>
      <c r="B35" s="38">
        <v>26</v>
      </c>
      <c r="C35" s="38" t="s">
        <v>81</v>
      </c>
      <c r="D35" s="39" t="s">
        <v>180</v>
      </c>
      <c r="E35" s="161" t="s">
        <v>181</v>
      </c>
      <c r="F35" s="161"/>
      <c r="G35" s="161"/>
      <c r="H35" s="161"/>
      <c r="I35" s="40" t="s">
        <v>109</v>
      </c>
      <c r="J35" s="50">
        <v>1.053</v>
      </c>
      <c r="K35" s="58">
        <v>0</v>
      </c>
      <c r="L35" s="160">
        <f>ROUND(K35*J35,2)</f>
        <v>0</v>
      </c>
      <c r="M35" s="160"/>
      <c r="N35" s="160"/>
      <c r="O35" s="160"/>
      <c r="S35" s="4" t="s">
        <v>85</v>
      </c>
      <c r="U35" s="4" t="s">
        <v>81</v>
      </c>
      <c r="V35" s="4" t="s">
        <v>86</v>
      </c>
      <c r="Z35" s="4" t="s">
        <v>80</v>
      </c>
      <c r="AF35" s="41" t="e">
        <f>IF(#REF!="základná",L35,0)</f>
        <v>#REF!</v>
      </c>
      <c r="AG35" s="41" t="e">
        <f>IF(#REF!="znížená",L35,0)</f>
        <v>#REF!</v>
      </c>
      <c r="AH35" s="41" t="e">
        <f>IF(#REF!="zákl. prenesená",L35,0)</f>
        <v>#REF!</v>
      </c>
      <c r="AI35" s="41" t="e">
        <f>IF(#REF!="zníž. prenesená",L35,0)</f>
        <v>#REF!</v>
      </c>
      <c r="AJ35" s="41" t="e">
        <f>IF(#REF!="nulová",L35,0)</f>
        <v>#REF!</v>
      </c>
      <c r="AK35" s="4" t="s">
        <v>86</v>
      </c>
      <c r="AL35" s="42">
        <f>ROUND(K35*J35,3)</f>
        <v>0</v>
      </c>
      <c r="AM35" s="4" t="s">
        <v>85</v>
      </c>
      <c r="AN35" s="4" t="s">
        <v>434</v>
      </c>
    </row>
    <row r="36" spans="1:40" s="1" customFormat="1" ht="38.25" customHeight="1">
      <c r="A36" s="11"/>
      <c r="B36" s="38">
        <v>27</v>
      </c>
      <c r="C36" s="38" t="s">
        <v>81</v>
      </c>
      <c r="D36" s="39" t="s">
        <v>183</v>
      </c>
      <c r="E36" s="161" t="s">
        <v>184</v>
      </c>
      <c r="F36" s="161"/>
      <c r="G36" s="161"/>
      <c r="H36" s="161"/>
      <c r="I36" s="40" t="s">
        <v>84</v>
      </c>
      <c r="J36" s="50">
        <v>2.85</v>
      </c>
      <c r="K36" s="58">
        <v>0</v>
      </c>
      <c r="L36" s="160">
        <f>ROUND(K36*J36,2)</f>
        <v>0</v>
      </c>
      <c r="M36" s="160"/>
      <c r="N36" s="160"/>
      <c r="O36" s="160"/>
      <c r="S36" s="4" t="s">
        <v>85</v>
      </c>
      <c r="U36" s="4" t="s">
        <v>81</v>
      </c>
      <c r="V36" s="4" t="s">
        <v>86</v>
      </c>
      <c r="Z36" s="4" t="s">
        <v>80</v>
      </c>
      <c r="AF36" s="41" t="e">
        <f>IF(#REF!="základná",L36,0)</f>
        <v>#REF!</v>
      </c>
      <c r="AG36" s="41" t="e">
        <f>IF(#REF!="znížená",L36,0)</f>
        <v>#REF!</v>
      </c>
      <c r="AH36" s="41" t="e">
        <f>IF(#REF!="zákl. prenesená",L36,0)</f>
        <v>#REF!</v>
      </c>
      <c r="AI36" s="41" t="e">
        <f>IF(#REF!="zníž. prenesená",L36,0)</f>
        <v>#REF!</v>
      </c>
      <c r="AJ36" s="41" t="e">
        <f>IF(#REF!="nulová",L36,0)</f>
        <v>#REF!</v>
      </c>
      <c r="AK36" s="4" t="s">
        <v>86</v>
      </c>
      <c r="AL36" s="42">
        <f>ROUND(K36*J36,3)</f>
        <v>0</v>
      </c>
      <c r="AM36" s="4" t="s">
        <v>85</v>
      </c>
      <c r="AN36" s="4" t="s">
        <v>435</v>
      </c>
    </row>
    <row r="37" spans="1:38" s="73" customFormat="1" ht="29.25" customHeight="1">
      <c r="A37" s="70"/>
      <c r="B37" s="71"/>
      <c r="C37" s="74" t="s">
        <v>65</v>
      </c>
      <c r="D37" s="74"/>
      <c r="E37" s="74"/>
      <c r="F37" s="74"/>
      <c r="G37" s="74"/>
      <c r="H37" s="74"/>
      <c r="I37" s="74"/>
      <c r="J37" s="74"/>
      <c r="K37" s="74"/>
      <c r="L37" s="160"/>
      <c r="M37" s="160"/>
      <c r="N37" s="160"/>
      <c r="O37" s="160"/>
      <c r="S37" s="79" t="s">
        <v>43</v>
      </c>
      <c r="U37" s="80" t="s">
        <v>39</v>
      </c>
      <c r="V37" s="80" t="s">
        <v>43</v>
      </c>
      <c r="Z37" s="79" t="s">
        <v>80</v>
      </c>
      <c r="AL37" s="37">
        <f>SUM(AL38:AL40)</f>
        <v>0</v>
      </c>
    </row>
    <row r="38" spans="1:40" s="1" customFormat="1" ht="38.25" customHeight="1">
      <c r="A38" s="11"/>
      <c r="B38" s="38">
        <v>28</v>
      </c>
      <c r="C38" s="38" t="s">
        <v>81</v>
      </c>
      <c r="D38" s="39" t="s">
        <v>192</v>
      </c>
      <c r="E38" s="161" t="s">
        <v>193</v>
      </c>
      <c r="F38" s="161"/>
      <c r="G38" s="161"/>
      <c r="H38" s="161"/>
      <c r="I38" s="40" t="s">
        <v>109</v>
      </c>
      <c r="J38" s="50">
        <v>16.2</v>
      </c>
      <c r="K38" s="52">
        <v>0</v>
      </c>
      <c r="L38" s="160">
        <f>ROUND(K38*J38,2)</f>
        <v>0</v>
      </c>
      <c r="M38" s="160"/>
      <c r="N38" s="160"/>
      <c r="O38" s="160"/>
      <c r="S38" s="4" t="s">
        <v>85</v>
      </c>
      <c r="U38" s="4" t="s">
        <v>81</v>
      </c>
      <c r="V38" s="4" t="s">
        <v>86</v>
      </c>
      <c r="Z38" s="4" t="s">
        <v>80</v>
      </c>
      <c r="AF38" s="41" t="e">
        <f>IF(#REF!="základná",L38,0)</f>
        <v>#REF!</v>
      </c>
      <c r="AG38" s="41" t="e">
        <f>IF(#REF!="znížená",L38,0)</f>
        <v>#REF!</v>
      </c>
      <c r="AH38" s="41" t="e">
        <f>IF(#REF!="zákl. prenesená",L38,0)</f>
        <v>#REF!</v>
      </c>
      <c r="AI38" s="41" t="e">
        <f>IF(#REF!="zníž. prenesená",L38,0)</f>
        <v>#REF!</v>
      </c>
      <c r="AJ38" s="41" t="e">
        <f>IF(#REF!="nulová",L38,0)</f>
        <v>#REF!</v>
      </c>
      <c r="AK38" s="4" t="s">
        <v>86</v>
      </c>
      <c r="AL38" s="42">
        <f>ROUND(K38*J38,3)</f>
        <v>0</v>
      </c>
      <c r="AM38" s="4" t="s">
        <v>85</v>
      </c>
      <c r="AN38" s="4" t="s">
        <v>436</v>
      </c>
    </row>
    <row r="39" spans="1:40" s="1" customFormat="1" ht="38.25" customHeight="1">
      <c r="A39" s="11"/>
      <c r="B39" s="38">
        <v>29</v>
      </c>
      <c r="C39" s="38" t="s">
        <v>81</v>
      </c>
      <c r="D39" s="39" t="s">
        <v>195</v>
      </c>
      <c r="E39" s="161" t="s">
        <v>196</v>
      </c>
      <c r="F39" s="161"/>
      <c r="G39" s="161"/>
      <c r="H39" s="161"/>
      <c r="I39" s="40" t="s">
        <v>109</v>
      </c>
      <c r="J39" s="50">
        <v>11.7</v>
      </c>
      <c r="K39" s="58">
        <v>0</v>
      </c>
      <c r="L39" s="160">
        <f>ROUND(K39*J39,2)</f>
        <v>0</v>
      </c>
      <c r="M39" s="160"/>
      <c r="N39" s="160"/>
      <c r="O39" s="160"/>
      <c r="S39" s="4" t="s">
        <v>85</v>
      </c>
      <c r="U39" s="4" t="s">
        <v>81</v>
      </c>
      <c r="V39" s="4" t="s">
        <v>86</v>
      </c>
      <c r="Z39" s="4" t="s">
        <v>80</v>
      </c>
      <c r="AF39" s="41" t="e">
        <f>IF(#REF!="základná",L39,0)</f>
        <v>#REF!</v>
      </c>
      <c r="AG39" s="41" t="e">
        <f>IF(#REF!="znížená",L39,0)</f>
        <v>#REF!</v>
      </c>
      <c r="AH39" s="41" t="e">
        <f>IF(#REF!="zákl. prenesená",L39,0)</f>
        <v>#REF!</v>
      </c>
      <c r="AI39" s="41" t="e">
        <f>IF(#REF!="zníž. prenesená",L39,0)</f>
        <v>#REF!</v>
      </c>
      <c r="AJ39" s="41" t="e">
        <f>IF(#REF!="nulová",L39,0)</f>
        <v>#REF!</v>
      </c>
      <c r="AK39" s="4" t="s">
        <v>86</v>
      </c>
      <c r="AL39" s="42">
        <f>ROUND(K39*J39,3)</f>
        <v>0</v>
      </c>
      <c r="AM39" s="4" t="s">
        <v>85</v>
      </c>
      <c r="AN39" s="4" t="s">
        <v>437</v>
      </c>
    </row>
    <row r="40" spans="1:40" s="1" customFormat="1" ht="38.25" customHeight="1">
      <c r="A40" s="11"/>
      <c r="B40" s="38">
        <v>30</v>
      </c>
      <c r="C40" s="38" t="s">
        <v>81</v>
      </c>
      <c r="D40" s="39" t="s">
        <v>198</v>
      </c>
      <c r="E40" s="161" t="s">
        <v>199</v>
      </c>
      <c r="F40" s="161"/>
      <c r="G40" s="161"/>
      <c r="H40" s="161"/>
      <c r="I40" s="40" t="s">
        <v>84</v>
      </c>
      <c r="J40" s="50">
        <v>126</v>
      </c>
      <c r="K40" s="58">
        <v>0</v>
      </c>
      <c r="L40" s="160">
        <f>ROUND(K40*J40,2)</f>
        <v>0</v>
      </c>
      <c r="M40" s="160"/>
      <c r="N40" s="160"/>
      <c r="O40" s="160"/>
      <c r="S40" s="4" t="s">
        <v>85</v>
      </c>
      <c r="U40" s="4" t="s">
        <v>81</v>
      </c>
      <c r="V40" s="4" t="s">
        <v>86</v>
      </c>
      <c r="Z40" s="4" t="s">
        <v>80</v>
      </c>
      <c r="AF40" s="41" t="e">
        <f>IF(#REF!="základná",L40,0)</f>
        <v>#REF!</v>
      </c>
      <c r="AG40" s="41" t="e">
        <f>IF(#REF!="znížená",L40,0)</f>
        <v>#REF!</v>
      </c>
      <c r="AH40" s="41" t="e">
        <f>IF(#REF!="zákl. prenesená",L40,0)</f>
        <v>#REF!</v>
      </c>
      <c r="AI40" s="41" t="e">
        <f>IF(#REF!="zníž. prenesená",L40,0)</f>
        <v>#REF!</v>
      </c>
      <c r="AJ40" s="41" t="e">
        <f>IF(#REF!="nulová",L40,0)</f>
        <v>#REF!</v>
      </c>
      <c r="AK40" s="4" t="s">
        <v>86</v>
      </c>
      <c r="AL40" s="42">
        <f>ROUND(K40*J40,3)</f>
        <v>0</v>
      </c>
      <c r="AM40" s="4" t="s">
        <v>85</v>
      </c>
      <c r="AN40" s="4" t="s">
        <v>438</v>
      </c>
    </row>
    <row r="41" spans="1:38" s="73" customFormat="1" ht="29.25" customHeight="1">
      <c r="A41" s="70"/>
      <c r="B41" s="71"/>
      <c r="C41" s="74" t="s">
        <v>66</v>
      </c>
      <c r="D41" s="74"/>
      <c r="E41" s="74"/>
      <c r="F41" s="74"/>
      <c r="G41" s="74"/>
      <c r="H41" s="74"/>
      <c r="I41" s="74"/>
      <c r="J41" s="74"/>
      <c r="K41" s="74"/>
      <c r="L41" s="160"/>
      <c r="M41" s="160"/>
      <c r="N41" s="160"/>
      <c r="O41" s="160"/>
      <c r="S41" s="79" t="s">
        <v>43</v>
      </c>
      <c r="U41" s="80" t="s">
        <v>39</v>
      </c>
      <c r="V41" s="80" t="s">
        <v>43</v>
      </c>
      <c r="Z41" s="79" t="s">
        <v>80</v>
      </c>
      <c r="AL41" s="37">
        <f>SUM(AL42:AL56)</f>
        <v>0</v>
      </c>
    </row>
    <row r="42" spans="1:40" s="1" customFormat="1" ht="25.5" customHeight="1">
      <c r="A42" s="11"/>
      <c r="B42" s="38">
        <v>31</v>
      </c>
      <c r="C42" s="38" t="s">
        <v>81</v>
      </c>
      <c r="D42" s="39" t="s">
        <v>209</v>
      </c>
      <c r="E42" s="161" t="s">
        <v>210</v>
      </c>
      <c r="F42" s="161"/>
      <c r="G42" s="161"/>
      <c r="H42" s="161"/>
      <c r="I42" s="40" t="s">
        <v>102</v>
      </c>
      <c r="J42" s="50">
        <v>90</v>
      </c>
      <c r="K42" s="52">
        <v>0</v>
      </c>
      <c r="L42" s="160">
        <f aca="true" t="shared" si="2" ref="L42:L56">ROUND(K42*J42,2)</f>
        <v>0</v>
      </c>
      <c r="M42" s="160"/>
      <c r="N42" s="160"/>
      <c r="O42" s="160"/>
      <c r="S42" s="4" t="s">
        <v>85</v>
      </c>
      <c r="U42" s="4" t="s">
        <v>81</v>
      </c>
      <c r="V42" s="4" t="s">
        <v>86</v>
      </c>
      <c r="Z42" s="4" t="s">
        <v>80</v>
      </c>
      <c r="AF42" s="41" t="e">
        <f>IF(#REF!="základná",L42,0)</f>
        <v>#REF!</v>
      </c>
      <c r="AG42" s="41" t="e">
        <f>IF(#REF!="znížená",L42,0)</f>
        <v>#REF!</v>
      </c>
      <c r="AH42" s="41" t="e">
        <f>IF(#REF!="zákl. prenesená",L42,0)</f>
        <v>#REF!</v>
      </c>
      <c r="AI42" s="41" t="e">
        <f>IF(#REF!="zníž. prenesená",L42,0)</f>
        <v>#REF!</v>
      </c>
      <c r="AJ42" s="41" t="e">
        <f>IF(#REF!="nulová",L42,0)</f>
        <v>#REF!</v>
      </c>
      <c r="AK42" s="4" t="s">
        <v>86</v>
      </c>
      <c r="AL42" s="42">
        <f aca="true" t="shared" si="3" ref="AL42:AL56">ROUND(K42*J42,3)</f>
        <v>0</v>
      </c>
      <c r="AM42" s="4" t="s">
        <v>85</v>
      </c>
      <c r="AN42" s="4" t="s">
        <v>439</v>
      </c>
    </row>
    <row r="43" spans="1:40" s="1" customFormat="1" ht="25.5" customHeight="1">
      <c r="A43" s="11"/>
      <c r="B43" s="43">
        <v>32</v>
      </c>
      <c r="C43" s="43" t="s">
        <v>131</v>
      </c>
      <c r="D43" s="44" t="s">
        <v>212</v>
      </c>
      <c r="E43" s="162" t="s">
        <v>213</v>
      </c>
      <c r="F43" s="162"/>
      <c r="G43" s="162"/>
      <c r="H43" s="162"/>
      <c r="I43" s="45" t="s">
        <v>178</v>
      </c>
      <c r="J43" s="51">
        <v>18.008</v>
      </c>
      <c r="K43" s="58">
        <v>0</v>
      </c>
      <c r="L43" s="163">
        <f t="shared" si="2"/>
        <v>0</v>
      </c>
      <c r="M43" s="163"/>
      <c r="N43" s="163"/>
      <c r="O43" s="163"/>
      <c r="S43" s="4" t="s">
        <v>106</v>
      </c>
      <c r="U43" s="4" t="s">
        <v>131</v>
      </c>
      <c r="V43" s="4" t="s">
        <v>86</v>
      </c>
      <c r="Z43" s="4" t="s">
        <v>80</v>
      </c>
      <c r="AF43" s="41" t="e">
        <f>IF(#REF!="základná",L43,0)</f>
        <v>#REF!</v>
      </c>
      <c r="AG43" s="41" t="e">
        <f>IF(#REF!="znížená",L43,0)</f>
        <v>#REF!</v>
      </c>
      <c r="AH43" s="41" t="e">
        <f>IF(#REF!="zákl. prenesená",L43,0)</f>
        <v>#REF!</v>
      </c>
      <c r="AI43" s="41" t="e">
        <f>IF(#REF!="zníž. prenesená",L43,0)</f>
        <v>#REF!</v>
      </c>
      <c r="AJ43" s="41" t="e">
        <f>IF(#REF!="nulová",L43,0)</f>
        <v>#REF!</v>
      </c>
      <c r="AK43" s="4" t="s">
        <v>86</v>
      </c>
      <c r="AL43" s="42">
        <f t="shared" si="3"/>
        <v>0</v>
      </c>
      <c r="AM43" s="4" t="s">
        <v>85</v>
      </c>
      <c r="AN43" s="4" t="s">
        <v>440</v>
      </c>
    </row>
    <row r="44" spans="1:40" s="1" customFormat="1" ht="38.25" customHeight="1">
      <c r="A44" s="11"/>
      <c r="B44" s="38">
        <v>33</v>
      </c>
      <c r="C44" s="38" t="s">
        <v>81</v>
      </c>
      <c r="D44" s="39" t="s">
        <v>221</v>
      </c>
      <c r="E44" s="161" t="s">
        <v>222</v>
      </c>
      <c r="F44" s="161"/>
      <c r="G44" s="161"/>
      <c r="H44" s="161"/>
      <c r="I44" s="40" t="s">
        <v>178</v>
      </c>
      <c r="J44" s="110">
        <v>4</v>
      </c>
      <c r="K44" s="58">
        <v>0</v>
      </c>
      <c r="L44" s="160">
        <f t="shared" si="2"/>
        <v>0</v>
      </c>
      <c r="M44" s="160"/>
      <c r="N44" s="160"/>
      <c r="O44" s="160"/>
      <c r="S44" s="4" t="s">
        <v>85</v>
      </c>
      <c r="U44" s="4" t="s">
        <v>81</v>
      </c>
      <c r="V44" s="4" t="s">
        <v>86</v>
      </c>
      <c r="Z44" s="4" t="s">
        <v>80</v>
      </c>
      <c r="AF44" s="41" t="e">
        <f>IF(#REF!="základná",L44,0)</f>
        <v>#REF!</v>
      </c>
      <c r="AG44" s="41" t="e">
        <f>IF(#REF!="znížená",L44,0)</f>
        <v>#REF!</v>
      </c>
      <c r="AH44" s="41" t="e">
        <f>IF(#REF!="zákl. prenesená",L44,0)</f>
        <v>#REF!</v>
      </c>
      <c r="AI44" s="41" t="e">
        <f>IF(#REF!="zníž. prenesená",L44,0)</f>
        <v>#REF!</v>
      </c>
      <c r="AJ44" s="41" t="e">
        <f>IF(#REF!="nulová",L44,0)</f>
        <v>#REF!</v>
      </c>
      <c r="AK44" s="4" t="s">
        <v>86</v>
      </c>
      <c r="AL44" s="42">
        <f t="shared" si="3"/>
        <v>0</v>
      </c>
      <c r="AM44" s="4" t="s">
        <v>85</v>
      </c>
      <c r="AN44" s="4" t="s">
        <v>441</v>
      </c>
    </row>
    <row r="45" spans="1:40" s="1" customFormat="1" ht="16.5" customHeight="1">
      <c r="A45" s="11"/>
      <c r="B45" s="43">
        <v>34</v>
      </c>
      <c r="C45" s="43" t="s">
        <v>131</v>
      </c>
      <c r="D45" s="44" t="s">
        <v>224</v>
      </c>
      <c r="E45" s="162" t="s">
        <v>225</v>
      </c>
      <c r="F45" s="162"/>
      <c r="G45" s="162"/>
      <c r="H45" s="162"/>
      <c r="I45" s="45" t="s">
        <v>178</v>
      </c>
      <c r="J45" s="112">
        <v>4</v>
      </c>
      <c r="K45" s="58">
        <v>0</v>
      </c>
      <c r="L45" s="163">
        <f t="shared" si="2"/>
        <v>0</v>
      </c>
      <c r="M45" s="163"/>
      <c r="N45" s="163"/>
      <c r="O45" s="163"/>
      <c r="S45" s="4" t="s">
        <v>106</v>
      </c>
      <c r="U45" s="4" t="s">
        <v>131</v>
      </c>
      <c r="V45" s="4" t="s">
        <v>86</v>
      </c>
      <c r="Z45" s="4" t="s">
        <v>80</v>
      </c>
      <c r="AF45" s="41" t="e">
        <f>IF(#REF!="základná",L45,0)</f>
        <v>#REF!</v>
      </c>
      <c r="AG45" s="41" t="e">
        <f>IF(#REF!="znížená",L45,0)</f>
        <v>#REF!</v>
      </c>
      <c r="AH45" s="41" t="e">
        <f>IF(#REF!="zákl. prenesená",L45,0)</f>
        <v>#REF!</v>
      </c>
      <c r="AI45" s="41" t="e">
        <f>IF(#REF!="zníž. prenesená",L45,0)</f>
        <v>#REF!</v>
      </c>
      <c r="AJ45" s="41" t="e">
        <f>IF(#REF!="nulová",L45,0)</f>
        <v>#REF!</v>
      </c>
      <c r="AK45" s="4" t="s">
        <v>86</v>
      </c>
      <c r="AL45" s="42">
        <f t="shared" si="3"/>
        <v>0</v>
      </c>
      <c r="AM45" s="4" t="s">
        <v>85</v>
      </c>
      <c r="AN45" s="4" t="s">
        <v>442</v>
      </c>
    </row>
    <row r="46" spans="1:40" s="1" customFormat="1" ht="38.25" customHeight="1">
      <c r="A46" s="11"/>
      <c r="B46" s="38">
        <v>35</v>
      </c>
      <c r="C46" s="38" t="s">
        <v>81</v>
      </c>
      <c r="D46" s="39" t="s">
        <v>227</v>
      </c>
      <c r="E46" s="161" t="s">
        <v>228</v>
      </c>
      <c r="F46" s="161"/>
      <c r="G46" s="161"/>
      <c r="H46" s="161"/>
      <c r="I46" s="40" t="s">
        <v>178</v>
      </c>
      <c r="J46" s="50">
        <v>6</v>
      </c>
      <c r="K46" s="58">
        <v>0</v>
      </c>
      <c r="L46" s="160">
        <f t="shared" si="2"/>
        <v>0</v>
      </c>
      <c r="M46" s="160"/>
      <c r="N46" s="160"/>
      <c r="O46" s="160"/>
      <c r="S46" s="4" t="s">
        <v>85</v>
      </c>
      <c r="U46" s="4" t="s">
        <v>81</v>
      </c>
      <c r="V46" s="4" t="s">
        <v>86</v>
      </c>
      <c r="Z46" s="4" t="s">
        <v>80</v>
      </c>
      <c r="AF46" s="41" t="e">
        <f>IF(#REF!="základná",L46,0)</f>
        <v>#REF!</v>
      </c>
      <c r="AG46" s="41" t="e">
        <f>IF(#REF!="znížená",L46,0)</f>
        <v>#REF!</v>
      </c>
      <c r="AH46" s="41" t="e">
        <f>IF(#REF!="zákl. prenesená",L46,0)</f>
        <v>#REF!</v>
      </c>
      <c r="AI46" s="41" t="e">
        <f>IF(#REF!="zníž. prenesená",L46,0)</f>
        <v>#REF!</v>
      </c>
      <c r="AJ46" s="41" t="e">
        <f>IF(#REF!="nulová",L46,0)</f>
        <v>#REF!</v>
      </c>
      <c r="AK46" s="4" t="s">
        <v>86</v>
      </c>
      <c r="AL46" s="42">
        <f t="shared" si="3"/>
        <v>0</v>
      </c>
      <c r="AM46" s="4" t="s">
        <v>85</v>
      </c>
      <c r="AN46" s="4" t="s">
        <v>443</v>
      </c>
    </row>
    <row r="47" spans="1:40" s="1" customFormat="1" ht="25.5" customHeight="1">
      <c r="A47" s="11"/>
      <c r="B47" s="43">
        <v>36</v>
      </c>
      <c r="C47" s="43" t="s">
        <v>131</v>
      </c>
      <c r="D47" s="44" t="s">
        <v>230</v>
      </c>
      <c r="E47" s="162" t="s">
        <v>231</v>
      </c>
      <c r="F47" s="162"/>
      <c r="G47" s="162"/>
      <c r="H47" s="162"/>
      <c r="I47" s="45" t="s">
        <v>178</v>
      </c>
      <c r="J47" s="51">
        <v>5.99999999999999</v>
      </c>
      <c r="K47" s="58">
        <v>0</v>
      </c>
      <c r="L47" s="160">
        <f t="shared" si="2"/>
        <v>0</v>
      </c>
      <c r="M47" s="160"/>
      <c r="N47" s="160"/>
      <c r="O47" s="160"/>
      <c r="S47" s="4" t="s">
        <v>106</v>
      </c>
      <c r="U47" s="4" t="s">
        <v>131</v>
      </c>
      <c r="V47" s="4" t="s">
        <v>86</v>
      </c>
      <c r="Z47" s="4" t="s">
        <v>80</v>
      </c>
      <c r="AF47" s="41" t="e">
        <f>IF(#REF!="základná",L47,0)</f>
        <v>#REF!</v>
      </c>
      <c r="AG47" s="41" t="e">
        <f>IF(#REF!="znížená",L47,0)</f>
        <v>#REF!</v>
      </c>
      <c r="AH47" s="41" t="e">
        <f>IF(#REF!="zákl. prenesená",L47,0)</f>
        <v>#REF!</v>
      </c>
      <c r="AI47" s="41" t="e">
        <f>IF(#REF!="zníž. prenesená",L47,0)</f>
        <v>#REF!</v>
      </c>
      <c r="AJ47" s="41" t="e">
        <f>IF(#REF!="nulová",L47,0)</f>
        <v>#REF!</v>
      </c>
      <c r="AK47" s="4" t="s">
        <v>86</v>
      </c>
      <c r="AL47" s="42">
        <f t="shared" si="3"/>
        <v>0</v>
      </c>
      <c r="AM47" s="4" t="s">
        <v>85</v>
      </c>
      <c r="AN47" s="4" t="s">
        <v>444</v>
      </c>
    </row>
    <row r="48" spans="1:40" s="1" customFormat="1" ht="16.5" customHeight="1">
      <c r="A48" s="11"/>
      <c r="B48" s="38">
        <v>37</v>
      </c>
      <c r="C48" s="38" t="s">
        <v>81</v>
      </c>
      <c r="D48" s="39" t="s">
        <v>247</v>
      </c>
      <c r="E48" s="161" t="s">
        <v>248</v>
      </c>
      <c r="F48" s="161"/>
      <c r="G48" s="161"/>
      <c r="H48" s="161"/>
      <c r="I48" s="40" t="s">
        <v>102</v>
      </c>
      <c r="J48" s="50">
        <v>90</v>
      </c>
      <c r="K48" s="58">
        <v>0</v>
      </c>
      <c r="L48" s="160">
        <f t="shared" si="2"/>
        <v>0</v>
      </c>
      <c r="M48" s="160"/>
      <c r="N48" s="160"/>
      <c r="O48" s="160"/>
      <c r="S48" s="4" t="s">
        <v>85</v>
      </c>
      <c r="U48" s="4" t="s">
        <v>81</v>
      </c>
      <c r="V48" s="4" t="s">
        <v>86</v>
      </c>
      <c r="Z48" s="4" t="s">
        <v>80</v>
      </c>
      <c r="AF48" s="41" t="e">
        <f>IF(#REF!="základná",L48,0)</f>
        <v>#REF!</v>
      </c>
      <c r="AG48" s="41" t="e">
        <f>IF(#REF!="znížená",L48,0)</f>
        <v>#REF!</v>
      </c>
      <c r="AH48" s="41" t="e">
        <f>IF(#REF!="zákl. prenesená",L48,0)</f>
        <v>#REF!</v>
      </c>
      <c r="AI48" s="41" t="e">
        <f>IF(#REF!="zníž. prenesená",L48,0)</f>
        <v>#REF!</v>
      </c>
      <c r="AJ48" s="41" t="e">
        <f>IF(#REF!="nulová",L48,0)</f>
        <v>#REF!</v>
      </c>
      <c r="AK48" s="4" t="s">
        <v>86</v>
      </c>
      <c r="AL48" s="42">
        <f t="shared" si="3"/>
        <v>0</v>
      </c>
      <c r="AM48" s="4" t="s">
        <v>85</v>
      </c>
      <c r="AN48" s="4" t="s">
        <v>445</v>
      </c>
    </row>
    <row r="49" spans="1:40" s="1" customFormat="1" ht="25.5" customHeight="1">
      <c r="A49" s="11"/>
      <c r="B49" s="38">
        <v>38</v>
      </c>
      <c r="C49" s="38" t="s">
        <v>81</v>
      </c>
      <c r="D49" s="39" t="s">
        <v>255</v>
      </c>
      <c r="E49" s="161" t="s">
        <v>256</v>
      </c>
      <c r="F49" s="161"/>
      <c r="G49" s="161"/>
      <c r="H49" s="161"/>
      <c r="I49" s="40" t="s">
        <v>178</v>
      </c>
      <c r="J49" s="50">
        <v>2</v>
      </c>
      <c r="K49" s="58">
        <v>0</v>
      </c>
      <c r="L49" s="160">
        <f t="shared" si="2"/>
        <v>0</v>
      </c>
      <c r="M49" s="160"/>
      <c r="N49" s="160"/>
      <c r="O49" s="160"/>
      <c r="S49" s="4" t="s">
        <v>85</v>
      </c>
      <c r="U49" s="4" t="s">
        <v>81</v>
      </c>
      <c r="V49" s="4" t="s">
        <v>86</v>
      </c>
      <c r="Z49" s="4" t="s">
        <v>80</v>
      </c>
      <c r="AF49" s="41" t="e">
        <f>IF(#REF!="základná",L49,0)</f>
        <v>#REF!</v>
      </c>
      <c r="AG49" s="41" t="e">
        <f>IF(#REF!="znížená",L49,0)</f>
        <v>#REF!</v>
      </c>
      <c r="AH49" s="41" t="e">
        <f>IF(#REF!="zákl. prenesená",L49,0)</f>
        <v>#REF!</v>
      </c>
      <c r="AI49" s="41" t="e">
        <f>IF(#REF!="zníž. prenesená",L49,0)</f>
        <v>#REF!</v>
      </c>
      <c r="AJ49" s="41" t="e">
        <f>IF(#REF!="nulová",L49,0)</f>
        <v>#REF!</v>
      </c>
      <c r="AK49" s="4" t="s">
        <v>86</v>
      </c>
      <c r="AL49" s="42">
        <f t="shared" si="3"/>
        <v>0</v>
      </c>
      <c r="AM49" s="4" t="s">
        <v>85</v>
      </c>
      <c r="AN49" s="4" t="s">
        <v>446</v>
      </c>
    </row>
    <row r="50" spans="1:40" s="1" customFormat="1" ht="38.25" customHeight="1">
      <c r="A50" s="11"/>
      <c r="B50" s="38">
        <v>39</v>
      </c>
      <c r="C50" s="38" t="s">
        <v>81</v>
      </c>
      <c r="D50" s="39" t="s">
        <v>258</v>
      </c>
      <c r="E50" s="161" t="s">
        <v>259</v>
      </c>
      <c r="F50" s="161"/>
      <c r="G50" s="161"/>
      <c r="H50" s="161"/>
      <c r="I50" s="40" t="s">
        <v>178</v>
      </c>
      <c r="J50" s="50">
        <v>2</v>
      </c>
      <c r="K50" s="58">
        <v>0</v>
      </c>
      <c r="L50" s="160">
        <f t="shared" si="2"/>
        <v>0</v>
      </c>
      <c r="M50" s="160"/>
      <c r="N50" s="160"/>
      <c r="O50" s="160"/>
      <c r="S50" s="4" t="s">
        <v>85</v>
      </c>
      <c r="U50" s="4" t="s">
        <v>81</v>
      </c>
      <c r="V50" s="4" t="s">
        <v>86</v>
      </c>
      <c r="Z50" s="4" t="s">
        <v>80</v>
      </c>
      <c r="AF50" s="41" t="e">
        <f>IF(#REF!="základná",L50,0)</f>
        <v>#REF!</v>
      </c>
      <c r="AG50" s="41" t="e">
        <f>IF(#REF!="znížená",L50,0)</f>
        <v>#REF!</v>
      </c>
      <c r="AH50" s="41" t="e">
        <f>IF(#REF!="zákl. prenesená",L50,0)</f>
        <v>#REF!</v>
      </c>
      <c r="AI50" s="41" t="e">
        <f>IF(#REF!="zníž. prenesená",L50,0)</f>
        <v>#REF!</v>
      </c>
      <c r="AJ50" s="41" t="e">
        <f>IF(#REF!="nulová",L50,0)</f>
        <v>#REF!</v>
      </c>
      <c r="AK50" s="4" t="s">
        <v>86</v>
      </c>
      <c r="AL50" s="42">
        <f t="shared" si="3"/>
        <v>0</v>
      </c>
      <c r="AM50" s="4" t="s">
        <v>85</v>
      </c>
      <c r="AN50" s="4" t="s">
        <v>447</v>
      </c>
    </row>
    <row r="51" spans="1:40" s="1" customFormat="1" ht="25.5" customHeight="1">
      <c r="A51" s="11"/>
      <c r="B51" s="38">
        <v>40</v>
      </c>
      <c r="C51" s="38" t="s">
        <v>81</v>
      </c>
      <c r="D51" s="39" t="s">
        <v>264</v>
      </c>
      <c r="E51" s="161" t="s">
        <v>265</v>
      </c>
      <c r="F51" s="161"/>
      <c r="G51" s="161"/>
      <c r="H51" s="161"/>
      <c r="I51" s="40" t="s">
        <v>178</v>
      </c>
      <c r="J51" s="50">
        <v>8.725</v>
      </c>
      <c r="K51" s="58">
        <v>0</v>
      </c>
      <c r="L51" s="160">
        <f t="shared" si="2"/>
        <v>0</v>
      </c>
      <c r="M51" s="160"/>
      <c r="N51" s="160"/>
      <c r="O51" s="160"/>
      <c r="S51" s="4" t="s">
        <v>85</v>
      </c>
      <c r="U51" s="4" t="s">
        <v>81</v>
      </c>
      <c r="V51" s="4" t="s">
        <v>86</v>
      </c>
      <c r="Z51" s="4" t="s">
        <v>80</v>
      </c>
      <c r="AF51" s="41" t="e">
        <f>IF(#REF!="základná",L51,0)</f>
        <v>#REF!</v>
      </c>
      <c r="AG51" s="41" t="e">
        <f>IF(#REF!="znížená",L51,0)</f>
        <v>#REF!</v>
      </c>
      <c r="AH51" s="41" t="e">
        <f>IF(#REF!="zákl. prenesená",L51,0)</f>
        <v>#REF!</v>
      </c>
      <c r="AI51" s="41" t="e">
        <f>IF(#REF!="zníž. prenesená",L51,0)</f>
        <v>#REF!</v>
      </c>
      <c r="AJ51" s="41" t="e">
        <f>IF(#REF!="nulová",L51,0)</f>
        <v>#REF!</v>
      </c>
      <c r="AK51" s="4" t="s">
        <v>86</v>
      </c>
      <c r="AL51" s="42">
        <f t="shared" si="3"/>
        <v>0</v>
      </c>
      <c r="AM51" s="4" t="s">
        <v>85</v>
      </c>
      <c r="AN51" s="4" t="s">
        <v>448</v>
      </c>
    </row>
    <row r="52" spans="1:40" s="1" customFormat="1" ht="25.5" customHeight="1">
      <c r="A52" s="11"/>
      <c r="B52" s="43">
        <v>41</v>
      </c>
      <c r="C52" s="43" t="s">
        <v>131</v>
      </c>
      <c r="D52" s="44" t="s">
        <v>266</v>
      </c>
      <c r="E52" s="162" t="s">
        <v>267</v>
      </c>
      <c r="F52" s="162"/>
      <c r="G52" s="162"/>
      <c r="H52" s="162"/>
      <c r="I52" s="45" t="s">
        <v>178</v>
      </c>
      <c r="J52" s="51">
        <v>5.101</v>
      </c>
      <c r="K52" s="58">
        <v>0</v>
      </c>
      <c r="L52" s="163">
        <f t="shared" si="2"/>
        <v>0</v>
      </c>
      <c r="M52" s="163"/>
      <c r="N52" s="163"/>
      <c r="O52" s="163"/>
      <c r="S52" s="4" t="s">
        <v>106</v>
      </c>
      <c r="U52" s="4" t="s">
        <v>131</v>
      </c>
      <c r="V52" s="4" t="s">
        <v>86</v>
      </c>
      <c r="Z52" s="4" t="s">
        <v>80</v>
      </c>
      <c r="AF52" s="41" t="e">
        <f>IF(#REF!="základná",L52,0)</f>
        <v>#REF!</v>
      </c>
      <c r="AG52" s="41" t="e">
        <f>IF(#REF!="znížená",L52,0)</f>
        <v>#REF!</v>
      </c>
      <c r="AH52" s="41" t="e">
        <f>IF(#REF!="zákl. prenesená",L52,0)</f>
        <v>#REF!</v>
      </c>
      <c r="AI52" s="41" t="e">
        <f>IF(#REF!="zníž. prenesená",L52,0)</f>
        <v>#REF!</v>
      </c>
      <c r="AJ52" s="41" t="e">
        <f>IF(#REF!="nulová",L52,0)</f>
        <v>#REF!</v>
      </c>
      <c r="AK52" s="4" t="s">
        <v>86</v>
      </c>
      <c r="AL52" s="42">
        <f t="shared" si="3"/>
        <v>0</v>
      </c>
      <c r="AM52" s="4" t="s">
        <v>85</v>
      </c>
      <c r="AN52" s="4" t="s">
        <v>449</v>
      </c>
    </row>
    <row r="53" spans="1:40" s="1" customFormat="1" ht="25.5" customHeight="1">
      <c r="A53" s="11"/>
      <c r="B53" s="43">
        <v>42</v>
      </c>
      <c r="C53" s="43" t="s">
        <v>131</v>
      </c>
      <c r="D53" s="44" t="s">
        <v>269</v>
      </c>
      <c r="E53" s="162" t="s">
        <v>270</v>
      </c>
      <c r="F53" s="162"/>
      <c r="G53" s="162"/>
      <c r="H53" s="162"/>
      <c r="I53" s="45" t="s">
        <v>178</v>
      </c>
      <c r="J53" s="51">
        <v>2</v>
      </c>
      <c r="K53" s="58">
        <v>0</v>
      </c>
      <c r="L53" s="163">
        <f t="shared" si="2"/>
        <v>0</v>
      </c>
      <c r="M53" s="163"/>
      <c r="N53" s="163"/>
      <c r="O53" s="163"/>
      <c r="S53" s="4" t="s">
        <v>106</v>
      </c>
      <c r="U53" s="4" t="s">
        <v>131</v>
      </c>
      <c r="V53" s="4" t="s">
        <v>86</v>
      </c>
      <c r="Z53" s="4" t="s">
        <v>80</v>
      </c>
      <c r="AF53" s="41" t="e">
        <f>IF(#REF!="základná",L53,0)</f>
        <v>#REF!</v>
      </c>
      <c r="AG53" s="41" t="e">
        <f>IF(#REF!="znížená",L53,0)</f>
        <v>#REF!</v>
      </c>
      <c r="AH53" s="41" t="e">
        <f>IF(#REF!="zákl. prenesená",L53,0)</f>
        <v>#REF!</v>
      </c>
      <c r="AI53" s="41" t="e">
        <f>IF(#REF!="zníž. prenesená",L53,0)</f>
        <v>#REF!</v>
      </c>
      <c r="AJ53" s="41" t="e">
        <f>IF(#REF!="nulová",L53,0)</f>
        <v>#REF!</v>
      </c>
      <c r="AK53" s="4" t="s">
        <v>86</v>
      </c>
      <c r="AL53" s="42">
        <f t="shared" si="3"/>
        <v>0</v>
      </c>
      <c r="AM53" s="4" t="s">
        <v>85</v>
      </c>
      <c r="AN53" s="4" t="s">
        <v>450</v>
      </c>
    </row>
    <row r="54" spans="1:40" s="1" customFormat="1" ht="25.5" customHeight="1">
      <c r="A54" s="11"/>
      <c r="B54" s="43">
        <v>43</v>
      </c>
      <c r="C54" s="43" t="s">
        <v>131</v>
      </c>
      <c r="D54" s="44" t="s">
        <v>272</v>
      </c>
      <c r="E54" s="162" t="s">
        <v>273</v>
      </c>
      <c r="F54" s="162"/>
      <c r="G54" s="162"/>
      <c r="H54" s="162"/>
      <c r="I54" s="45" t="s">
        <v>178</v>
      </c>
      <c r="J54" s="51">
        <v>1.623</v>
      </c>
      <c r="K54" s="58">
        <v>0</v>
      </c>
      <c r="L54" s="163">
        <f t="shared" si="2"/>
        <v>0</v>
      </c>
      <c r="M54" s="163"/>
      <c r="N54" s="163"/>
      <c r="O54" s="163"/>
      <c r="S54" s="4" t="s">
        <v>106</v>
      </c>
      <c r="U54" s="4" t="s">
        <v>131</v>
      </c>
      <c r="V54" s="4" t="s">
        <v>86</v>
      </c>
      <c r="Z54" s="4" t="s">
        <v>80</v>
      </c>
      <c r="AF54" s="41" t="e">
        <f>IF(#REF!="základná",L54,0)</f>
        <v>#REF!</v>
      </c>
      <c r="AG54" s="41" t="e">
        <f>IF(#REF!="znížená",L54,0)</f>
        <v>#REF!</v>
      </c>
      <c r="AH54" s="41" t="e">
        <f>IF(#REF!="zákl. prenesená",L54,0)</f>
        <v>#REF!</v>
      </c>
      <c r="AI54" s="41" t="e">
        <f>IF(#REF!="zníž. prenesená",L54,0)</f>
        <v>#REF!</v>
      </c>
      <c r="AJ54" s="41" t="e">
        <f>IF(#REF!="nulová",L54,0)</f>
        <v>#REF!</v>
      </c>
      <c r="AK54" s="4" t="s">
        <v>86</v>
      </c>
      <c r="AL54" s="42">
        <f t="shared" si="3"/>
        <v>0</v>
      </c>
      <c r="AM54" s="4" t="s">
        <v>85</v>
      </c>
      <c r="AN54" s="4" t="s">
        <v>451</v>
      </c>
    </row>
    <row r="55" spans="1:40" s="1" customFormat="1" ht="25.5" customHeight="1">
      <c r="A55" s="11"/>
      <c r="B55" s="38">
        <v>44</v>
      </c>
      <c r="C55" s="38" t="s">
        <v>81</v>
      </c>
      <c r="D55" s="39" t="s">
        <v>285</v>
      </c>
      <c r="E55" s="161" t="s">
        <v>286</v>
      </c>
      <c r="F55" s="161"/>
      <c r="G55" s="161"/>
      <c r="H55" s="161"/>
      <c r="I55" s="40" t="s">
        <v>178</v>
      </c>
      <c r="J55" s="50">
        <v>2</v>
      </c>
      <c r="K55" s="58">
        <v>0</v>
      </c>
      <c r="L55" s="160">
        <f t="shared" si="2"/>
        <v>0</v>
      </c>
      <c r="M55" s="160"/>
      <c r="N55" s="160"/>
      <c r="O55" s="160"/>
      <c r="S55" s="4" t="s">
        <v>85</v>
      </c>
      <c r="U55" s="4" t="s">
        <v>81</v>
      </c>
      <c r="V55" s="4" t="s">
        <v>86</v>
      </c>
      <c r="Z55" s="4" t="s">
        <v>80</v>
      </c>
      <c r="AF55" s="41" t="e">
        <f>IF(#REF!="základná",L55,0)</f>
        <v>#REF!</v>
      </c>
      <c r="AG55" s="41" t="e">
        <f>IF(#REF!="znížená",L55,0)</f>
        <v>#REF!</v>
      </c>
      <c r="AH55" s="41" t="e">
        <f>IF(#REF!="zákl. prenesená",L55,0)</f>
        <v>#REF!</v>
      </c>
      <c r="AI55" s="41" t="e">
        <f>IF(#REF!="zníž. prenesená",L55,0)</f>
        <v>#REF!</v>
      </c>
      <c r="AJ55" s="41" t="e">
        <f>IF(#REF!="nulová",L55,0)</f>
        <v>#REF!</v>
      </c>
      <c r="AK55" s="4" t="s">
        <v>86</v>
      </c>
      <c r="AL55" s="42">
        <f t="shared" si="3"/>
        <v>0</v>
      </c>
      <c r="AM55" s="4" t="s">
        <v>85</v>
      </c>
      <c r="AN55" s="4" t="s">
        <v>452</v>
      </c>
    </row>
    <row r="56" spans="1:40" s="1" customFormat="1" ht="16.5" customHeight="1">
      <c r="A56" s="11"/>
      <c r="B56" s="43">
        <v>45</v>
      </c>
      <c r="C56" s="43" t="s">
        <v>131</v>
      </c>
      <c r="D56" s="44" t="s">
        <v>287</v>
      </c>
      <c r="E56" s="162" t="s">
        <v>288</v>
      </c>
      <c r="F56" s="162"/>
      <c r="G56" s="162"/>
      <c r="H56" s="162"/>
      <c r="I56" s="45" t="s">
        <v>178</v>
      </c>
      <c r="J56" s="51">
        <v>2</v>
      </c>
      <c r="K56" s="58">
        <v>0</v>
      </c>
      <c r="L56" s="163">
        <f t="shared" si="2"/>
        <v>0</v>
      </c>
      <c r="M56" s="163"/>
      <c r="N56" s="163"/>
      <c r="O56" s="163"/>
      <c r="S56" s="4" t="s">
        <v>106</v>
      </c>
      <c r="U56" s="4" t="s">
        <v>131</v>
      </c>
      <c r="V56" s="4" t="s">
        <v>86</v>
      </c>
      <c r="Z56" s="4" t="s">
        <v>80</v>
      </c>
      <c r="AF56" s="41" t="e">
        <f>IF(#REF!="základná",L56,0)</f>
        <v>#REF!</v>
      </c>
      <c r="AG56" s="41" t="e">
        <f>IF(#REF!="znížená",L56,0)</f>
        <v>#REF!</v>
      </c>
      <c r="AH56" s="41" t="e">
        <f>IF(#REF!="zákl. prenesená",L56,0)</f>
        <v>#REF!</v>
      </c>
      <c r="AI56" s="41" t="e">
        <f>IF(#REF!="zníž. prenesená",L56,0)</f>
        <v>#REF!</v>
      </c>
      <c r="AJ56" s="41" t="e">
        <f>IF(#REF!="nulová",L56,0)</f>
        <v>#REF!</v>
      </c>
      <c r="AK56" s="4" t="s">
        <v>86</v>
      </c>
      <c r="AL56" s="42">
        <f t="shared" si="3"/>
        <v>0</v>
      </c>
      <c r="AM56" s="4" t="s">
        <v>85</v>
      </c>
      <c r="AN56" s="4" t="s">
        <v>453</v>
      </c>
    </row>
    <row r="57" spans="1:38" s="73" customFormat="1" ht="29.25" customHeight="1">
      <c r="A57" s="70"/>
      <c r="B57" s="71"/>
      <c r="C57" s="74" t="s">
        <v>67</v>
      </c>
      <c r="D57" s="74"/>
      <c r="E57" s="74"/>
      <c r="F57" s="74"/>
      <c r="G57" s="74"/>
      <c r="H57" s="74"/>
      <c r="I57" s="74"/>
      <c r="J57" s="74"/>
      <c r="K57" s="74"/>
      <c r="L57" s="160"/>
      <c r="M57" s="160"/>
      <c r="N57" s="160"/>
      <c r="O57" s="160"/>
      <c r="S57" s="79" t="s">
        <v>43</v>
      </c>
      <c r="U57" s="80" t="s">
        <v>39</v>
      </c>
      <c r="V57" s="80" t="s">
        <v>43</v>
      </c>
      <c r="Z57" s="79" t="s">
        <v>80</v>
      </c>
      <c r="AL57" s="37">
        <f>SUM(AL58:AL61)</f>
        <v>0</v>
      </c>
    </row>
    <row r="58" spans="1:40" s="1" customFormat="1" ht="25.5" customHeight="1">
      <c r="A58" s="11"/>
      <c r="B58" s="38">
        <v>46</v>
      </c>
      <c r="C58" s="38" t="s">
        <v>81</v>
      </c>
      <c r="D58" s="39" t="s">
        <v>295</v>
      </c>
      <c r="E58" s="161" t="s">
        <v>296</v>
      </c>
      <c r="F58" s="161"/>
      <c r="G58" s="161"/>
      <c r="H58" s="161"/>
      <c r="I58" s="40" t="s">
        <v>102</v>
      </c>
      <c r="J58" s="50">
        <v>180</v>
      </c>
      <c r="K58" s="52">
        <v>0</v>
      </c>
      <c r="L58" s="160">
        <f aca="true" t="shared" si="4" ref="L58:L64">ROUND(K58*J58,2)</f>
        <v>0</v>
      </c>
      <c r="M58" s="160"/>
      <c r="N58" s="160"/>
      <c r="O58" s="160"/>
      <c r="S58" s="4" t="s">
        <v>85</v>
      </c>
      <c r="U58" s="4" t="s">
        <v>81</v>
      </c>
      <c r="V58" s="4" t="s">
        <v>86</v>
      </c>
      <c r="Z58" s="4" t="s">
        <v>80</v>
      </c>
      <c r="AF58" s="41" t="e">
        <f>IF(#REF!="základná",L58,0)</f>
        <v>#REF!</v>
      </c>
      <c r="AG58" s="41" t="e">
        <f>IF(#REF!="znížená",L58,0)</f>
        <v>#REF!</v>
      </c>
      <c r="AH58" s="41" t="e">
        <f>IF(#REF!="zákl. prenesená",L58,0)</f>
        <v>#REF!</v>
      </c>
      <c r="AI58" s="41" t="e">
        <f>IF(#REF!="zníž. prenesená",L58,0)</f>
        <v>#REF!</v>
      </c>
      <c r="AJ58" s="41" t="e">
        <f>IF(#REF!="nulová",L58,0)</f>
        <v>#REF!</v>
      </c>
      <c r="AK58" s="4" t="s">
        <v>86</v>
      </c>
      <c r="AL58" s="42">
        <f>ROUND(K58*J58,3)</f>
        <v>0</v>
      </c>
      <c r="AM58" s="4" t="s">
        <v>85</v>
      </c>
      <c r="AN58" s="4" t="s">
        <v>454</v>
      </c>
    </row>
    <row r="59" spans="1:40" s="1" customFormat="1" ht="38.25" customHeight="1">
      <c r="A59" s="11"/>
      <c r="B59" s="38">
        <v>47</v>
      </c>
      <c r="C59" s="38" t="s">
        <v>81</v>
      </c>
      <c r="D59" s="39" t="s">
        <v>301</v>
      </c>
      <c r="E59" s="161" t="s">
        <v>302</v>
      </c>
      <c r="F59" s="161"/>
      <c r="G59" s="161"/>
      <c r="H59" s="161"/>
      <c r="I59" s="40" t="s">
        <v>155</v>
      </c>
      <c r="J59" s="50">
        <v>97.848</v>
      </c>
      <c r="K59" s="58">
        <v>0</v>
      </c>
      <c r="L59" s="160">
        <f t="shared" si="4"/>
        <v>0</v>
      </c>
      <c r="M59" s="160"/>
      <c r="N59" s="160"/>
      <c r="O59" s="160"/>
      <c r="S59" s="4" t="s">
        <v>85</v>
      </c>
      <c r="U59" s="4" t="s">
        <v>81</v>
      </c>
      <c r="V59" s="4" t="s">
        <v>86</v>
      </c>
      <c r="Z59" s="4" t="s">
        <v>80</v>
      </c>
      <c r="AF59" s="41" t="e">
        <f>IF(#REF!="základná",L59,0)</f>
        <v>#REF!</v>
      </c>
      <c r="AG59" s="41" t="e">
        <f>IF(#REF!="znížená",L59,0)</f>
        <v>#REF!</v>
      </c>
      <c r="AH59" s="41" t="e">
        <f>IF(#REF!="zákl. prenesená",L59,0)</f>
        <v>#REF!</v>
      </c>
      <c r="AI59" s="41" t="e">
        <f>IF(#REF!="zníž. prenesená",L59,0)</f>
        <v>#REF!</v>
      </c>
      <c r="AJ59" s="41" t="e">
        <f>IF(#REF!="nulová",L59,0)</f>
        <v>#REF!</v>
      </c>
      <c r="AK59" s="4" t="s">
        <v>86</v>
      </c>
      <c r="AL59" s="42">
        <f>ROUND(K59*J59,3)</f>
        <v>0</v>
      </c>
      <c r="AM59" s="4" t="s">
        <v>85</v>
      </c>
      <c r="AN59" s="4" t="s">
        <v>455</v>
      </c>
    </row>
    <row r="60" spans="1:40" s="1" customFormat="1" ht="25.5" customHeight="1">
      <c r="A60" s="11"/>
      <c r="B60" s="38">
        <v>48</v>
      </c>
      <c r="C60" s="38" t="s">
        <v>81</v>
      </c>
      <c r="D60" s="39" t="s">
        <v>303</v>
      </c>
      <c r="E60" s="161" t="s">
        <v>304</v>
      </c>
      <c r="F60" s="161"/>
      <c r="G60" s="161"/>
      <c r="H60" s="161"/>
      <c r="I60" s="40" t="s">
        <v>155</v>
      </c>
      <c r="J60" s="50">
        <v>97.848</v>
      </c>
      <c r="K60" s="58">
        <v>0</v>
      </c>
      <c r="L60" s="160">
        <f t="shared" si="4"/>
        <v>0</v>
      </c>
      <c r="M60" s="160"/>
      <c r="N60" s="160"/>
      <c r="O60" s="160"/>
      <c r="S60" s="4" t="s">
        <v>85</v>
      </c>
      <c r="U60" s="4" t="s">
        <v>81</v>
      </c>
      <c r="V60" s="4" t="s">
        <v>86</v>
      </c>
      <c r="Z60" s="4" t="s">
        <v>80</v>
      </c>
      <c r="AF60" s="41" t="e">
        <f>IF(#REF!="základná",L60,0)</f>
        <v>#REF!</v>
      </c>
      <c r="AG60" s="41" t="e">
        <f>IF(#REF!="znížená",L60,0)</f>
        <v>#REF!</v>
      </c>
      <c r="AH60" s="41" t="e">
        <f>IF(#REF!="zákl. prenesená",L60,0)</f>
        <v>#REF!</v>
      </c>
      <c r="AI60" s="41" t="e">
        <f>IF(#REF!="zníž. prenesená",L60,0)</f>
        <v>#REF!</v>
      </c>
      <c r="AJ60" s="41" t="e">
        <f>IF(#REF!="nulová",L60,0)</f>
        <v>#REF!</v>
      </c>
      <c r="AK60" s="4" t="s">
        <v>86</v>
      </c>
      <c r="AL60" s="42">
        <f>ROUND(K60*J60,3)</f>
        <v>0</v>
      </c>
      <c r="AM60" s="4" t="s">
        <v>85</v>
      </c>
      <c r="AN60" s="4" t="s">
        <v>456</v>
      </c>
    </row>
    <row r="61" spans="1:40" s="1" customFormat="1" ht="25.5" customHeight="1">
      <c r="A61" s="11"/>
      <c r="B61" s="38">
        <v>49</v>
      </c>
      <c r="C61" s="38" t="s">
        <v>81</v>
      </c>
      <c r="D61" s="39" t="s">
        <v>305</v>
      </c>
      <c r="E61" s="161" t="s">
        <v>306</v>
      </c>
      <c r="F61" s="161"/>
      <c r="G61" s="161"/>
      <c r="H61" s="161"/>
      <c r="I61" s="40" t="s">
        <v>155</v>
      </c>
      <c r="J61" s="50">
        <v>489.24</v>
      </c>
      <c r="K61" s="58">
        <v>0</v>
      </c>
      <c r="L61" s="160">
        <f t="shared" si="4"/>
        <v>0</v>
      </c>
      <c r="M61" s="160"/>
      <c r="N61" s="160"/>
      <c r="O61" s="160"/>
      <c r="S61" s="4" t="s">
        <v>85</v>
      </c>
      <c r="U61" s="4" t="s">
        <v>81</v>
      </c>
      <c r="V61" s="4" t="s">
        <v>86</v>
      </c>
      <c r="Z61" s="4" t="s">
        <v>80</v>
      </c>
      <c r="AF61" s="41" t="e">
        <f>IF(#REF!="základná",L61,0)</f>
        <v>#REF!</v>
      </c>
      <c r="AG61" s="41" t="e">
        <f>IF(#REF!="znížená",L61,0)</f>
        <v>#REF!</v>
      </c>
      <c r="AH61" s="41" t="e">
        <f>IF(#REF!="zákl. prenesená",L61,0)</f>
        <v>#REF!</v>
      </c>
      <c r="AI61" s="41" t="e">
        <f>IF(#REF!="zníž. prenesená",L61,0)</f>
        <v>#REF!</v>
      </c>
      <c r="AJ61" s="41" t="e">
        <f>IF(#REF!="nulová",L61,0)</f>
        <v>#REF!</v>
      </c>
      <c r="AK61" s="4" t="s">
        <v>86</v>
      </c>
      <c r="AL61" s="42">
        <f>ROUND(K61*J61,3)</f>
        <v>0</v>
      </c>
      <c r="AM61" s="4" t="s">
        <v>85</v>
      </c>
      <c r="AN61" s="4" t="s">
        <v>457</v>
      </c>
    </row>
    <row r="62" spans="1:40" s="1" customFormat="1" ht="25.5" customHeight="1">
      <c r="A62" s="11"/>
      <c r="B62" s="121">
        <v>50</v>
      </c>
      <c r="C62" s="121" t="s">
        <v>81</v>
      </c>
      <c r="D62" s="122" t="s">
        <v>307</v>
      </c>
      <c r="E62" s="169" t="s">
        <v>308</v>
      </c>
      <c r="F62" s="169"/>
      <c r="G62" s="169"/>
      <c r="H62" s="169"/>
      <c r="I62" s="123" t="s">
        <v>155</v>
      </c>
      <c r="J62" s="124">
        <v>290.257</v>
      </c>
      <c r="K62" s="125">
        <v>0</v>
      </c>
      <c r="L62" s="170">
        <f>ROUND(K62*J62,2)</f>
        <v>0</v>
      </c>
      <c r="M62" s="170"/>
      <c r="N62" s="170"/>
      <c r="O62" s="170"/>
      <c r="S62" s="4"/>
      <c r="U62" s="4"/>
      <c r="V62" s="4"/>
      <c r="Z62" s="4"/>
      <c r="AF62" s="41"/>
      <c r="AG62" s="41"/>
      <c r="AH62" s="41"/>
      <c r="AI62" s="41"/>
      <c r="AJ62" s="41"/>
      <c r="AK62" s="4"/>
      <c r="AL62" s="42"/>
      <c r="AM62" s="4"/>
      <c r="AN62" s="4"/>
    </row>
    <row r="63" spans="1:40" s="1" customFormat="1" ht="16.5" customHeight="1">
      <c r="A63" s="11"/>
      <c r="B63" s="128" t="s">
        <v>508</v>
      </c>
      <c r="C63" s="109" t="s">
        <v>81</v>
      </c>
      <c r="D63" s="114" t="s">
        <v>307</v>
      </c>
      <c r="E63" s="158" t="s">
        <v>497</v>
      </c>
      <c r="F63" s="158"/>
      <c r="G63" s="158"/>
      <c r="H63" s="158"/>
      <c r="I63" s="115" t="s">
        <v>155</v>
      </c>
      <c r="J63" s="116">
        <v>19.548</v>
      </c>
      <c r="K63" s="117">
        <v>0</v>
      </c>
      <c r="L63" s="159">
        <f t="shared" si="4"/>
        <v>0</v>
      </c>
      <c r="M63" s="159"/>
      <c r="N63" s="159"/>
      <c r="O63" s="159"/>
      <c r="S63" s="4"/>
      <c r="U63" s="4"/>
      <c r="V63" s="4"/>
      <c r="Z63" s="4"/>
      <c r="AF63" s="41"/>
      <c r="AG63" s="41"/>
      <c r="AH63" s="41"/>
      <c r="AI63" s="41"/>
      <c r="AJ63" s="41"/>
      <c r="AK63" s="4"/>
      <c r="AL63" s="42"/>
      <c r="AM63" s="4"/>
      <c r="AN63" s="4"/>
    </row>
    <row r="64" spans="1:40" s="1" customFormat="1" ht="16.5" customHeight="1">
      <c r="A64" s="11"/>
      <c r="B64" s="128" t="s">
        <v>509</v>
      </c>
      <c r="C64" s="109" t="s">
        <v>81</v>
      </c>
      <c r="D64" s="114" t="s">
        <v>307</v>
      </c>
      <c r="E64" s="158" t="s">
        <v>498</v>
      </c>
      <c r="F64" s="158"/>
      <c r="G64" s="158"/>
      <c r="H64" s="158"/>
      <c r="I64" s="115" t="s">
        <v>155</v>
      </c>
      <c r="J64" s="116">
        <v>78.3</v>
      </c>
      <c r="K64" s="117">
        <v>0</v>
      </c>
      <c r="L64" s="159">
        <f t="shared" si="4"/>
        <v>0</v>
      </c>
      <c r="M64" s="159"/>
      <c r="N64" s="159"/>
      <c r="O64" s="159"/>
      <c r="S64" s="4"/>
      <c r="U64" s="4"/>
      <c r="V64" s="4"/>
      <c r="Z64" s="4"/>
      <c r="AF64" s="41"/>
      <c r="AG64" s="41"/>
      <c r="AH64" s="41"/>
      <c r="AI64" s="41"/>
      <c r="AJ64" s="41"/>
      <c r="AK64" s="4"/>
      <c r="AL64" s="42"/>
      <c r="AM64" s="4"/>
      <c r="AN64" s="4"/>
    </row>
    <row r="65" spans="1:38" s="73" customFormat="1" ht="29.25" customHeight="1">
      <c r="A65" s="70"/>
      <c r="B65" s="71"/>
      <c r="C65" s="74" t="s">
        <v>68</v>
      </c>
      <c r="D65" s="74"/>
      <c r="E65" s="74"/>
      <c r="F65" s="74"/>
      <c r="G65" s="74"/>
      <c r="H65" s="74"/>
      <c r="I65" s="74"/>
      <c r="J65" s="74"/>
      <c r="K65" s="74"/>
      <c r="L65" s="160"/>
      <c r="M65" s="160"/>
      <c r="N65" s="160"/>
      <c r="O65" s="160"/>
      <c r="S65" s="79" t="s">
        <v>43</v>
      </c>
      <c r="U65" s="80" t="s">
        <v>39</v>
      </c>
      <c r="V65" s="80" t="s">
        <v>43</v>
      </c>
      <c r="Z65" s="79" t="s">
        <v>80</v>
      </c>
      <c r="AL65" s="37">
        <f>AL66</f>
        <v>0</v>
      </c>
    </row>
    <row r="66" spans="1:40" s="1" customFormat="1" ht="38.25" customHeight="1">
      <c r="A66" s="11"/>
      <c r="B66" s="38">
        <v>51</v>
      </c>
      <c r="C66" s="38" t="s">
        <v>81</v>
      </c>
      <c r="D66" s="39" t="s">
        <v>315</v>
      </c>
      <c r="E66" s="161" t="s">
        <v>316</v>
      </c>
      <c r="F66" s="161"/>
      <c r="G66" s="161"/>
      <c r="H66" s="161"/>
      <c r="I66" s="40" t="s">
        <v>155</v>
      </c>
      <c r="J66" s="50">
        <v>419.55</v>
      </c>
      <c r="K66" s="52">
        <v>0</v>
      </c>
      <c r="L66" s="160">
        <f>ROUND(K66*J66,2)</f>
        <v>0</v>
      </c>
      <c r="M66" s="160"/>
      <c r="N66" s="160"/>
      <c r="O66" s="160"/>
      <c r="S66" s="4" t="s">
        <v>85</v>
      </c>
      <c r="U66" s="4" t="s">
        <v>81</v>
      </c>
      <c r="V66" s="4" t="s">
        <v>86</v>
      </c>
      <c r="Z66" s="4" t="s">
        <v>80</v>
      </c>
      <c r="AF66" s="41" t="e">
        <f>IF(#REF!="základná",L66,0)</f>
        <v>#REF!</v>
      </c>
      <c r="AG66" s="41" t="e">
        <f>IF(#REF!="znížená",L66,0)</f>
        <v>#REF!</v>
      </c>
      <c r="AH66" s="41" t="e">
        <f>IF(#REF!="zákl. prenesená",L66,0)</f>
        <v>#REF!</v>
      </c>
      <c r="AI66" s="41" t="e">
        <f>IF(#REF!="zníž. prenesená",L66,0)</f>
        <v>#REF!</v>
      </c>
      <c r="AJ66" s="41" t="e">
        <f>IF(#REF!="nulová",L66,0)</f>
        <v>#REF!</v>
      </c>
      <c r="AK66" s="4" t="s">
        <v>86</v>
      </c>
      <c r="AL66" s="42">
        <f>ROUND(K66*J66,3)</f>
        <v>0</v>
      </c>
      <c r="AM66" s="4" t="s">
        <v>85</v>
      </c>
      <c r="AN66" s="4" t="s">
        <v>458</v>
      </c>
    </row>
    <row r="67" spans="1:38" s="73" customFormat="1" ht="36.75" customHeight="1">
      <c r="A67" s="70"/>
      <c r="B67" s="71"/>
      <c r="C67" s="72" t="s">
        <v>71</v>
      </c>
      <c r="D67" s="72"/>
      <c r="E67" s="72"/>
      <c r="F67" s="72"/>
      <c r="G67" s="72"/>
      <c r="H67" s="72"/>
      <c r="I67" s="72"/>
      <c r="J67" s="72"/>
      <c r="K67" s="72"/>
      <c r="L67" s="160"/>
      <c r="M67" s="160"/>
      <c r="N67" s="160"/>
      <c r="O67" s="160"/>
      <c r="S67" s="79" t="s">
        <v>89</v>
      </c>
      <c r="U67" s="80" t="s">
        <v>39</v>
      </c>
      <c r="V67" s="80" t="s">
        <v>40</v>
      </c>
      <c r="Z67" s="79" t="s">
        <v>80</v>
      </c>
      <c r="AL67" s="37">
        <f>AL68</f>
        <v>0</v>
      </c>
    </row>
    <row r="68" spans="1:38" s="73" customFormat="1" ht="19.5" customHeight="1">
      <c r="A68" s="70"/>
      <c r="B68" s="71"/>
      <c r="C68" s="74" t="s">
        <v>73</v>
      </c>
      <c r="D68" s="74"/>
      <c r="E68" s="74"/>
      <c r="F68" s="74"/>
      <c r="G68" s="74"/>
      <c r="H68" s="74"/>
      <c r="I68" s="74"/>
      <c r="J68" s="74"/>
      <c r="K68" s="74"/>
      <c r="L68" s="160"/>
      <c r="M68" s="160"/>
      <c r="N68" s="160"/>
      <c r="O68" s="160"/>
      <c r="S68" s="79" t="s">
        <v>89</v>
      </c>
      <c r="U68" s="80" t="s">
        <v>39</v>
      </c>
      <c r="V68" s="80" t="s">
        <v>43</v>
      </c>
      <c r="Z68" s="79" t="s">
        <v>80</v>
      </c>
      <c r="AL68" s="37">
        <f>SUM(AL69:AL70)</f>
        <v>0</v>
      </c>
    </row>
    <row r="69" spans="1:40" s="1" customFormat="1" ht="25.5" customHeight="1">
      <c r="A69" s="11"/>
      <c r="B69" s="38" t="s">
        <v>271</v>
      </c>
      <c r="C69" s="38" t="s">
        <v>81</v>
      </c>
      <c r="D69" s="39" t="s">
        <v>350</v>
      </c>
      <c r="E69" s="161" t="s">
        <v>351</v>
      </c>
      <c r="F69" s="161"/>
      <c r="G69" s="161"/>
      <c r="H69" s="161"/>
      <c r="I69" s="40" t="s">
        <v>102</v>
      </c>
      <c r="J69" s="50">
        <v>90</v>
      </c>
      <c r="K69" s="52">
        <v>0</v>
      </c>
      <c r="L69" s="160">
        <f>ROUND(K69*J69,2)</f>
        <v>0</v>
      </c>
      <c r="M69" s="160"/>
      <c r="N69" s="160"/>
      <c r="O69" s="160"/>
      <c r="S69" s="4" t="s">
        <v>314</v>
      </c>
      <c r="U69" s="4" t="s">
        <v>81</v>
      </c>
      <c r="V69" s="4" t="s">
        <v>86</v>
      </c>
      <c r="Z69" s="4" t="s">
        <v>80</v>
      </c>
      <c r="AF69" s="41" t="e">
        <f>IF(#REF!="základná",L69,0)</f>
        <v>#REF!</v>
      </c>
      <c r="AG69" s="41" t="e">
        <f>IF(#REF!="znížená",L69,0)</f>
        <v>#REF!</v>
      </c>
      <c r="AH69" s="41" t="e">
        <f>IF(#REF!="zákl. prenesená",L69,0)</f>
        <v>#REF!</v>
      </c>
      <c r="AI69" s="41" t="e">
        <f>IF(#REF!="zníž. prenesená",L69,0)</f>
        <v>#REF!</v>
      </c>
      <c r="AJ69" s="41" t="e">
        <f>IF(#REF!="nulová",L69,0)</f>
        <v>#REF!</v>
      </c>
      <c r="AK69" s="4" t="s">
        <v>86</v>
      </c>
      <c r="AL69" s="42">
        <f>ROUND(K69*J69,3)</f>
        <v>0</v>
      </c>
      <c r="AM69" s="4" t="s">
        <v>314</v>
      </c>
      <c r="AN69" s="4" t="s">
        <v>459</v>
      </c>
    </row>
    <row r="70" spans="1:40" s="1" customFormat="1" ht="25.5" customHeight="1">
      <c r="A70" s="11"/>
      <c r="B70" s="43" t="s">
        <v>460</v>
      </c>
      <c r="C70" s="43" t="s">
        <v>131</v>
      </c>
      <c r="D70" s="44" t="s">
        <v>352</v>
      </c>
      <c r="E70" s="162" t="s">
        <v>353</v>
      </c>
      <c r="F70" s="162"/>
      <c r="G70" s="162"/>
      <c r="H70" s="162"/>
      <c r="I70" s="45" t="s">
        <v>102</v>
      </c>
      <c r="J70" s="51">
        <v>90</v>
      </c>
      <c r="K70" s="54">
        <v>0</v>
      </c>
      <c r="L70" s="163">
        <f>ROUND(K70*J70,2)</f>
        <v>0</v>
      </c>
      <c r="M70" s="163"/>
      <c r="N70" s="163"/>
      <c r="O70" s="163"/>
      <c r="S70" s="4" t="s">
        <v>354</v>
      </c>
      <c r="U70" s="4" t="s">
        <v>131</v>
      </c>
      <c r="V70" s="4" t="s">
        <v>86</v>
      </c>
      <c r="Z70" s="4" t="s">
        <v>80</v>
      </c>
      <c r="AF70" s="41" t="e">
        <f>IF(#REF!="základná",L70,0)</f>
        <v>#REF!</v>
      </c>
      <c r="AG70" s="41" t="e">
        <f>IF(#REF!="znížená",L70,0)</f>
        <v>#REF!</v>
      </c>
      <c r="AH70" s="41" t="e">
        <f>IF(#REF!="zákl. prenesená",L70,0)</f>
        <v>#REF!</v>
      </c>
      <c r="AI70" s="41" t="e">
        <f>IF(#REF!="zníž. prenesená",L70,0)</f>
        <v>#REF!</v>
      </c>
      <c r="AJ70" s="41" t="e">
        <f>IF(#REF!="nulová",L70,0)</f>
        <v>#REF!</v>
      </c>
      <c r="AK70" s="4" t="s">
        <v>86</v>
      </c>
      <c r="AL70" s="42">
        <f>ROUND(K70*J70,3)</f>
        <v>0</v>
      </c>
      <c r="AM70" s="4" t="s">
        <v>314</v>
      </c>
      <c r="AN70" s="4" t="s">
        <v>461</v>
      </c>
    </row>
    <row r="71" spans="1:15" s="1" customFormat="1" ht="6.7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78"/>
      <c r="M71" s="78"/>
      <c r="N71" s="78"/>
      <c r="O71" s="78"/>
    </row>
    <row r="72" spans="5:15" ht="13.5">
      <c r="E72" s="113"/>
      <c r="F72" s="75" t="s">
        <v>496</v>
      </c>
      <c r="L72" s="81"/>
      <c r="M72" s="81"/>
      <c r="N72" s="81"/>
      <c r="O72" s="81"/>
    </row>
    <row r="73" spans="5:15" ht="13.5">
      <c r="E73" s="118"/>
      <c r="F73" s="75" t="s">
        <v>507</v>
      </c>
      <c r="L73" s="81"/>
      <c r="M73" s="81"/>
      <c r="N73" s="81"/>
      <c r="O73" s="81"/>
    </row>
    <row r="74" spans="5:15" ht="13.5">
      <c r="E74" s="120"/>
      <c r="F74" s="75" t="s">
        <v>506</v>
      </c>
      <c r="L74" s="81"/>
      <c r="M74" s="81"/>
      <c r="N74" s="81"/>
      <c r="O74" s="81"/>
    </row>
    <row r="75" spans="12:15" ht="13.5">
      <c r="L75" s="81"/>
      <c r="M75" s="81"/>
      <c r="N75" s="81"/>
      <c r="O75" s="81"/>
    </row>
    <row r="76" spans="12:15" ht="13.5">
      <c r="L76" s="81"/>
      <c r="M76" s="81"/>
      <c r="N76" s="81"/>
      <c r="O76" s="81"/>
    </row>
    <row r="77" spans="12:15" ht="13.5">
      <c r="L77" s="81"/>
      <c r="M77" s="81"/>
      <c r="N77" s="81"/>
      <c r="O77" s="81"/>
    </row>
    <row r="78" spans="12:15" ht="13.5">
      <c r="L78" s="81"/>
      <c r="M78" s="81"/>
      <c r="N78" s="81"/>
      <c r="O78" s="81"/>
    </row>
    <row r="79" spans="12:15" ht="13.5">
      <c r="L79" s="81"/>
      <c r="M79" s="81"/>
      <c r="N79" s="81"/>
      <c r="O79" s="81"/>
    </row>
    <row r="80" spans="12:15" ht="13.5">
      <c r="L80" s="81"/>
      <c r="M80" s="81"/>
      <c r="N80" s="81"/>
      <c r="O80" s="81"/>
    </row>
    <row r="81" spans="12:15" ht="13.5">
      <c r="L81" s="81"/>
      <c r="M81" s="81"/>
      <c r="N81" s="81"/>
      <c r="O81" s="81"/>
    </row>
    <row r="82" spans="12:15" ht="13.5">
      <c r="L82" s="81"/>
      <c r="M82" s="81"/>
      <c r="N82" s="81"/>
      <c r="O82" s="81"/>
    </row>
    <row r="83" spans="12:15" ht="13.5">
      <c r="L83" s="81"/>
      <c r="M83" s="81"/>
      <c r="N83" s="81"/>
      <c r="O83" s="81"/>
    </row>
    <row r="84" spans="12:15" ht="13.5">
      <c r="L84" s="81"/>
      <c r="M84" s="81"/>
      <c r="N84" s="81"/>
      <c r="O84" s="81"/>
    </row>
    <row r="85" spans="12:15" ht="13.5">
      <c r="L85" s="81"/>
      <c r="M85" s="81"/>
      <c r="N85" s="81"/>
      <c r="O85" s="81"/>
    </row>
    <row r="86" spans="12:15" ht="13.5">
      <c r="L86" s="81"/>
      <c r="M86" s="81"/>
      <c r="N86" s="81"/>
      <c r="O86" s="81"/>
    </row>
    <row r="87" spans="12:15" ht="13.5">
      <c r="L87" s="81"/>
      <c r="M87" s="81"/>
      <c r="N87" s="81"/>
      <c r="O87" s="81"/>
    </row>
    <row r="88" spans="12:15" ht="13.5">
      <c r="L88" s="81"/>
      <c r="M88" s="81"/>
      <c r="N88" s="81"/>
      <c r="O88" s="81"/>
    </row>
    <row r="89" spans="12:15" ht="13.5">
      <c r="L89" s="81"/>
      <c r="M89" s="81"/>
      <c r="N89" s="81"/>
      <c r="O89" s="81"/>
    </row>
    <row r="90" spans="12:15" ht="13.5">
      <c r="L90" s="81"/>
      <c r="M90" s="81"/>
      <c r="N90" s="81"/>
      <c r="O90" s="81"/>
    </row>
    <row r="91" spans="12:15" ht="13.5">
      <c r="L91" s="81"/>
      <c r="M91" s="81"/>
      <c r="N91" s="81"/>
      <c r="O91" s="81"/>
    </row>
    <row r="92" spans="12:15" ht="13.5">
      <c r="L92" s="81"/>
      <c r="M92" s="81"/>
      <c r="N92" s="81"/>
      <c r="O92" s="81"/>
    </row>
    <row r="93" spans="12:15" ht="13.5">
      <c r="L93" s="81"/>
      <c r="M93" s="81"/>
      <c r="N93" s="81"/>
      <c r="O93" s="81"/>
    </row>
    <row r="94" spans="12:15" ht="13.5">
      <c r="L94" s="81"/>
      <c r="M94" s="81"/>
      <c r="N94" s="81"/>
      <c r="O94" s="81"/>
    </row>
    <row r="95" spans="12:15" ht="13.5">
      <c r="L95" s="81"/>
      <c r="M95" s="81"/>
      <c r="N95" s="81"/>
      <c r="O95" s="81"/>
    </row>
    <row r="96" spans="12:15" ht="13.5">
      <c r="L96" s="81"/>
      <c r="M96" s="81"/>
      <c r="N96" s="81"/>
      <c r="O96" s="81"/>
    </row>
    <row r="97" spans="12:15" ht="13.5">
      <c r="L97" s="81"/>
      <c r="M97" s="81"/>
      <c r="N97" s="81"/>
      <c r="O97" s="81"/>
    </row>
    <row r="98" spans="12:15" ht="13.5">
      <c r="L98" s="81"/>
      <c r="M98" s="81"/>
      <c r="N98" s="81"/>
      <c r="O98" s="81"/>
    </row>
    <row r="99" spans="12:15" ht="13.5">
      <c r="L99" s="81"/>
      <c r="M99" s="81"/>
      <c r="N99" s="81"/>
      <c r="O99" s="81"/>
    </row>
    <row r="100" spans="12:15" ht="13.5">
      <c r="L100" s="81"/>
      <c r="M100" s="81"/>
      <c r="N100" s="81"/>
      <c r="O100" s="81"/>
    </row>
    <row r="101" spans="12:15" ht="13.5">
      <c r="L101" s="81"/>
      <c r="M101" s="81"/>
      <c r="N101" s="81"/>
      <c r="O101" s="81"/>
    </row>
    <row r="102" spans="12:15" ht="13.5">
      <c r="L102" s="81"/>
      <c r="M102" s="81"/>
      <c r="N102" s="81"/>
      <c r="O102" s="81"/>
    </row>
    <row r="103" spans="12:15" ht="13.5">
      <c r="L103" s="81"/>
      <c r="M103" s="81"/>
      <c r="N103" s="81"/>
      <c r="O103" s="81"/>
    </row>
    <row r="104" spans="12:15" ht="13.5">
      <c r="L104" s="81"/>
      <c r="M104" s="81"/>
      <c r="N104" s="81"/>
      <c r="O104" s="81"/>
    </row>
    <row r="105" spans="12:15" ht="13.5">
      <c r="L105" s="81"/>
      <c r="M105" s="81"/>
      <c r="N105" s="81"/>
      <c r="O105" s="81"/>
    </row>
    <row r="106" spans="12:15" ht="13.5">
      <c r="L106" s="81"/>
      <c r="M106" s="81"/>
      <c r="N106" s="81"/>
      <c r="O106" s="81"/>
    </row>
    <row r="107" spans="12:15" ht="13.5">
      <c r="L107" s="81"/>
      <c r="M107" s="81"/>
      <c r="N107" s="81"/>
      <c r="O107" s="81"/>
    </row>
    <row r="108" spans="12:15" ht="13.5">
      <c r="L108" s="81"/>
      <c r="M108" s="81"/>
      <c r="N108" s="81"/>
      <c r="O108" s="81"/>
    </row>
    <row r="109" spans="12:15" ht="13.5">
      <c r="L109" s="81"/>
      <c r="M109" s="81"/>
      <c r="N109" s="81"/>
      <c r="O109" s="81"/>
    </row>
    <row r="110" spans="12:15" ht="13.5">
      <c r="L110" s="81"/>
      <c r="M110" s="81"/>
      <c r="N110" s="81"/>
      <c r="O110" s="81"/>
    </row>
    <row r="111" spans="12:15" ht="13.5">
      <c r="L111" s="81"/>
      <c r="M111" s="81"/>
      <c r="N111" s="81"/>
      <c r="O111" s="81"/>
    </row>
    <row r="112" spans="12:15" ht="13.5">
      <c r="L112" s="81"/>
      <c r="M112" s="81"/>
      <c r="N112" s="81"/>
      <c r="O112" s="81"/>
    </row>
    <row r="113" spans="12:15" ht="13.5">
      <c r="L113" s="81"/>
      <c r="M113" s="81"/>
      <c r="N113" s="81"/>
      <c r="O113" s="81"/>
    </row>
    <row r="114" spans="12:15" ht="13.5">
      <c r="L114" s="81"/>
      <c r="M114" s="81"/>
      <c r="N114" s="81"/>
      <c r="O114" s="81"/>
    </row>
    <row r="115" spans="12:15" ht="13.5">
      <c r="L115" s="81"/>
      <c r="M115" s="81"/>
      <c r="N115" s="81"/>
      <c r="O115" s="81"/>
    </row>
    <row r="116" spans="12:15" ht="13.5">
      <c r="L116" s="81"/>
      <c r="M116" s="81"/>
      <c r="N116" s="81"/>
      <c r="O116" s="81"/>
    </row>
  </sheetData>
  <sheetProtection formatColumns="0" formatRows="0"/>
  <mergeCells count="122">
    <mergeCell ref="E62:H62"/>
    <mergeCell ref="L62:O62"/>
    <mergeCell ref="E10:H10"/>
    <mergeCell ref="L10:O10"/>
    <mergeCell ref="E11:H11"/>
    <mergeCell ref="L11:O11"/>
    <mergeCell ref="E14:H14"/>
    <mergeCell ref="L14:O14"/>
    <mergeCell ref="E15:H15"/>
    <mergeCell ref="L15:O15"/>
    <mergeCell ref="E5:H5"/>
    <mergeCell ref="L5:O5"/>
    <mergeCell ref="E9:H9"/>
    <mergeCell ref="L9:O9"/>
    <mergeCell ref="L6:O6"/>
    <mergeCell ref="L7:O7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28:H28"/>
    <mergeCell ref="L28:O28"/>
    <mergeCell ref="E29:H29"/>
    <mergeCell ref="L29:O29"/>
    <mergeCell ref="E30:H30"/>
    <mergeCell ref="L30:O30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2:H42"/>
    <mergeCell ref="L42:O42"/>
    <mergeCell ref="E38:H38"/>
    <mergeCell ref="L38:O38"/>
    <mergeCell ref="E39:H39"/>
    <mergeCell ref="L39:O39"/>
    <mergeCell ref="E45:H45"/>
    <mergeCell ref="L45:O45"/>
    <mergeCell ref="E46:H46"/>
    <mergeCell ref="L46:O46"/>
    <mergeCell ref="E43:H43"/>
    <mergeCell ref="L43:O43"/>
    <mergeCell ref="E44:H44"/>
    <mergeCell ref="L44:O44"/>
    <mergeCell ref="E49:H49"/>
    <mergeCell ref="L49:O49"/>
    <mergeCell ref="E50:H50"/>
    <mergeCell ref="L50:O50"/>
    <mergeCell ref="E47:H47"/>
    <mergeCell ref="L47:O47"/>
    <mergeCell ref="E48:H48"/>
    <mergeCell ref="L48:O48"/>
    <mergeCell ref="E53:H53"/>
    <mergeCell ref="L53:O53"/>
    <mergeCell ref="E54:H54"/>
    <mergeCell ref="L54:O54"/>
    <mergeCell ref="E51:H51"/>
    <mergeCell ref="L51:O51"/>
    <mergeCell ref="E52:H52"/>
    <mergeCell ref="L52:O52"/>
    <mergeCell ref="L69:O69"/>
    <mergeCell ref="E61:H61"/>
    <mergeCell ref="L66:O66"/>
    <mergeCell ref="E58:H58"/>
    <mergeCell ref="L61:O61"/>
    <mergeCell ref="L58:O58"/>
    <mergeCell ref="E59:H59"/>
    <mergeCell ref="L59:O59"/>
    <mergeCell ref="E60:H60"/>
    <mergeCell ref="L60:O60"/>
    <mergeCell ref="E70:H70"/>
    <mergeCell ref="L70:O70"/>
    <mergeCell ref="L65:O65"/>
    <mergeCell ref="L67:O67"/>
    <mergeCell ref="L68:O68"/>
    <mergeCell ref="L32:O32"/>
    <mergeCell ref="L37:O37"/>
    <mergeCell ref="L41:O41"/>
    <mergeCell ref="L57:O57"/>
    <mergeCell ref="E69:H69"/>
    <mergeCell ref="E63:H63"/>
    <mergeCell ref="L63:O63"/>
    <mergeCell ref="E64:H64"/>
    <mergeCell ref="L64:O64"/>
    <mergeCell ref="E66:H66"/>
    <mergeCell ref="A2:O2"/>
    <mergeCell ref="E55:H55"/>
    <mergeCell ref="L55:O55"/>
    <mergeCell ref="E56:H56"/>
    <mergeCell ref="L56:O5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80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V71" sqref="V71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1.1601562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86">
        <f>SUM(L9:O74)</f>
        <v>0</v>
      </c>
      <c r="M6" s="174"/>
      <c r="N6" s="174"/>
      <c r="O6" s="174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</row>
    <row r="8" spans="1:15" s="73" customFormat="1" ht="19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61" t="s">
        <v>83</v>
      </c>
      <c r="F9" s="161"/>
      <c r="G9" s="161"/>
      <c r="H9" s="161"/>
      <c r="I9" s="40" t="s">
        <v>84</v>
      </c>
      <c r="J9" s="50">
        <v>1300.8</v>
      </c>
      <c r="K9" s="52">
        <v>0</v>
      </c>
      <c r="L9" s="160">
        <f aca="true" t="shared" si="0" ref="L9:L31">ROUND(J9*K9,2)</f>
        <v>0</v>
      </c>
      <c r="M9" s="160"/>
      <c r="N9" s="160"/>
      <c r="O9" s="160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61" t="s">
        <v>88</v>
      </c>
      <c r="F10" s="161"/>
      <c r="G10" s="161"/>
      <c r="H10" s="161"/>
      <c r="I10" s="40" t="s">
        <v>84</v>
      </c>
      <c r="J10" s="50">
        <v>1300.8</v>
      </c>
      <c r="K10" s="58">
        <v>0</v>
      </c>
      <c r="L10" s="160">
        <f t="shared" si="0"/>
        <v>0</v>
      </c>
      <c r="M10" s="160"/>
      <c r="N10" s="160"/>
      <c r="O10" s="160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61" t="s">
        <v>91</v>
      </c>
      <c r="F11" s="161"/>
      <c r="G11" s="161"/>
      <c r="H11" s="161"/>
      <c r="I11" s="40" t="s">
        <v>84</v>
      </c>
      <c r="J11" s="50">
        <v>1300.8</v>
      </c>
      <c r="K11" s="58">
        <v>0</v>
      </c>
      <c r="L11" s="160">
        <f t="shared" si="0"/>
        <v>0</v>
      </c>
      <c r="M11" s="160"/>
      <c r="N11" s="160"/>
      <c r="O11" s="160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61" t="s">
        <v>93</v>
      </c>
      <c r="F12" s="161"/>
      <c r="G12" s="161"/>
      <c r="H12" s="161"/>
      <c r="I12" s="40" t="s">
        <v>94</v>
      </c>
      <c r="J12" s="50">
        <v>72</v>
      </c>
      <c r="K12" s="58">
        <v>0</v>
      </c>
      <c r="L12" s="160">
        <f t="shared" si="0"/>
        <v>0</v>
      </c>
      <c r="M12" s="160"/>
      <c r="N12" s="160"/>
      <c r="O12" s="160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61" t="s">
        <v>97</v>
      </c>
      <c r="F13" s="161"/>
      <c r="G13" s="161"/>
      <c r="H13" s="161"/>
      <c r="I13" s="40" t="s">
        <v>98</v>
      </c>
      <c r="J13" s="50">
        <v>3</v>
      </c>
      <c r="K13" s="58">
        <v>0</v>
      </c>
      <c r="L13" s="160">
        <f t="shared" si="0"/>
        <v>0</v>
      </c>
      <c r="M13" s="160"/>
      <c r="N13" s="160"/>
      <c r="O13" s="160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100</v>
      </c>
      <c r="E14" s="161" t="s">
        <v>101</v>
      </c>
      <c r="F14" s="161"/>
      <c r="G14" s="161"/>
      <c r="H14" s="161"/>
      <c r="I14" s="40" t="s">
        <v>102</v>
      </c>
      <c r="J14" s="50">
        <v>3</v>
      </c>
      <c r="K14" s="58">
        <v>0</v>
      </c>
      <c r="L14" s="160">
        <f t="shared" si="0"/>
        <v>0</v>
      </c>
      <c r="M14" s="160"/>
      <c r="N14" s="160"/>
      <c r="O14" s="160"/>
    </row>
    <row r="15" spans="1:15" s="1" customFormat="1" ht="25.5" customHeight="1">
      <c r="A15" s="11"/>
      <c r="B15" s="38" t="s">
        <v>103</v>
      </c>
      <c r="C15" s="38" t="s">
        <v>81</v>
      </c>
      <c r="D15" s="39" t="s">
        <v>104</v>
      </c>
      <c r="E15" s="161" t="s">
        <v>105</v>
      </c>
      <c r="F15" s="161"/>
      <c r="G15" s="161"/>
      <c r="H15" s="161"/>
      <c r="I15" s="40" t="s">
        <v>102</v>
      </c>
      <c r="J15" s="50">
        <v>3</v>
      </c>
      <c r="K15" s="58">
        <v>0</v>
      </c>
      <c r="L15" s="160">
        <f t="shared" si="0"/>
        <v>0</v>
      </c>
      <c r="M15" s="160"/>
      <c r="N15" s="160"/>
      <c r="O15" s="160"/>
    </row>
    <row r="16" spans="1:15" s="1" customFormat="1" ht="38.25" customHeight="1">
      <c r="A16" s="11"/>
      <c r="B16" s="38" t="s">
        <v>106</v>
      </c>
      <c r="C16" s="38" t="s">
        <v>81</v>
      </c>
      <c r="D16" s="39" t="s">
        <v>107</v>
      </c>
      <c r="E16" s="161" t="s">
        <v>108</v>
      </c>
      <c r="F16" s="161"/>
      <c r="G16" s="161"/>
      <c r="H16" s="161"/>
      <c r="I16" s="40" t="s">
        <v>109</v>
      </c>
      <c r="J16" s="50">
        <v>9</v>
      </c>
      <c r="K16" s="58">
        <v>0</v>
      </c>
      <c r="L16" s="160">
        <f t="shared" si="0"/>
        <v>0</v>
      </c>
      <c r="M16" s="160"/>
      <c r="N16" s="160"/>
      <c r="O16" s="160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111</v>
      </c>
      <c r="E17" s="161" t="s">
        <v>112</v>
      </c>
      <c r="F17" s="161"/>
      <c r="G17" s="161"/>
      <c r="H17" s="161"/>
      <c r="I17" s="40" t="s">
        <v>109</v>
      </c>
      <c r="J17" s="50">
        <v>6</v>
      </c>
      <c r="K17" s="58">
        <v>0</v>
      </c>
      <c r="L17" s="160">
        <f t="shared" si="0"/>
        <v>0</v>
      </c>
      <c r="M17" s="160"/>
      <c r="N17" s="160"/>
      <c r="O17" s="160"/>
    </row>
    <row r="18" spans="1:15" s="1" customFormat="1" ht="25.5" customHeight="1">
      <c r="A18" s="11"/>
      <c r="B18" s="38" t="s">
        <v>115</v>
      </c>
      <c r="C18" s="38" t="s">
        <v>81</v>
      </c>
      <c r="D18" s="39" t="s">
        <v>116</v>
      </c>
      <c r="E18" s="161" t="s">
        <v>117</v>
      </c>
      <c r="F18" s="161"/>
      <c r="G18" s="161"/>
      <c r="H18" s="161"/>
      <c r="I18" s="40" t="s">
        <v>109</v>
      </c>
      <c r="J18" s="50">
        <v>3252</v>
      </c>
      <c r="K18" s="58">
        <v>0</v>
      </c>
      <c r="L18" s="160">
        <f t="shared" si="0"/>
        <v>0</v>
      </c>
      <c r="M18" s="160"/>
      <c r="N18" s="160"/>
      <c r="O18" s="160"/>
    </row>
    <row r="19" spans="1:15" s="1" customFormat="1" ht="16.5" customHeight="1">
      <c r="A19" s="11"/>
      <c r="B19" s="38" t="s">
        <v>118</v>
      </c>
      <c r="C19" s="38" t="s">
        <v>81</v>
      </c>
      <c r="D19" s="39" t="s">
        <v>119</v>
      </c>
      <c r="E19" s="161" t="s">
        <v>120</v>
      </c>
      <c r="F19" s="161"/>
      <c r="G19" s="161"/>
      <c r="H19" s="161"/>
      <c r="I19" s="40" t="s">
        <v>109</v>
      </c>
      <c r="J19" s="50">
        <v>3252</v>
      </c>
      <c r="K19" s="58">
        <v>0</v>
      </c>
      <c r="L19" s="160">
        <f t="shared" si="0"/>
        <v>0</v>
      </c>
      <c r="M19" s="160"/>
      <c r="N19" s="160"/>
      <c r="O19" s="160"/>
    </row>
    <row r="20" spans="1:15" s="1" customFormat="1" ht="38.25" customHeight="1">
      <c r="A20" s="11"/>
      <c r="B20" s="38" t="s">
        <v>127</v>
      </c>
      <c r="C20" s="38" t="s">
        <v>81</v>
      </c>
      <c r="D20" s="39" t="s">
        <v>128</v>
      </c>
      <c r="E20" s="161" t="s">
        <v>129</v>
      </c>
      <c r="F20" s="161"/>
      <c r="G20" s="161"/>
      <c r="H20" s="161"/>
      <c r="I20" s="40" t="s">
        <v>102</v>
      </c>
      <c r="J20" s="50">
        <v>8</v>
      </c>
      <c r="K20" s="58">
        <v>0</v>
      </c>
      <c r="L20" s="160">
        <f t="shared" si="0"/>
        <v>0</v>
      </c>
      <c r="M20" s="160"/>
      <c r="N20" s="160"/>
      <c r="O20" s="160"/>
    </row>
    <row r="21" spans="1:15" s="1" customFormat="1" ht="25.5" customHeight="1">
      <c r="A21" s="11"/>
      <c r="B21" s="43" t="s">
        <v>130</v>
      </c>
      <c r="C21" s="43" t="s">
        <v>131</v>
      </c>
      <c r="D21" s="44" t="s">
        <v>132</v>
      </c>
      <c r="E21" s="162" t="s">
        <v>133</v>
      </c>
      <c r="F21" s="162"/>
      <c r="G21" s="162"/>
      <c r="H21" s="162"/>
      <c r="I21" s="45" t="s">
        <v>102</v>
      </c>
      <c r="J21" s="51">
        <v>8.8</v>
      </c>
      <c r="K21" s="58">
        <v>0</v>
      </c>
      <c r="L21" s="163">
        <f t="shared" si="0"/>
        <v>0</v>
      </c>
      <c r="M21" s="163"/>
      <c r="N21" s="163"/>
      <c r="O21" s="163"/>
    </row>
    <row r="22" spans="1:15" s="1" customFormat="1" ht="25.5" customHeight="1">
      <c r="A22" s="11"/>
      <c r="B22" s="38">
        <v>14</v>
      </c>
      <c r="C22" s="38" t="s">
        <v>81</v>
      </c>
      <c r="D22" s="39" t="s">
        <v>134</v>
      </c>
      <c r="E22" s="161" t="s">
        <v>135</v>
      </c>
      <c r="F22" s="161"/>
      <c r="G22" s="161"/>
      <c r="H22" s="161"/>
      <c r="I22" s="40" t="s">
        <v>84</v>
      </c>
      <c r="J22" s="50">
        <v>5420</v>
      </c>
      <c r="K22" s="58">
        <v>0</v>
      </c>
      <c r="L22" s="160">
        <f t="shared" si="0"/>
        <v>0</v>
      </c>
      <c r="M22" s="160"/>
      <c r="N22" s="160"/>
      <c r="O22" s="160"/>
    </row>
    <row r="23" spans="1:15" s="1" customFormat="1" ht="25.5" customHeight="1">
      <c r="A23" s="11"/>
      <c r="B23" s="38">
        <v>15</v>
      </c>
      <c r="C23" s="38" t="s">
        <v>81</v>
      </c>
      <c r="D23" s="39" t="s">
        <v>136</v>
      </c>
      <c r="E23" s="161" t="s">
        <v>137</v>
      </c>
      <c r="F23" s="161"/>
      <c r="G23" s="161"/>
      <c r="H23" s="161"/>
      <c r="I23" s="40" t="s">
        <v>84</v>
      </c>
      <c r="J23" s="50">
        <v>5420</v>
      </c>
      <c r="K23" s="58">
        <v>0</v>
      </c>
      <c r="L23" s="160">
        <f t="shared" si="0"/>
        <v>0</v>
      </c>
      <c r="M23" s="160"/>
      <c r="N23" s="160"/>
      <c r="O23" s="160"/>
    </row>
    <row r="24" spans="1:15" s="1" customFormat="1" ht="25.5" customHeight="1">
      <c r="A24" s="11"/>
      <c r="B24" s="38">
        <v>16</v>
      </c>
      <c r="C24" s="38" t="s">
        <v>81</v>
      </c>
      <c r="D24" s="39" t="s">
        <v>142</v>
      </c>
      <c r="E24" s="161" t="s">
        <v>143</v>
      </c>
      <c r="F24" s="161"/>
      <c r="G24" s="161"/>
      <c r="H24" s="161"/>
      <c r="I24" s="40" t="s">
        <v>109</v>
      </c>
      <c r="J24" s="50">
        <v>3252</v>
      </c>
      <c r="K24" s="58">
        <v>0</v>
      </c>
      <c r="L24" s="160">
        <f t="shared" si="0"/>
        <v>0</v>
      </c>
      <c r="M24" s="160"/>
      <c r="N24" s="160"/>
      <c r="O24" s="160"/>
    </row>
    <row r="25" spans="1:15" s="1" customFormat="1" ht="25.5" customHeight="1">
      <c r="A25" s="11"/>
      <c r="B25" s="38">
        <v>17</v>
      </c>
      <c r="C25" s="38" t="s">
        <v>81</v>
      </c>
      <c r="D25" s="39" t="s">
        <v>146</v>
      </c>
      <c r="E25" s="161" t="s">
        <v>147</v>
      </c>
      <c r="F25" s="161"/>
      <c r="G25" s="161"/>
      <c r="H25" s="161"/>
      <c r="I25" s="40" t="s">
        <v>109</v>
      </c>
      <c r="J25" s="50">
        <v>3252</v>
      </c>
      <c r="K25" s="58">
        <v>0</v>
      </c>
      <c r="L25" s="160">
        <f t="shared" si="0"/>
        <v>0</v>
      </c>
      <c r="M25" s="160"/>
      <c r="N25" s="160"/>
      <c r="O25" s="160"/>
    </row>
    <row r="26" spans="1:15" s="1" customFormat="1" ht="38.25" customHeight="1">
      <c r="A26" s="11"/>
      <c r="B26" s="38">
        <v>18</v>
      </c>
      <c r="C26" s="38" t="s">
        <v>81</v>
      </c>
      <c r="D26" s="39" t="s">
        <v>148</v>
      </c>
      <c r="E26" s="161" t="s">
        <v>149</v>
      </c>
      <c r="F26" s="161"/>
      <c r="G26" s="161"/>
      <c r="H26" s="161"/>
      <c r="I26" s="40" t="s">
        <v>109</v>
      </c>
      <c r="J26" s="50">
        <v>2364.45</v>
      </c>
      <c r="K26" s="58">
        <v>0</v>
      </c>
      <c r="L26" s="160">
        <f t="shared" si="0"/>
        <v>0</v>
      </c>
      <c r="M26" s="160"/>
      <c r="N26" s="160"/>
      <c r="O26" s="160"/>
    </row>
    <row r="27" spans="1:15" s="1" customFormat="1" ht="25.5" customHeight="1">
      <c r="A27" s="11"/>
      <c r="B27" s="38">
        <v>19</v>
      </c>
      <c r="C27" s="38" t="s">
        <v>81</v>
      </c>
      <c r="D27" s="39" t="s">
        <v>150</v>
      </c>
      <c r="E27" s="161" t="s">
        <v>151</v>
      </c>
      <c r="F27" s="161"/>
      <c r="G27" s="161"/>
      <c r="H27" s="161"/>
      <c r="I27" s="40" t="s">
        <v>109</v>
      </c>
      <c r="J27" s="50">
        <v>692.43</v>
      </c>
      <c r="K27" s="58">
        <v>0</v>
      </c>
      <c r="L27" s="160">
        <f t="shared" si="0"/>
        <v>0</v>
      </c>
      <c r="M27" s="160"/>
      <c r="N27" s="160"/>
      <c r="O27" s="160"/>
    </row>
    <row r="28" spans="1:15" s="1" customFormat="1" ht="16.5" customHeight="1">
      <c r="A28" s="11"/>
      <c r="B28" s="38">
        <v>20</v>
      </c>
      <c r="C28" s="38" t="s">
        <v>81</v>
      </c>
      <c r="D28" s="39" t="s">
        <v>152</v>
      </c>
      <c r="E28" s="161" t="s">
        <v>153</v>
      </c>
      <c r="F28" s="161"/>
      <c r="G28" s="161"/>
      <c r="H28" s="161"/>
      <c r="I28" s="40" t="s">
        <v>109</v>
      </c>
      <c r="J28" s="110">
        <v>901.14</v>
      </c>
      <c r="K28" s="58">
        <v>0</v>
      </c>
      <c r="L28" s="160">
        <f t="shared" si="0"/>
        <v>0</v>
      </c>
      <c r="M28" s="160"/>
      <c r="N28" s="160"/>
      <c r="O28" s="160"/>
    </row>
    <row r="29" spans="1:15" s="1" customFormat="1" ht="16.5" customHeight="1">
      <c r="A29" s="11"/>
      <c r="B29" s="38">
        <v>21</v>
      </c>
      <c r="C29" s="38" t="s">
        <v>81</v>
      </c>
      <c r="D29" s="39" t="s">
        <v>157</v>
      </c>
      <c r="E29" s="161" t="s">
        <v>158</v>
      </c>
      <c r="F29" s="161"/>
      <c r="G29" s="161"/>
      <c r="H29" s="161"/>
      <c r="I29" s="40" t="s">
        <v>109</v>
      </c>
      <c r="J29" s="50">
        <v>3252</v>
      </c>
      <c r="K29" s="58">
        <v>0</v>
      </c>
      <c r="L29" s="160">
        <f t="shared" si="0"/>
        <v>0</v>
      </c>
      <c r="M29" s="160"/>
      <c r="N29" s="160"/>
      <c r="O29" s="160"/>
    </row>
    <row r="30" spans="1:15" s="1" customFormat="1" ht="16.5" customHeight="1">
      <c r="A30" s="11"/>
      <c r="B30" s="43">
        <v>22</v>
      </c>
      <c r="C30" s="43" t="s">
        <v>131</v>
      </c>
      <c r="D30" s="44" t="s">
        <v>160</v>
      </c>
      <c r="E30" s="162" t="s">
        <v>161</v>
      </c>
      <c r="F30" s="162"/>
      <c r="G30" s="162"/>
      <c r="H30" s="162"/>
      <c r="I30" s="45" t="s">
        <v>155</v>
      </c>
      <c r="J30" s="51">
        <v>1107.888</v>
      </c>
      <c r="K30" s="58">
        <v>0</v>
      </c>
      <c r="L30" s="163">
        <f t="shared" si="0"/>
        <v>0</v>
      </c>
      <c r="M30" s="163"/>
      <c r="N30" s="163"/>
      <c r="O30" s="163"/>
    </row>
    <row r="31" spans="1:15" s="1" customFormat="1" ht="16.5" customHeight="1">
      <c r="A31" s="11"/>
      <c r="B31" s="43">
        <v>23</v>
      </c>
      <c r="C31" s="43" t="s">
        <v>131</v>
      </c>
      <c r="D31" s="44" t="s">
        <v>154</v>
      </c>
      <c r="E31" s="162" t="s">
        <v>492</v>
      </c>
      <c r="F31" s="162"/>
      <c r="G31" s="162"/>
      <c r="H31" s="162"/>
      <c r="I31" s="45" t="s">
        <v>155</v>
      </c>
      <c r="J31" s="51">
        <v>3783.12</v>
      </c>
      <c r="K31" s="58">
        <v>0</v>
      </c>
      <c r="L31" s="163">
        <f t="shared" si="0"/>
        <v>0</v>
      </c>
      <c r="M31" s="163"/>
      <c r="N31" s="163"/>
      <c r="O31" s="163"/>
    </row>
    <row r="32" spans="1:15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60"/>
      <c r="M32" s="160"/>
      <c r="N32" s="160"/>
      <c r="O32" s="160"/>
    </row>
    <row r="33" spans="1:15" s="1" customFormat="1" ht="38.25" customHeight="1">
      <c r="A33" s="11"/>
      <c r="B33" s="38">
        <v>24</v>
      </c>
      <c r="C33" s="38" t="s">
        <v>81</v>
      </c>
      <c r="D33" s="39" t="s">
        <v>173</v>
      </c>
      <c r="E33" s="161" t="s">
        <v>174</v>
      </c>
      <c r="F33" s="161"/>
      <c r="G33" s="161"/>
      <c r="H33" s="161"/>
      <c r="I33" s="40" t="s">
        <v>109</v>
      </c>
      <c r="J33" s="50">
        <v>195.12</v>
      </c>
      <c r="K33" s="52">
        <v>0</v>
      </c>
      <c r="L33" s="160">
        <f aca="true" t="shared" si="1" ref="L33:L38">ROUND(J33*K33,2)</f>
        <v>0</v>
      </c>
      <c r="M33" s="160"/>
      <c r="N33" s="160"/>
      <c r="O33" s="160"/>
    </row>
    <row r="34" spans="1:15" s="1" customFormat="1" ht="25.5" customHeight="1">
      <c r="A34" s="11"/>
      <c r="B34" s="38">
        <v>25</v>
      </c>
      <c r="C34" s="38" t="s">
        <v>81</v>
      </c>
      <c r="D34" s="39" t="s">
        <v>176</v>
      </c>
      <c r="E34" s="161" t="s">
        <v>177</v>
      </c>
      <c r="F34" s="161"/>
      <c r="G34" s="161"/>
      <c r="H34" s="161"/>
      <c r="I34" s="40" t="s">
        <v>178</v>
      </c>
      <c r="J34" s="50">
        <v>30</v>
      </c>
      <c r="K34" s="52">
        <v>0</v>
      </c>
      <c r="L34" s="160">
        <f t="shared" si="1"/>
        <v>0</v>
      </c>
      <c r="M34" s="160"/>
      <c r="N34" s="160"/>
      <c r="O34" s="160"/>
    </row>
    <row r="35" spans="1:15" s="1" customFormat="1" ht="25.5" customHeight="1">
      <c r="A35" s="11"/>
      <c r="B35" s="38">
        <v>26</v>
      </c>
      <c r="C35" s="38" t="s">
        <v>81</v>
      </c>
      <c r="D35" s="39" t="s">
        <v>180</v>
      </c>
      <c r="E35" s="161" t="s">
        <v>181</v>
      </c>
      <c r="F35" s="161"/>
      <c r="G35" s="161"/>
      <c r="H35" s="161"/>
      <c r="I35" s="40" t="s">
        <v>109</v>
      </c>
      <c r="J35" s="50">
        <v>5.5</v>
      </c>
      <c r="K35" s="58">
        <v>0</v>
      </c>
      <c r="L35" s="160">
        <f t="shared" si="1"/>
        <v>0</v>
      </c>
      <c r="M35" s="160"/>
      <c r="N35" s="160"/>
      <c r="O35" s="160"/>
    </row>
    <row r="36" spans="1:15" s="1" customFormat="1" ht="38.25" customHeight="1">
      <c r="A36" s="11"/>
      <c r="B36" s="38">
        <v>27</v>
      </c>
      <c r="C36" s="38" t="s">
        <v>81</v>
      </c>
      <c r="D36" s="39" t="s">
        <v>183</v>
      </c>
      <c r="E36" s="161" t="s">
        <v>184</v>
      </c>
      <c r="F36" s="161"/>
      <c r="G36" s="161"/>
      <c r="H36" s="161"/>
      <c r="I36" s="40" t="s">
        <v>84</v>
      </c>
      <c r="J36" s="50">
        <v>12.55</v>
      </c>
      <c r="K36" s="58">
        <v>0</v>
      </c>
      <c r="L36" s="160">
        <f t="shared" si="1"/>
        <v>0</v>
      </c>
      <c r="M36" s="160"/>
      <c r="N36" s="160"/>
      <c r="O36" s="160"/>
    </row>
    <row r="37" spans="1:15" s="1" customFormat="1" ht="38.25" customHeight="1">
      <c r="A37" s="11"/>
      <c r="B37" s="38">
        <v>28</v>
      </c>
      <c r="C37" s="38" t="s">
        <v>81</v>
      </c>
      <c r="D37" s="39" t="s">
        <v>186</v>
      </c>
      <c r="E37" s="161" t="s">
        <v>187</v>
      </c>
      <c r="F37" s="161"/>
      <c r="G37" s="161"/>
      <c r="H37" s="161"/>
      <c r="I37" s="40" t="s">
        <v>109</v>
      </c>
      <c r="J37" s="50">
        <v>8.8</v>
      </c>
      <c r="K37" s="58">
        <v>0</v>
      </c>
      <c r="L37" s="160">
        <f t="shared" si="1"/>
        <v>0</v>
      </c>
      <c r="M37" s="160"/>
      <c r="N37" s="160"/>
      <c r="O37" s="160"/>
    </row>
    <row r="38" spans="1:15" s="1" customFormat="1" ht="38.25" customHeight="1">
      <c r="A38" s="11"/>
      <c r="B38" s="38">
        <v>29</v>
      </c>
      <c r="C38" s="38" t="s">
        <v>81</v>
      </c>
      <c r="D38" s="39" t="s">
        <v>189</v>
      </c>
      <c r="E38" s="161" t="s">
        <v>190</v>
      </c>
      <c r="F38" s="161"/>
      <c r="G38" s="161"/>
      <c r="H38" s="161"/>
      <c r="I38" s="40" t="s">
        <v>84</v>
      </c>
      <c r="J38" s="50">
        <v>25.8</v>
      </c>
      <c r="K38" s="58">
        <v>0</v>
      </c>
      <c r="L38" s="160">
        <f t="shared" si="1"/>
        <v>0</v>
      </c>
      <c r="M38" s="160"/>
      <c r="N38" s="160"/>
      <c r="O38" s="160"/>
    </row>
    <row r="39" spans="1:15" s="73" customFormat="1" ht="29.25" customHeight="1">
      <c r="A39" s="70"/>
      <c r="B39" s="71"/>
      <c r="C39" s="74" t="s">
        <v>65</v>
      </c>
      <c r="D39" s="74"/>
      <c r="E39" s="74"/>
      <c r="F39" s="74"/>
      <c r="G39" s="74"/>
      <c r="H39" s="74"/>
      <c r="I39" s="74"/>
      <c r="J39" s="74"/>
      <c r="K39" s="74"/>
      <c r="L39" s="160"/>
      <c r="M39" s="160"/>
      <c r="N39" s="160"/>
      <c r="O39" s="160"/>
    </row>
    <row r="40" spans="1:15" s="1" customFormat="1" ht="38.25" customHeight="1">
      <c r="A40" s="11"/>
      <c r="B40" s="38">
        <v>30</v>
      </c>
      <c r="C40" s="38" t="s">
        <v>81</v>
      </c>
      <c r="D40" s="39" t="s">
        <v>192</v>
      </c>
      <c r="E40" s="161" t="s">
        <v>193</v>
      </c>
      <c r="F40" s="161"/>
      <c r="G40" s="161"/>
      <c r="H40" s="161"/>
      <c r="I40" s="40" t="s">
        <v>109</v>
      </c>
      <c r="J40" s="50">
        <v>195.12</v>
      </c>
      <c r="K40" s="52">
        <v>0</v>
      </c>
      <c r="L40" s="160">
        <f>ROUND(J40*K40,2)</f>
        <v>0</v>
      </c>
      <c r="M40" s="160"/>
      <c r="N40" s="160"/>
      <c r="O40" s="160"/>
    </row>
    <row r="41" spans="1:15" s="1" customFormat="1" ht="38.25" customHeight="1">
      <c r="A41" s="11"/>
      <c r="B41" s="38">
        <v>31</v>
      </c>
      <c r="C41" s="38" t="s">
        <v>81</v>
      </c>
      <c r="D41" s="39" t="s">
        <v>195</v>
      </c>
      <c r="E41" s="161" t="s">
        <v>196</v>
      </c>
      <c r="F41" s="161"/>
      <c r="G41" s="161"/>
      <c r="H41" s="161"/>
      <c r="I41" s="40" t="s">
        <v>109</v>
      </c>
      <c r="J41" s="50">
        <v>140.92</v>
      </c>
      <c r="K41" s="58">
        <v>0</v>
      </c>
      <c r="L41" s="160">
        <f>ROUND(J41*K41,2)</f>
        <v>0</v>
      </c>
      <c r="M41" s="160"/>
      <c r="N41" s="160"/>
      <c r="O41" s="160"/>
    </row>
    <row r="42" spans="1:15" s="1" customFormat="1" ht="38.25" customHeight="1">
      <c r="A42" s="11"/>
      <c r="B42" s="38">
        <v>32</v>
      </c>
      <c r="C42" s="38" t="s">
        <v>81</v>
      </c>
      <c r="D42" s="39" t="s">
        <v>198</v>
      </c>
      <c r="E42" s="161" t="s">
        <v>199</v>
      </c>
      <c r="F42" s="161"/>
      <c r="G42" s="161"/>
      <c r="H42" s="161"/>
      <c r="I42" s="40" t="s">
        <v>84</v>
      </c>
      <c r="J42" s="50">
        <v>1517.6</v>
      </c>
      <c r="K42" s="58">
        <v>0</v>
      </c>
      <c r="L42" s="160">
        <f>ROUND(J42*K42,2)</f>
        <v>0</v>
      </c>
      <c r="M42" s="160"/>
      <c r="N42" s="160"/>
      <c r="O42" s="160"/>
    </row>
    <row r="43" spans="1:15" s="73" customFormat="1" ht="29.25" customHeight="1">
      <c r="A43" s="70"/>
      <c r="B43" s="71"/>
      <c r="C43" s="74" t="s">
        <v>66</v>
      </c>
      <c r="D43" s="74"/>
      <c r="E43" s="74"/>
      <c r="F43" s="74"/>
      <c r="G43" s="74"/>
      <c r="H43" s="74"/>
      <c r="I43" s="74"/>
      <c r="J43" s="74"/>
      <c r="K43" s="74"/>
      <c r="L43" s="160"/>
      <c r="M43" s="160"/>
      <c r="N43" s="160"/>
      <c r="O43" s="160"/>
    </row>
    <row r="44" spans="1:15" s="1" customFormat="1" ht="25.5" customHeight="1">
      <c r="A44" s="11"/>
      <c r="B44" s="38">
        <v>33</v>
      </c>
      <c r="C44" s="38" t="s">
        <v>81</v>
      </c>
      <c r="D44" s="39" t="s">
        <v>209</v>
      </c>
      <c r="E44" s="161" t="s">
        <v>210</v>
      </c>
      <c r="F44" s="161"/>
      <c r="G44" s="161"/>
      <c r="H44" s="161"/>
      <c r="I44" s="40" t="s">
        <v>102</v>
      </c>
      <c r="J44" s="50">
        <v>1084</v>
      </c>
      <c r="K44" s="52">
        <v>0</v>
      </c>
      <c r="L44" s="160">
        <f aca="true" t="shared" si="2" ref="L44:L60">ROUND(J44*K44,2)</f>
        <v>0</v>
      </c>
      <c r="M44" s="160"/>
      <c r="N44" s="160"/>
      <c r="O44" s="160"/>
    </row>
    <row r="45" spans="1:15" s="1" customFormat="1" ht="25.5" customHeight="1">
      <c r="A45" s="11"/>
      <c r="B45" s="43">
        <v>34</v>
      </c>
      <c r="C45" s="43" t="s">
        <v>131</v>
      </c>
      <c r="D45" s="44" t="s">
        <v>212</v>
      </c>
      <c r="E45" s="162" t="s">
        <v>213</v>
      </c>
      <c r="F45" s="162"/>
      <c r="G45" s="162"/>
      <c r="H45" s="162"/>
      <c r="I45" s="45" t="s">
        <v>178</v>
      </c>
      <c r="J45" s="51">
        <v>216.896</v>
      </c>
      <c r="K45" s="58">
        <v>0</v>
      </c>
      <c r="L45" s="163">
        <f t="shared" si="2"/>
        <v>0</v>
      </c>
      <c r="M45" s="163"/>
      <c r="N45" s="163"/>
      <c r="O45" s="163"/>
    </row>
    <row r="46" spans="1:15" s="1" customFormat="1" ht="38.25" customHeight="1">
      <c r="A46" s="11"/>
      <c r="B46" s="38">
        <v>35</v>
      </c>
      <c r="C46" s="38" t="s">
        <v>81</v>
      </c>
      <c r="D46" s="39" t="s">
        <v>221</v>
      </c>
      <c r="E46" s="161" t="s">
        <v>222</v>
      </c>
      <c r="F46" s="161"/>
      <c r="G46" s="161"/>
      <c r="H46" s="161"/>
      <c r="I46" s="40" t="s">
        <v>178</v>
      </c>
      <c r="J46" s="110">
        <v>58</v>
      </c>
      <c r="K46" s="58">
        <v>0</v>
      </c>
      <c r="L46" s="160">
        <f t="shared" si="2"/>
        <v>0</v>
      </c>
      <c r="M46" s="160"/>
      <c r="N46" s="160"/>
      <c r="O46" s="160"/>
    </row>
    <row r="47" spans="1:15" s="1" customFormat="1" ht="16.5" customHeight="1">
      <c r="A47" s="11"/>
      <c r="B47" s="43">
        <v>36</v>
      </c>
      <c r="C47" s="43" t="s">
        <v>131</v>
      </c>
      <c r="D47" s="44" t="s">
        <v>224</v>
      </c>
      <c r="E47" s="162" t="s">
        <v>225</v>
      </c>
      <c r="F47" s="162"/>
      <c r="G47" s="162"/>
      <c r="H47" s="162"/>
      <c r="I47" s="45" t="s">
        <v>178</v>
      </c>
      <c r="J47" s="112">
        <v>58</v>
      </c>
      <c r="K47" s="58">
        <v>0</v>
      </c>
      <c r="L47" s="163">
        <f t="shared" si="2"/>
        <v>0</v>
      </c>
      <c r="M47" s="163"/>
      <c r="N47" s="163"/>
      <c r="O47" s="163"/>
    </row>
    <row r="48" spans="1:15" s="1" customFormat="1" ht="38.25" customHeight="1">
      <c r="A48" s="11"/>
      <c r="B48" s="38">
        <v>37</v>
      </c>
      <c r="C48" s="38" t="s">
        <v>81</v>
      </c>
      <c r="D48" s="39" t="s">
        <v>227</v>
      </c>
      <c r="E48" s="161" t="s">
        <v>228</v>
      </c>
      <c r="F48" s="161"/>
      <c r="G48" s="161"/>
      <c r="H48" s="161"/>
      <c r="I48" s="40" t="s">
        <v>178</v>
      </c>
      <c r="J48" s="110">
        <v>62</v>
      </c>
      <c r="K48" s="58">
        <v>0</v>
      </c>
      <c r="L48" s="160">
        <f t="shared" si="2"/>
        <v>0</v>
      </c>
      <c r="M48" s="160"/>
      <c r="N48" s="160"/>
      <c r="O48" s="160"/>
    </row>
    <row r="49" spans="1:15" s="1" customFormat="1" ht="25.5" customHeight="1">
      <c r="A49" s="11"/>
      <c r="B49" s="43">
        <v>38</v>
      </c>
      <c r="C49" s="43" t="s">
        <v>131</v>
      </c>
      <c r="D49" s="44" t="s">
        <v>230</v>
      </c>
      <c r="E49" s="162" t="s">
        <v>231</v>
      </c>
      <c r="F49" s="162"/>
      <c r="G49" s="162"/>
      <c r="H49" s="162"/>
      <c r="I49" s="45" t="s">
        <v>178</v>
      </c>
      <c r="J49" s="112">
        <v>62</v>
      </c>
      <c r="K49" s="58">
        <v>0</v>
      </c>
      <c r="L49" s="163">
        <f t="shared" si="2"/>
        <v>0</v>
      </c>
      <c r="M49" s="163"/>
      <c r="N49" s="163"/>
      <c r="O49" s="163"/>
    </row>
    <row r="50" spans="1:15" s="1" customFormat="1" ht="16.5" customHeight="1">
      <c r="A50" s="11"/>
      <c r="B50" s="38">
        <v>39</v>
      </c>
      <c r="C50" s="38" t="s">
        <v>81</v>
      </c>
      <c r="D50" s="39" t="s">
        <v>247</v>
      </c>
      <c r="E50" s="161" t="s">
        <v>248</v>
      </c>
      <c r="F50" s="161"/>
      <c r="G50" s="161"/>
      <c r="H50" s="161"/>
      <c r="I50" s="40" t="s">
        <v>102</v>
      </c>
      <c r="J50" s="50">
        <v>1084</v>
      </c>
      <c r="K50" s="58">
        <v>0</v>
      </c>
      <c r="L50" s="160">
        <f t="shared" si="2"/>
        <v>0</v>
      </c>
      <c r="M50" s="160"/>
      <c r="N50" s="160"/>
      <c r="O50" s="160"/>
    </row>
    <row r="51" spans="1:15" s="1" customFormat="1" ht="25.5" customHeight="1">
      <c r="A51" s="11"/>
      <c r="B51" s="38">
        <v>40</v>
      </c>
      <c r="C51" s="38" t="s">
        <v>81</v>
      </c>
      <c r="D51" s="39" t="s">
        <v>255</v>
      </c>
      <c r="E51" s="161" t="s">
        <v>256</v>
      </c>
      <c r="F51" s="161"/>
      <c r="G51" s="161"/>
      <c r="H51" s="161"/>
      <c r="I51" s="40" t="s">
        <v>178</v>
      </c>
      <c r="J51" s="50">
        <v>29</v>
      </c>
      <c r="K51" s="58">
        <v>0</v>
      </c>
      <c r="L51" s="160">
        <f t="shared" si="2"/>
        <v>0</v>
      </c>
      <c r="M51" s="160"/>
      <c r="N51" s="160"/>
      <c r="O51" s="160"/>
    </row>
    <row r="52" spans="1:15" s="1" customFormat="1" ht="38.25" customHeight="1">
      <c r="A52" s="11"/>
      <c r="B52" s="38">
        <v>41</v>
      </c>
      <c r="C52" s="38" t="s">
        <v>81</v>
      </c>
      <c r="D52" s="39" t="s">
        <v>258</v>
      </c>
      <c r="E52" s="161" t="s">
        <v>259</v>
      </c>
      <c r="F52" s="161"/>
      <c r="G52" s="161"/>
      <c r="H52" s="161"/>
      <c r="I52" s="40" t="s">
        <v>178</v>
      </c>
      <c r="J52" s="50">
        <v>29</v>
      </c>
      <c r="K52" s="58">
        <v>0</v>
      </c>
      <c r="L52" s="160">
        <f t="shared" si="2"/>
        <v>0</v>
      </c>
      <c r="M52" s="160"/>
      <c r="N52" s="160"/>
      <c r="O52" s="160"/>
    </row>
    <row r="53" spans="1:15" s="1" customFormat="1" ht="25.5" customHeight="1">
      <c r="A53" s="11"/>
      <c r="B53" s="38">
        <v>42</v>
      </c>
      <c r="C53" s="38" t="s">
        <v>81</v>
      </c>
      <c r="D53" s="39" t="s">
        <v>264</v>
      </c>
      <c r="E53" s="161" t="s">
        <v>265</v>
      </c>
      <c r="F53" s="161"/>
      <c r="G53" s="161"/>
      <c r="H53" s="161"/>
      <c r="I53" s="40" t="s">
        <v>178</v>
      </c>
      <c r="J53" s="50">
        <v>126.507</v>
      </c>
      <c r="K53" s="58">
        <v>0</v>
      </c>
      <c r="L53" s="160">
        <f t="shared" si="2"/>
        <v>0</v>
      </c>
      <c r="M53" s="160"/>
      <c r="N53" s="160"/>
      <c r="O53" s="160"/>
    </row>
    <row r="54" spans="1:15" s="1" customFormat="1" ht="25.5" customHeight="1">
      <c r="A54" s="11"/>
      <c r="B54" s="43">
        <v>43</v>
      </c>
      <c r="C54" s="43" t="s">
        <v>131</v>
      </c>
      <c r="D54" s="44" t="s">
        <v>266</v>
      </c>
      <c r="E54" s="162" t="s">
        <v>267</v>
      </c>
      <c r="F54" s="162"/>
      <c r="G54" s="162"/>
      <c r="H54" s="162"/>
      <c r="I54" s="45" t="s">
        <v>178</v>
      </c>
      <c r="J54" s="51">
        <v>73.971</v>
      </c>
      <c r="K54" s="58">
        <v>0</v>
      </c>
      <c r="L54" s="163">
        <f t="shared" si="2"/>
        <v>0</v>
      </c>
      <c r="M54" s="163"/>
      <c r="N54" s="163"/>
      <c r="O54" s="163"/>
    </row>
    <row r="55" spans="1:15" s="1" customFormat="1" ht="25.5" customHeight="1">
      <c r="A55" s="11"/>
      <c r="B55" s="43">
        <v>44</v>
      </c>
      <c r="C55" s="43" t="s">
        <v>131</v>
      </c>
      <c r="D55" s="44" t="s">
        <v>269</v>
      </c>
      <c r="E55" s="162" t="s">
        <v>270</v>
      </c>
      <c r="F55" s="162"/>
      <c r="G55" s="162"/>
      <c r="H55" s="162"/>
      <c r="I55" s="45" t="s">
        <v>178</v>
      </c>
      <c r="J55" s="51">
        <v>29</v>
      </c>
      <c r="K55" s="58">
        <v>0</v>
      </c>
      <c r="L55" s="163">
        <f t="shared" si="2"/>
        <v>0</v>
      </c>
      <c r="M55" s="163"/>
      <c r="N55" s="163"/>
      <c r="O55" s="163"/>
    </row>
    <row r="56" spans="1:15" s="1" customFormat="1" ht="25.5" customHeight="1">
      <c r="A56" s="11"/>
      <c r="B56" s="43">
        <v>45</v>
      </c>
      <c r="C56" s="43" t="s">
        <v>131</v>
      </c>
      <c r="D56" s="44" t="s">
        <v>272</v>
      </c>
      <c r="E56" s="162" t="s">
        <v>273</v>
      </c>
      <c r="F56" s="162"/>
      <c r="G56" s="162"/>
      <c r="H56" s="162"/>
      <c r="I56" s="45" t="s">
        <v>178</v>
      </c>
      <c r="J56" s="51">
        <v>23.536</v>
      </c>
      <c r="K56" s="58">
        <v>0</v>
      </c>
      <c r="L56" s="163">
        <f t="shared" si="2"/>
        <v>0</v>
      </c>
      <c r="M56" s="163"/>
      <c r="N56" s="163"/>
      <c r="O56" s="163"/>
    </row>
    <row r="57" spans="1:15" s="1" customFormat="1" ht="25.5" customHeight="1">
      <c r="A57" s="11"/>
      <c r="B57" s="38">
        <v>46</v>
      </c>
      <c r="C57" s="38" t="s">
        <v>81</v>
      </c>
      <c r="D57" s="39" t="s">
        <v>285</v>
      </c>
      <c r="E57" s="161" t="s">
        <v>286</v>
      </c>
      <c r="F57" s="161"/>
      <c r="G57" s="161"/>
      <c r="H57" s="161"/>
      <c r="I57" s="40" t="s">
        <v>178</v>
      </c>
      <c r="J57" s="50">
        <v>29</v>
      </c>
      <c r="K57" s="58">
        <v>0</v>
      </c>
      <c r="L57" s="160">
        <f t="shared" si="2"/>
        <v>0</v>
      </c>
      <c r="M57" s="160"/>
      <c r="N57" s="160"/>
      <c r="O57" s="160"/>
    </row>
    <row r="58" spans="1:15" s="1" customFormat="1" ht="16.5" customHeight="1">
      <c r="A58" s="11"/>
      <c r="B58" s="43">
        <v>47</v>
      </c>
      <c r="C58" s="43" t="s">
        <v>131</v>
      </c>
      <c r="D58" s="44" t="s">
        <v>287</v>
      </c>
      <c r="E58" s="162" t="s">
        <v>288</v>
      </c>
      <c r="F58" s="162"/>
      <c r="G58" s="162"/>
      <c r="H58" s="162"/>
      <c r="I58" s="45" t="s">
        <v>178</v>
      </c>
      <c r="J58" s="51">
        <v>29</v>
      </c>
      <c r="K58" s="58">
        <v>0</v>
      </c>
      <c r="L58" s="163">
        <f t="shared" si="2"/>
        <v>0</v>
      </c>
      <c r="M58" s="163"/>
      <c r="N58" s="163"/>
      <c r="O58" s="163"/>
    </row>
    <row r="59" spans="1:15" s="1" customFormat="1" ht="38.25" customHeight="1">
      <c r="A59" s="11"/>
      <c r="B59" s="38">
        <v>48</v>
      </c>
      <c r="C59" s="38" t="s">
        <v>81</v>
      </c>
      <c r="D59" s="39" t="s">
        <v>289</v>
      </c>
      <c r="E59" s="161" t="s">
        <v>290</v>
      </c>
      <c r="F59" s="161"/>
      <c r="G59" s="161"/>
      <c r="H59" s="161"/>
      <c r="I59" s="40" t="s">
        <v>109</v>
      </c>
      <c r="J59" s="50">
        <v>5.5</v>
      </c>
      <c r="K59" s="58">
        <v>0</v>
      </c>
      <c r="L59" s="160">
        <f t="shared" si="2"/>
        <v>0</v>
      </c>
      <c r="M59" s="160"/>
      <c r="N59" s="160"/>
      <c r="O59" s="160"/>
    </row>
    <row r="60" spans="1:15" s="1" customFormat="1" ht="25.5" customHeight="1">
      <c r="A60" s="11"/>
      <c r="B60" s="38">
        <v>49</v>
      </c>
      <c r="C60" s="38" t="s">
        <v>81</v>
      </c>
      <c r="D60" s="39" t="s">
        <v>291</v>
      </c>
      <c r="E60" s="161" t="s">
        <v>292</v>
      </c>
      <c r="F60" s="161"/>
      <c r="G60" s="161"/>
      <c r="H60" s="161"/>
      <c r="I60" s="40" t="s">
        <v>84</v>
      </c>
      <c r="J60" s="50">
        <v>12.5</v>
      </c>
      <c r="K60" s="58">
        <v>0</v>
      </c>
      <c r="L60" s="160">
        <f t="shared" si="2"/>
        <v>0</v>
      </c>
      <c r="M60" s="160"/>
      <c r="N60" s="160"/>
      <c r="O60" s="160"/>
    </row>
    <row r="61" spans="1:15" s="73" customFormat="1" ht="29.25" customHeight="1">
      <c r="A61" s="70"/>
      <c r="B61" s="71"/>
      <c r="C61" s="74" t="s">
        <v>67</v>
      </c>
      <c r="D61" s="74"/>
      <c r="E61" s="74"/>
      <c r="F61" s="74"/>
      <c r="G61" s="74"/>
      <c r="H61" s="74"/>
      <c r="I61" s="74"/>
      <c r="J61" s="74"/>
      <c r="K61" s="74"/>
      <c r="L61" s="160"/>
      <c r="M61" s="160"/>
      <c r="N61" s="160"/>
      <c r="O61" s="160"/>
    </row>
    <row r="62" spans="1:15" s="1" customFormat="1" ht="25.5" customHeight="1">
      <c r="A62" s="11"/>
      <c r="B62" s="38">
        <v>50</v>
      </c>
      <c r="C62" s="38" t="s">
        <v>81</v>
      </c>
      <c r="D62" s="39" t="s">
        <v>295</v>
      </c>
      <c r="E62" s="161" t="s">
        <v>296</v>
      </c>
      <c r="F62" s="161"/>
      <c r="G62" s="161"/>
      <c r="H62" s="161"/>
      <c r="I62" s="40" t="s">
        <v>102</v>
      </c>
      <c r="J62" s="50">
        <v>2168</v>
      </c>
      <c r="K62" s="52">
        <v>0</v>
      </c>
      <c r="L62" s="160">
        <f>ROUND(J62*K62,2)</f>
        <v>0</v>
      </c>
      <c r="M62" s="160"/>
      <c r="N62" s="160"/>
      <c r="O62" s="160"/>
    </row>
    <row r="63" spans="1:15" s="1" customFormat="1" ht="38.25" customHeight="1">
      <c r="A63" s="11"/>
      <c r="B63" s="38">
        <v>51</v>
      </c>
      <c r="C63" s="38" t="s">
        <v>81</v>
      </c>
      <c r="D63" s="39" t="s">
        <v>301</v>
      </c>
      <c r="E63" s="161" t="s">
        <v>302</v>
      </c>
      <c r="F63" s="161"/>
      <c r="G63" s="161"/>
      <c r="H63" s="161"/>
      <c r="I63" s="40" t="s">
        <v>155</v>
      </c>
      <c r="J63" s="50">
        <v>1178.525</v>
      </c>
      <c r="K63" s="58">
        <v>0</v>
      </c>
      <c r="L63" s="160">
        <f>ROUND(J63*K63,2)</f>
        <v>0</v>
      </c>
      <c r="M63" s="160"/>
      <c r="N63" s="160"/>
      <c r="O63" s="160"/>
    </row>
    <row r="64" spans="1:15" s="1" customFormat="1" ht="25.5" customHeight="1">
      <c r="A64" s="11"/>
      <c r="B64" s="38">
        <v>52</v>
      </c>
      <c r="C64" s="38" t="s">
        <v>81</v>
      </c>
      <c r="D64" s="39" t="s">
        <v>303</v>
      </c>
      <c r="E64" s="161" t="s">
        <v>304</v>
      </c>
      <c r="F64" s="161"/>
      <c r="G64" s="161"/>
      <c r="H64" s="161"/>
      <c r="I64" s="40" t="s">
        <v>155</v>
      </c>
      <c r="J64" s="50">
        <v>1178.525</v>
      </c>
      <c r="K64" s="58">
        <v>0</v>
      </c>
      <c r="L64" s="160">
        <f>ROUND(J64*K64,2)</f>
        <v>0</v>
      </c>
      <c r="M64" s="160"/>
      <c r="N64" s="160"/>
      <c r="O64" s="160"/>
    </row>
    <row r="65" spans="1:15" s="1" customFormat="1" ht="25.5" customHeight="1">
      <c r="A65" s="11"/>
      <c r="B65" s="38">
        <v>53</v>
      </c>
      <c r="C65" s="38" t="s">
        <v>81</v>
      </c>
      <c r="D65" s="39" t="s">
        <v>305</v>
      </c>
      <c r="E65" s="161" t="s">
        <v>306</v>
      </c>
      <c r="F65" s="161"/>
      <c r="G65" s="161"/>
      <c r="H65" s="161"/>
      <c r="I65" s="40" t="s">
        <v>155</v>
      </c>
      <c r="J65" s="50">
        <v>5892.625</v>
      </c>
      <c r="K65" s="58">
        <v>0</v>
      </c>
      <c r="L65" s="160">
        <f>ROUND(J65*K65,2)</f>
        <v>0</v>
      </c>
      <c r="M65" s="160"/>
      <c r="N65" s="160"/>
      <c r="O65" s="160"/>
    </row>
    <row r="66" spans="1:15" s="1" customFormat="1" ht="25.5" customHeight="1">
      <c r="A66" s="11"/>
      <c r="B66" s="127">
        <v>54</v>
      </c>
      <c r="C66" s="121" t="s">
        <v>81</v>
      </c>
      <c r="D66" s="122" t="s">
        <v>307</v>
      </c>
      <c r="E66" s="169" t="s">
        <v>308</v>
      </c>
      <c r="F66" s="169"/>
      <c r="G66" s="169"/>
      <c r="H66" s="169"/>
      <c r="I66" s="123" t="s">
        <v>155</v>
      </c>
      <c r="J66" s="124">
        <v>3432.264</v>
      </c>
      <c r="K66" s="125">
        <v>0</v>
      </c>
      <c r="L66" s="170">
        <f>ROUND(J66*K66,2)</f>
        <v>0</v>
      </c>
      <c r="M66" s="170"/>
      <c r="N66" s="170"/>
      <c r="O66" s="170"/>
    </row>
    <row r="67" spans="1:15" s="1" customFormat="1" ht="16.5" customHeight="1">
      <c r="A67" s="11"/>
      <c r="B67" s="128" t="s">
        <v>510</v>
      </c>
      <c r="C67" s="109" t="s">
        <v>81</v>
      </c>
      <c r="D67" s="114" t="s">
        <v>307</v>
      </c>
      <c r="E67" s="158" t="s">
        <v>497</v>
      </c>
      <c r="F67" s="158"/>
      <c r="G67" s="158"/>
      <c r="H67" s="158"/>
      <c r="I67" s="115" t="s">
        <v>155</v>
      </c>
      <c r="J67" s="116">
        <v>235.44</v>
      </c>
      <c r="K67" s="117">
        <v>0</v>
      </c>
      <c r="L67" s="159">
        <f>ROUND(K67*J67,2)</f>
        <v>0</v>
      </c>
      <c r="M67" s="159"/>
      <c r="N67" s="159"/>
      <c r="O67" s="159"/>
    </row>
    <row r="68" spans="1:15" s="1" customFormat="1" ht="16.5" customHeight="1">
      <c r="A68" s="11"/>
      <c r="B68" s="128" t="s">
        <v>511</v>
      </c>
      <c r="C68" s="109" t="s">
        <v>81</v>
      </c>
      <c r="D68" s="114" t="s">
        <v>307</v>
      </c>
      <c r="E68" s="158" t="s">
        <v>498</v>
      </c>
      <c r="F68" s="158"/>
      <c r="G68" s="158"/>
      <c r="H68" s="158"/>
      <c r="I68" s="115" t="s">
        <v>155</v>
      </c>
      <c r="J68" s="116">
        <v>943.08</v>
      </c>
      <c r="K68" s="117">
        <v>0</v>
      </c>
      <c r="L68" s="159">
        <f>ROUND(K68*J68,2)</f>
        <v>0</v>
      </c>
      <c r="M68" s="159"/>
      <c r="N68" s="159"/>
      <c r="O68" s="159"/>
    </row>
    <row r="69" spans="1:15" s="73" customFormat="1" ht="29.25" customHeight="1">
      <c r="A69" s="70"/>
      <c r="B69" s="71"/>
      <c r="C69" s="74" t="s">
        <v>68</v>
      </c>
      <c r="D69" s="74"/>
      <c r="E69" s="74"/>
      <c r="F69" s="74"/>
      <c r="G69" s="74"/>
      <c r="H69" s="74"/>
      <c r="I69" s="74"/>
      <c r="J69" s="74"/>
      <c r="K69" s="74"/>
      <c r="L69" s="160"/>
      <c r="M69" s="160"/>
      <c r="N69" s="160"/>
      <c r="O69" s="160"/>
    </row>
    <row r="70" spans="1:15" s="1" customFormat="1" ht="38.25" customHeight="1">
      <c r="A70" s="11"/>
      <c r="B70" s="38">
        <v>55</v>
      </c>
      <c r="C70" s="38" t="s">
        <v>81</v>
      </c>
      <c r="D70" s="39" t="s">
        <v>315</v>
      </c>
      <c r="E70" s="161" t="s">
        <v>316</v>
      </c>
      <c r="F70" s="161"/>
      <c r="G70" s="161"/>
      <c r="H70" s="161"/>
      <c r="I70" s="40" t="s">
        <v>155</v>
      </c>
      <c r="J70" s="50">
        <v>5358.4</v>
      </c>
      <c r="K70" s="52">
        <v>0</v>
      </c>
      <c r="L70" s="160">
        <f>ROUND(J70*K70,2)</f>
        <v>0</v>
      </c>
      <c r="M70" s="160"/>
      <c r="N70" s="160"/>
      <c r="O70" s="160"/>
    </row>
    <row r="71" spans="1:15" s="73" customFormat="1" ht="36.75" customHeight="1">
      <c r="A71" s="70"/>
      <c r="B71" s="71"/>
      <c r="C71" s="72" t="s">
        <v>71</v>
      </c>
      <c r="D71" s="72"/>
      <c r="E71" s="72"/>
      <c r="F71" s="72"/>
      <c r="G71" s="72"/>
      <c r="H71" s="72"/>
      <c r="I71" s="72"/>
      <c r="J71" s="72"/>
      <c r="K71" s="72"/>
      <c r="L71" s="160"/>
      <c r="M71" s="160"/>
      <c r="N71" s="160"/>
      <c r="O71" s="160"/>
    </row>
    <row r="72" spans="1:15" s="73" customFormat="1" ht="19.5" customHeight="1">
      <c r="A72" s="70"/>
      <c r="B72" s="71"/>
      <c r="C72" s="74" t="s">
        <v>73</v>
      </c>
      <c r="D72" s="74"/>
      <c r="E72" s="74"/>
      <c r="F72" s="74"/>
      <c r="G72" s="74"/>
      <c r="H72" s="74"/>
      <c r="I72" s="74"/>
      <c r="J72" s="74"/>
      <c r="K72" s="74"/>
      <c r="L72" s="160"/>
      <c r="M72" s="160"/>
      <c r="N72" s="160"/>
      <c r="O72" s="160"/>
    </row>
    <row r="73" spans="1:15" s="1" customFormat="1" ht="25.5" customHeight="1">
      <c r="A73" s="11"/>
      <c r="B73" s="38">
        <v>56</v>
      </c>
      <c r="C73" s="38" t="s">
        <v>81</v>
      </c>
      <c r="D73" s="39" t="s">
        <v>350</v>
      </c>
      <c r="E73" s="161" t="s">
        <v>351</v>
      </c>
      <c r="F73" s="161"/>
      <c r="G73" s="161"/>
      <c r="H73" s="161"/>
      <c r="I73" s="40" t="s">
        <v>102</v>
      </c>
      <c r="J73" s="50">
        <v>1084</v>
      </c>
      <c r="K73" s="52">
        <v>0</v>
      </c>
      <c r="L73" s="160">
        <f>ROUND(J73*K73,2)</f>
        <v>0</v>
      </c>
      <c r="M73" s="160"/>
      <c r="N73" s="160"/>
      <c r="O73" s="160"/>
    </row>
    <row r="74" spans="1:15" s="1" customFormat="1" ht="25.5" customHeight="1">
      <c r="A74" s="11"/>
      <c r="B74" s="43">
        <v>57</v>
      </c>
      <c r="C74" s="43" t="s">
        <v>131</v>
      </c>
      <c r="D74" s="44" t="s">
        <v>352</v>
      </c>
      <c r="E74" s="162" t="s">
        <v>353</v>
      </c>
      <c r="F74" s="162"/>
      <c r="G74" s="162"/>
      <c r="H74" s="162"/>
      <c r="I74" s="45" t="s">
        <v>102</v>
      </c>
      <c r="J74" s="51">
        <v>1084</v>
      </c>
      <c r="K74" s="54">
        <v>0</v>
      </c>
      <c r="L74" s="163">
        <f>ROUND(J74*K74,2)</f>
        <v>0</v>
      </c>
      <c r="M74" s="163"/>
      <c r="N74" s="163"/>
      <c r="O74" s="163"/>
    </row>
    <row r="75" spans="1:15" s="1" customFormat="1" ht="6.7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5:6" ht="13.5">
      <c r="E76" s="113"/>
      <c r="F76" s="75" t="s">
        <v>496</v>
      </c>
    </row>
    <row r="77" spans="5:6" ht="13.5">
      <c r="E77" s="118"/>
      <c r="F77" s="75" t="s">
        <v>507</v>
      </c>
    </row>
    <row r="78" spans="5:6" ht="13.5">
      <c r="E78" s="120"/>
      <c r="F78" s="75" t="s">
        <v>506</v>
      </c>
    </row>
  </sheetData>
  <sheetProtection formatColumns="0" formatRows="0"/>
  <mergeCells count="130">
    <mergeCell ref="E66:H66"/>
    <mergeCell ref="L66:O66"/>
    <mergeCell ref="A2:O2"/>
    <mergeCell ref="E12:H12"/>
    <mergeCell ref="L12:O12"/>
    <mergeCell ref="E10:H10"/>
    <mergeCell ref="L10:O10"/>
    <mergeCell ref="E11:H11"/>
    <mergeCell ref="L11:O11"/>
    <mergeCell ref="E5:H5"/>
    <mergeCell ref="L5:O5"/>
    <mergeCell ref="E9:H9"/>
    <mergeCell ref="L9:O9"/>
    <mergeCell ref="E14:H14"/>
    <mergeCell ref="L14:O14"/>
    <mergeCell ref="E15:H15"/>
    <mergeCell ref="L15:O15"/>
    <mergeCell ref="E13:H13"/>
    <mergeCell ref="L13:O13"/>
    <mergeCell ref="L6:O6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31:H31"/>
    <mergeCell ref="L31:O31"/>
    <mergeCell ref="E28:H28"/>
    <mergeCell ref="L28:O28"/>
    <mergeCell ref="E29:H29"/>
    <mergeCell ref="L29:O29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1:H41"/>
    <mergeCell ref="L41:O41"/>
    <mergeCell ref="L43:O43"/>
    <mergeCell ref="E37:H37"/>
    <mergeCell ref="L37:O37"/>
    <mergeCell ref="E38:H38"/>
    <mergeCell ref="L38:O38"/>
    <mergeCell ref="E42:H42"/>
    <mergeCell ref="L42:O42"/>
    <mergeCell ref="E44:H44"/>
    <mergeCell ref="L44:O44"/>
    <mergeCell ref="L47:O47"/>
    <mergeCell ref="E48:H48"/>
    <mergeCell ref="L48:O48"/>
    <mergeCell ref="E45:H45"/>
    <mergeCell ref="L45:O45"/>
    <mergeCell ref="E46:H46"/>
    <mergeCell ref="L46:O46"/>
    <mergeCell ref="E47:H47"/>
    <mergeCell ref="E50:H50"/>
    <mergeCell ref="L50:O50"/>
    <mergeCell ref="E49:H49"/>
    <mergeCell ref="E57:H57"/>
    <mergeCell ref="L57:O57"/>
    <mergeCell ref="L56:O56"/>
    <mergeCell ref="E53:H53"/>
    <mergeCell ref="L53:O53"/>
    <mergeCell ref="L49:O49"/>
    <mergeCell ref="E74:H74"/>
    <mergeCell ref="L74:O74"/>
    <mergeCell ref="L69:O69"/>
    <mergeCell ref="E65:H65"/>
    <mergeCell ref="L65:O65"/>
    <mergeCell ref="E73:H73"/>
    <mergeCell ref="L73:O73"/>
    <mergeCell ref="L70:O70"/>
    <mergeCell ref="L72:O72"/>
    <mergeCell ref="L71:O71"/>
    <mergeCell ref="L7:O7"/>
    <mergeCell ref="L32:O32"/>
    <mergeCell ref="E51:H51"/>
    <mergeCell ref="L64:O64"/>
    <mergeCell ref="L59:O59"/>
    <mergeCell ref="E60:H60"/>
    <mergeCell ref="L52:O52"/>
    <mergeCell ref="E59:H59"/>
    <mergeCell ref="E52:H52"/>
    <mergeCell ref="E64:H64"/>
    <mergeCell ref="E70:H70"/>
    <mergeCell ref="L60:O60"/>
    <mergeCell ref="E54:H54"/>
    <mergeCell ref="L54:O54"/>
    <mergeCell ref="E55:H55"/>
    <mergeCell ref="L55:O55"/>
    <mergeCell ref="E56:H56"/>
    <mergeCell ref="E62:H62"/>
    <mergeCell ref="L62:O62"/>
    <mergeCell ref="E67:H67"/>
    <mergeCell ref="L67:O67"/>
    <mergeCell ref="E68:H68"/>
    <mergeCell ref="L68:O68"/>
    <mergeCell ref="L39:O39"/>
    <mergeCell ref="L51:O51"/>
    <mergeCell ref="E63:H63"/>
    <mergeCell ref="L63:O63"/>
    <mergeCell ref="E58:H58"/>
    <mergeCell ref="L58:O58"/>
    <mergeCell ref="L61:O61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="80" zoomScaleNormal="8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R100" sqref="R100"/>
    </sheetView>
  </sheetViews>
  <sheetFormatPr defaultColWidth="9.33203125" defaultRowHeight="13.5"/>
  <cols>
    <col min="1" max="1" width="1.66796875" style="0" customWidth="1"/>
    <col min="2" max="2" width="5.5" style="0" customWidth="1"/>
    <col min="3" max="3" width="4.33203125" style="0" customWidth="1"/>
    <col min="4" max="4" width="17.16015625" style="0" customWidth="1"/>
    <col min="5" max="6" width="11.16015625" style="0" customWidth="1"/>
    <col min="7" max="7" width="12.5" style="0" customWidth="1"/>
    <col min="8" max="8" width="7" style="0" customWidth="1"/>
    <col min="9" max="9" width="5.16015625" style="0" customWidth="1"/>
    <col min="10" max="10" width="20.5" style="0" customWidth="1"/>
    <col min="11" max="11" width="12" style="0" customWidth="1"/>
    <col min="12" max="12" width="6" style="0" customWidth="1"/>
    <col min="13" max="13" width="2" style="0" customWidth="1"/>
    <col min="14" max="14" width="10.83203125" style="0" customWidth="1"/>
    <col min="15" max="15" width="4.16015625" style="0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71" t="s">
        <v>464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186">
        <f>SUM(L9:O121)</f>
        <v>0</v>
      </c>
      <c r="M6" s="174"/>
      <c r="N6" s="174"/>
      <c r="O6" s="174"/>
    </row>
    <row r="7" spans="1:15" s="3" customFormat="1" ht="36.75" customHeight="1">
      <c r="A7" s="36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</row>
    <row r="8" spans="1:15" s="3" customFormat="1" ht="19.5" customHeight="1">
      <c r="A8" s="36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>
        <v>1</v>
      </c>
      <c r="C9" s="83" t="s">
        <v>81</v>
      </c>
      <c r="D9" s="39" t="s">
        <v>82</v>
      </c>
      <c r="E9" s="161" t="s">
        <v>83</v>
      </c>
      <c r="F9" s="161"/>
      <c r="G9" s="161"/>
      <c r="H9" s="161"/>
      <c r="I9" s="40" t="s">
        <v>84</v>
      </c>
      <c r="J9" s="50">
        <v>117</v>
      </c>
      <c r="K9" s="52">
        <v>0</v>
      </c>
      <c r="L9" s="160">
        <f aca="true" t="shared" si="0" ref="L9:L36">ROUND(K9*J9,2)</f>
        <v>0</v>
      </c>
      <c r="M9" s="160"/>
      <c r="N9" s="160"/>
      <c r="O9" s="160"/>
    </row>
    <row r="10" spans="1:15" s="1" customFormat="1" ht="38.25" customHeight="1">
      <c r="A10" s="11"/>
      <c r="B10" s="38">
        <v>2</v>
      </c>
      <c r="C10" s="83" t="s">
        <v>81</v>
      </c>
      <c r="D10" s="39" t="s">
        <v>87</v>
      </c>
      <c r="E10" s="161" t="s">
        <v>88</v>
      </c>
      <c r="F10" s="161"/>
      <c r="G10" s="161"/>
      <c r="H10" s="161"/>
      <c r="I10" s="40" t="s">
        <v>84</v>
      </c>
      <c r="J10" s="50">
        <v>117</v>
      </c>
      <c r="K10" s="58">
        <v>0</v>
      </c>
      <c r="L10" s="160">
        <f t="shared" si="0"/>
        <v>0</v>
      </c>
      <c r="M10" s="160"/>
      <c r="N10" s="160"/>
      <c r="O10" s="160"/>
    </row>
    <row r="11" spans="1:15" s="1" customFormat="1" ht="38.25" customHeight="1">
      <c r="A11" s="11"/>
      <c r="B11" s="38">
        <v>3</v>
      </c>
      <c r="C11" s="83" t="s">
        <v>81</v>
      </c>
      <c r="D11" s="39" t="s">
        <v>90</v>
      </c>
      <c r="E11" s="161" t="s">
        <v>91</v>
      </c>
      <c r="F11" s="161"/>
      <c r="G11" s="161"/>
      <c r="H11" s="161"/>
      <c r="I11" s="40" t="s">
        <v>84</v>
      </c>
      <c r="J11" s="50">
        <v>117</v>
      </c>
      <c r="K11" s="58">
        <v>0</v>
      </c>
      <c r="L11" s="160">
        <f t="shared" si="0"/>
        <v>0</v>
      </c>
      <c r="M11" s="160"/>
      <c r="N11" s="160"/>
      <c r="O11" s="160"/>
    </row>
    <row r="12" spans="1:15" s="1" customFormat="1" ht="25.5" customHeight="1">
      <c r="A12" s="11"/>
      <c r="B12" s="38">
        <v>4</v>
      </c>
      <c r="C12" s="83" t="s">
        <v>81</v>
      </c>
      <c r="D12" s="39" t="s">
        <v>92</v>
      </c>
      <c r="E12" s="161" t="s">
        <v>93</v>
      </c>
      <c r="F12" s="161"/>
      <c r="G12" s="161"/>
      <c r="H12" s="161"/>
      <c r="I12" s="40" t="s">
        <v>94</v>
      </c>
      <c r="J12" s="50">
        <v>295</v>
      </c>
      <c r="K12" s="58">
        <v>0</v>
      </c>
      <c r="L12" s="160">
        <f t="shared" si="0"/>
        <v>0</v>
      </c>
      <c r="M12" s="160"/>
      <c r="N12" s="160"/>
      <c r="O12" s="160"/>
    </row>
    <row r="13" spans="1:15" s="1" customFormat="1" ht="38.25" customHeight="1">
      <c r="A13" s="11"/>
      <c r="B13" s="38">
        <v>5</v>
      </c>
      <c r="C13" s="83" t="s">
        <v>81</v>
      </c>
      <c r="D13" s="39" t="s">
        <v>96</v>
      </c>
      <c r="E13" s="161" t="s">
        <v>97</v>
      </c>
      <c r="F13" s="161"/>
      <c r="G13" s="161"/>
      <c r="H13" s="161"/>
      <c r="I13" s="40" t="s">
        <v>98</v>
      </c>
      <c r="J13" s="50">
        <v>14.33</v>
      </c>
      <c r="K13" s="58">
        <v>0</v>
      </c>
      <c r="L13" s="160">
        <f t="shared" si="0"/>
        <v>0</v>
      </c>
      <c r="M13" s="160"/>
      <c r="N13" s="160"/>
      <c r="O13" s="160"/>
    </row>
    <row r="14" spans="1:15" s="1" customFormat="1" ht="25.5" customHeight="1">
      <c r="A14" s="11"/>
      <c r="B14" s="38">
        <v>6</v>
      </c>
      <c r="C14" s="83" t="s">
        <v>81</v>
      </c>
      <c r="D14" s="39" t="s">
        <v>104</v>
      </c>
      <c r="E14" s="161" t="s">
        <v>105</v>
      </c>
      <c r="F14" s="161"/>
      <c r="G14" s="161"/>
      <c r="H14" s="161"/>
      <c r="I14" s="40" t="s">
        <v>102</v>
      </c>
      <c r="J14" s="50">
        <v>3</v>
      </c>
      <c r="K14" s="58">
        <v>0</v>
      </c>
      <c r="L14" s="160">
        <f t="shared" si="0"/>
        <v>0</v>
      </c>
      <c r="M14" s="160"/>
      <c r="N14" s="160"/>
      <c r="O14" s="160"/>
    </row>
    <row r="15" spans="1:15" s="1" customFormat="1" ht="38.25" customHeight="1">
      <c r="A15" s="11"/>
      <c r="B15" s="38">
        <v>7</v>
      </c>
      <c r="C15" s="83" t="s">
        <v>81</v>
      </c>
      <c r="D15" s="39" t="s">
        <v>107</v>
      </c>
      <c r="E15" s="161" t="s">
        <v>108</v>
      </c>
      <c r="F15" s="161"/>
      <c r="G15" s="161"/>
      <c r="H15" s="161"/>
      <c r="I15" s="40" t="s">
        <v>109</v>
      </c>
      <c r="J15" s="50">
        <v>8.46</v>
      </c>
      <c r="K15" s="58">
        <v>0</v>
      </c>
      <c r="L15" s="160">
        <f t="shared" si="0"/>
        <v>0</v>
      </c>
      <c r="M15" s="160"/>
      <c r="N15" s="160"/>
      <c r="O15" s="160"/>
    </row>
    <row r="16" spans="1:15" s="1" customFormat="1" ht="25.5" customHeight="1">
      <c r="A16" s="11"/>
      <c r="B16" s="38">
        <v>8</v>
      </c>
      <c r="C16" s="83" t="s">
        <v>81</v>
      </c>
      <c r="D16" s="39" t="s">
        <v>111</v>
      </c>
      <c r="E16" s="161" t="s">
        <v>112</v>
      </c>
      <c r="F16" s="161"/>
      <c r="G16" s="161"/>
      <c r="H16" s="161"/>
      <c r="I16" s="40" t="s">
        <v>109</v>
      </c>
      <c r="J16" s="50">
        <v>7.2</v>
      </c>
      <c r="K16" s="58">
        <v>0</v>
      </c>
      <c r="L16" s="160">
        <f t="shared" si="0"/>
        <v>0</v>
      </c>
      <c r="M16" s="160"/>
      <c r="N16" s="160"/>
      <c r="O16" s="160"/>
    </row>
    <row r="17" spans="1:15" s="1" customFormat="1" ht="25.5" customHeight="1">
      <c r="A17" s="11"/>
      <c r="B17" s="38">
        <v>9</v>
      </c>
      <c r="C17" s="83" t="s">
        <v>81</v>
      </c>
      <c r="D17" s="39" t="s">
        <v>113</v>
      </c>
      <c r="E17" s="161" t="s">
        <v>114</v>
      </c>
      <c r="F17" s="161"/>
      <c r="G17" s="161"/>
      <c r="H17" s="161"/>
      <c r="I17" s="40" t="s">
        <v>109</v>
      </c>
      <c r="J17" s="50">
        <v>306</v>
      </c>
      <c r="K17" s="58">
        <v>0</v>
      </c>
      <c r="L17" s="160">
        <f t="shared" si="0"/>
        <v>0</v>
      </c>
      <c r="M17" s="160"/>
      <c r="N17" s="160"/>
      <c r="O17" s="160"/>
    </row>
    <row r="18" spans="1:15" s="1" customFormat="1" ht="25.5" customHeight="1">
      <c r="A18" s="11"/>
      <c r="B18" s="38">
        <v>10</v>
      </c>
      <c r="C18" s="83" t="s">
        <v>81</v>
      </c>
      <c r="D18" s="39" t="s">
        <v>116</v>
      </c>
      <c r="E18" s="161" t="s">
        <v>117</v>
      </c>
      <c r="F18" s="161"/>
      <c r="G18" s="161"/>
      <c r="H18" s="161"/>
      <c r="I18" s="40" t="s">
        <v>109</v>
      </c>
      <c r="J18" s="50">
        <v>564</v>
      </c>
      <c r="K18" s="58">
        <v>0</v>
      </c>
      <c r="L18" s="160">
        <f t="shared" si="0"/>
        <v>0</v>
      </c>
      <c r="M18" s="160"/>
      <c r="N18" s="160"/>
      <c r="O18" s="160"/>
    </row>
    <row r="19" spans="1:15" s="1" customFormat="1" ht="16.5" customHeight="1">
      <c r="A19" s="11"/>
      <c r="B19" s="38">
        <v>11</v>
      </c>
      <c r="C19" s="83" t="s">
        <v>81</v>
      </c>
      <c r="D19" s="39" t="s">
        <v>119</v>
      </c>
      <c r="E19" s="161" t="s">
        <v>120</v>
      </c>
      <c r="F19" s="161"/>
      <c r="G19" s="161"/>
      <c r="H19" s="161"/>
      <c r="I19" s="40" t="s">
        <v>109</v>
      </c>
      <c r="J19" s="50">
        <v>870</v>
      </c>
      <c r="K19" s="58">
        <v>0</v>
      </c>
      <c r="L19" s="160">
        <f t="shared" si="0"/>
        <v>0</v>
      </c>
      <c r="M19" s="160"/>
      <c r="N19" s="160"/>
      <c r="O19" s="160"/>
    </row>
    <row r="20" spans="1:15" s="1" customFormat="1" ht="16.5" customHeight="1">
      <c r="A20" s="11"/>
      <c r="B20" s="38">
        <v>12</v>
      </c>
      <c r="C20" s="83" t="s">
        <v>81</v>
      </c>
      <c r="D20" s="39" t="s">
        <v>121</v>
      </c>
      <c r="E20" s="161" t="s">
        <v>122</v>
      </c>
      <c r="F20" s="161"/>
      <c r="G20" s="161"/>
      <c r="H20" s="161"/>
      <c r="I20" s="40" t="s">
        <v>109</v>
      </c>
      <c r="J20" s="50">
        <v>5</v>
      </c>
      <c r="K20" s="58">
        <v>0</v>
      </c>
      <c r="L20" s="160">
        <f t="shared" si="0"/>
        <v>0</v>
      </c>
      <c r="M20" s="160"/>
      <c r="N20" s="160"/>
      <c r="O20" s="160"/>
    </row>
    <row r="21" spans="1:15" s="1" customFormat="1" ht="16.5" customHeight="1">
      <c r="A21" s="11"/>
      <c r="B21" s="38">
        <v>13</v>
      </c>
      <c r="C21" s="83" t="s">
        <v>81</v>
      </c>
      <c r="D21" s="39" t="s">
        <v>123</v>
      </c>
      <c r="E21" s="161" t="s">
        <v>124</v>
      </c>
      <c r="F21" s="161"/>
      <c r="G21" s="161"/>
      <c r="H21" s="161"/>
      <c r="I21" s="40" t="s">
        <v>109</v>
      </c>
      <c r="J21" s="50">
        <v>5</v>
      </c>
      <c r="K21" s="58">
        <v>0</v>
      </c>
      <c r="L21" s="160">
        <f t="shared" si="0"/>
        <v>0</v>
      </c>
      <c r="M21" s="160"/>
      <c r="N21" s="160"/>
      <c r="O21" s="160"/>
    </row>
    <row r="22" spans="1:15" s="1" customFormat="1" ht="25.5" customHeight="1">
      <c r="A22" s="11"/>
      <c r="B22" s="38">
        <v>14</v>
      </c>
      <c r="C22" s="83" t="s">
        <v>81</v>
      </c>
      <c r="D22" s="39" t="s">
        <v>125</v>
      </c>
      <c r="E22" s="161" t="s">
        <v>126</v>
      </c>
      <c r="F22" s="161"/>
      <c r="G22" s="161"/>
      <c r="H22" s="161"/>
      <c r="I22" s="40" t="s">
        <v>109</v>
      </c>
      <c r="J22" s="50">
        <v>7.89</v>
      </c>
      <c r="K22" s="58">
        <v>0</v>
      </c>
      <c r="L22" s="160">
        <f t="shared" si="0"/>
        <v>0</v>
      </c>
      <c r="M22" s="160"/>
      <c r="N22" s="160"/>
      <c r="O22" s="160"/>
    </row>
    <row r="23" spans="1:15" s="1" customFormat="1" ht="38.25" customHeight="1">
      <c r="A23" s="11"/>
      <c r="B23" s="38">
        <v>15</v>
      </c>
      <c r="C23" s="83" t="s">
        <v>81</v>
      </c>
      <c r="D23" s="39" t="s">
        <v>128</v>
      </c>
      <c r="E23" s="161" t="s">
        <v>129</v>
      </c>
      <c r="F23" s="161"/>
      <c r="G23" s="161"/>
      <c r="H23" s="161"/>
      <c r="I23" s="40" t="s">
        <v>102</v>
      </c>
      <c r="J23" s="50">
        <v>4</v>
      </c>
      <c r="K23" s="58">
        <v>0</v>
      </c>
      <c r="L23" s="160">
        <f t="shared" si="0"/>
        <v>0</v>
      </c>
      <c r="M23" s="160"/>
      <c r="N23" s="160"/>
      <c r="O23" s="160"/>
    </row>
    <row r="24" spans="1:15" s="1" customFormat="1" ht="25.5" customHeight="1">
      <c r="A24" s="11"/>
      <c r="B24" s="43">
        <v>16</v>
      </c>
      <c r="C24" s="104" t="s">
        <v>131</v>
      </c>
      <c r="D24" s="44" t="s">
        <v>132</v>
      </c>
      <c r="E24" s="162" t="s">
        <v>133</v>
      </c>
      <c r="F24" s="162"/>
      <c r="G24" s="162"/>
      <c r="H24" s="162"/>
      <c r="I24" s="45" t="s">
        <v>102</v>
      </c>
      <c r="J24" s="51">
        <v>4.4</v>
      </c>
      <c r="K24" s="58">
        <v>0</v>
      </c>
      <c r="L24" s="163">
        <f t="shared" si="0"/>
        <v>0</v>
      </c>
      <c r="M24" s="163"/>
      <c r="N24" s="163"/>
      <c r="O24" s="163"/>
    </row>
    <row r="25" spans="1:15" s="1" customFormat="1" ht="25.5" customHeight="1">
      <c r="A25" s="11"/>
      <c r="B25" s="38">
        <v>17</v>
      </c>
      <c r="C25" s="83" t="s">
        <v>81</v>
      </c>
      <c r="D25" s="39" t="s">
        <v>134</v>
      </c>
      <c r="E25" s="161" t="s">
        <v>135</v>
      </c>
      <c r="F25" s="161"/>
      <c r="G25" s="161"/>
      <c r="H25" s="161"/>
      <c r="I25" s="40" t="s">
        <v>84</v>
      </c>
      <c r="J25" s="50">
        <v>1542</v>
      </c>
      <c r="K25" s="58">
        <v>0</v>
      </c>
      <c r="L25" s="160">
        <f t="shared" si="0"/>
        <v>0</v>
      </c>
      <c r="M25" s="160"/>
      <c r="N25" s="160"/>
      <c r="O25" s="160"/>
    </row>
    <row r="26" spans="1:15" s="1" customFormat="1" ht="25.5" customHeight="1">
      <c r="A26" s="11"/>
      <c r="B26" s="38">
        <v>18</v>
      </c>
      <c r="C26" s="83" t="s">
        <v>81</v>
      </c>
      <c r="D26" s="39" t="s">
        <v>136</v>
      </c>
      <c r="E26" s="161" t="s">
        <v>137</v>
      </c>
      <c r="F26" s="161"/>
      <c r="G26" s="161"/>
      <c r="H26" s="161"/>
      <c r="I26" s="40" t="s">
        <v>84</v>
      </c>
      <c r="J26" s="50">
        <v>1542</v>
      </c>
      <c r="K26" s="58">
        <v>0</v>
      </c>
      <c r="L26" s="160">
        <f t="shared" si="0"/>
        <v>0</v>
      </c>
      <c r="M26" s="160"/>
      <c r="N26" s="160"/>
      <c r="O26" s="160"/>
    </row>
    <row r="27" spans="1:15" s="1" customFormat="1" ht="25.5" customHeight="1">
      <c r="A27" s="11"/>
      <c r="B27" s="38">
        <v>19</v>
      </c>
      <c r="C27" s="83" t="s">
        <v>81</v>
      </c>
      <c r="D27" s="39" t="s">
        <v>138</v>
      </c>
      <c r="E27" s="161" t="s">
        <v>139</v>
      </c>
      <c r="F27" s="161"/>
      <c r="G27" s="161"/>
      <c r="H27" s="161"/>
      <c r="I27" s="40" t="s">
        <v>84</v>
      </c>
      <c r="J27" s="50">
        <v>9.87</v>
      </c>
      <c r="K27" s="58">
        <v>0</v>
      </c>
      <c r="L27" s="160">
        <f t="shared" si="0"/>
        <v>0</v>
      </c>
      <c r="M27" s="160"/>
      <c r="N27" s="160"/>
      <c r="O27" s="160"/>
    </row>
    <row r="28" spans="1:15" s="1" customFormat="1" ht="25.5" customHeight="1">
      <c r="A28" s="11"/>
      <c r="B28" s="38">
        <v>20</v>
      </c>
      <c r="C28" s="83" t="s">
        <v>81</v>
      </c>
      <c r="D28" s="39" t="s">
        <v>140</v>
      </c>
      <c r="E28" s="161" t="s">
        <v>141</v>
      </c>
      <c r="F28" s="161"/>
      <c r="G28" s="161"/>
      <c r="H28" s="161"/>
      <c r="I28" s="40" t="s">
        <v>84</v>
      </c>
      <c r="J28" s="50">
        <v>9.87</v>
      </c>
      <c r="K28" s="58">
        <v>0</v>
      </c>
      <c r="L28" s="160">
        <f t="shared" si="0"/>
        <v>0</v>
      </c>
      <c r="M28" s="160"/>
      <c r="N28" s="160"/>
      <c r="O28" s="160"/>
    </row>
    <row r="29" spans="1:15" s="1" customFormat="1" ht="25.5" customHeight="1">
      <c r="A29" s="11"/>
      <c r="B29" s="38">
        <v>21</v>
      </c>
      <c r="C29" s="83" t="s">
        <v>81</v>
      </c>
      <c r="D29" s="39" t="s">
        <v>142</v>
      </c>
      <c r="E29" s="161" t="s">
        <v>143</v>
      </c>
      <c r="F29" s="161"/>
      <c r="G29" s="161"/>
      <c r="H29" s="161"/>
      <c r="I29" s="40" t="s">
        <v>109</v>
      </c>
      <c r="J29" s="50">
        <v>870</v>
      </c>
      <c r="K29" s="58">
        <v>0</v>
      </c>
      <c r="L29" s="160">
        <f t="shared" si="0"/>
        <v>0</v>
      </c>
      <c r="M29" s="160"/>
      <c r="N29" s="160"/>
      <c r="O29" s="160"/>
    </row>
    <row r="30" spans="1:15" s="1" customFormat="1" ht="16.5" customHeight="1">
      <c r="A30" s="11"/>
      <c r="B30" s="38">
        <v>22</v>
      </c>
      <c r="C30" s="83" t="s">
        <v>81</v>
      </c>
      <c r="D30" s="39" t="s">
        <v>144</v>
      </c>
      <c r="E30" s="161" t="s">
        <v>145</v>
      </c>
      <c r="F30" s="161"/>
      <c r="G30" s="161"/>
      <c r="H30" s="161"/>
      <c r="I30" s="40" t="s">
        <v>109</v>
      </c>
      <c r="J30" s="50">
        <v>870</v>
      </c>
      <c r="K30" s="58">
        <v>0</v>
      </c>
      <c r="L30" s="160">
        <f t="shared" si="0"/>
        <v>0</v>
      </c>
      <c r="M30" s="160"/>
      <c r="N30" s="160"/>
      <c r="O30" s="160"/>
    </row>
    <row r="31" spans="1:15" s="1" customFormat="1" ht="38.25" customHeight="1">
      <c r="A31" s="11"/>
      <c r="B31" s="38">
        <v>24</v>
      </c>
      <c r="C31" s="38" t="s">
        <v>81</v>
      </c>
      <c r="D31" s="39" t="s">
        <v>148</v>
      </c>
      <c r="E31" s="161" t="s">
        <v>149</v>
      </c>
      <c r="F31" s="161"/>
      <c r="G31" s="161"/>
      <c r="H31" s="161"/>
      <c r="I31" s="40" t="s">
        <v>109</v>
      </c>
      <c r="J31" s="110">
        <v>646.245</v>
      </c>
      <c r="K31" s="58">
        <v>0</v>
      </c>
      <c r="L31" s="160">
        <f t="shared" si="0"/>
        <v>0</v>
      </c>
      <c r="M31" s="160"/>
      <c r="N31" s="160"/>
      <c r="O31" s="160"/>
    </row>
    <row r="32" spans="1:15" s="1" customFormat="1" ht="25.5" customHeight="1">
      <c r="A32" s="11"/>
      <c r="B32" s="38">
        <v>25</v>
      </c>
      <c r="C32" s="38" t="s">
        <v>81</v>
      </c>
      <c r="D32" s="39" t="s">
        <v>150</v>
      </c>
      <c r="E32" s="161" t="s">
        <v>151</v>
      </c>
      <c r="F32" s="161"/>
      <c r="G32" s="161"/>
      <c r="H32" s="161"/>
      <c r="I32" s="40" t="s">
        <v>109</v>
      </c>
      <c r="J32" s="110">
        <v>167.755</v>
      </c>
      <c r="K32" s="58">
        <v>0</v>
      </c>
      <c r="L32" s="160">
        <f t="shared" si="0"/>
        <v>0</v>
      </c>
      <c r="M32" s="160"/>
      <c r="N32" s="160"/>
      <c r="O32" s="160"/>
    </row>
    <row r="33" spans="1:15" s="1" customFormat="1" ht="16.5" customHeight="1">
      <c r="A33" s="11"/>
      <c r="B33" s="38">
        <v>26</v>
      </c>
      <c r="C33" s="38" t="s">
        <v>81</v>
      </c>
      <c r="D33" s="39" t="s">
        <v>152</v>
      </c>
      <c r="E33" s="161" t="s">
        <v>153</v>
      </c>
      <c r="F33" s="161"/>
      <c r="G33" s="161"/>
      <c r="H33" s="161"/>
      <c r="I33" s="40" t="s">
        <v>109</v>
      </c>
      <c r="J33" s="110">
        <v>134.204</v>
      </c>
      <c r="K33" s="58">
        <v>0</v>
      </c>
      <c r="L33" s="160">
        <f t="shared" si="0"/>
        <v>0</v>
      </c>
      <c r="M33" s="160"/>
      <c r="N33" s="160"/>
      <c r="O33" s="160"/>
    </row>
    <row r="34" spans="1:15" s="1" customFormat="1" ht="16.5" customHeight="1">
      <c r="A34" s="11"/>
      <c r="B34" s="38">
        <v>27</v>
      </c>
      <c r="C34" s="38" t="s">
        <v>81</v>
      </c>
      <c r="D34" s="39" t="s">
        <v>157</v>
      </c>
      <c r="E34" s="161" t="s">
        <v>158</v>
      </c>
      <c r="F34" s="161"/>
      <c r="G34" s="161"/>
      <c r="H34" s="161"/>
      <c r="I34" s="40" t="s">
        <v>109</v>
      </c>
      <c r="J34" s="50">
        <v>870</v>
      </c>
      <c r="K34" s="58">
        <v>0</v>
      </c>
      <c r="L34" s="160">
        <f t="shared" si="0"/>
        <v>0</v>
      </c>
      <c r="M34" s="160"/>
      <c r="N34" s="160"/>
      <c r="O34" s="160"/>
    </row>
    <row r="35" spans="1:15" s="1" customFormat="1" ht="16.5" customHeight="1">
      <c r="A35" s="11"/>
      <c r="B35" s="43">
        <v>28</v>
      </c>
      <c r="C35" s="43" t="s">
        <v>131</v>
      </c>
      <c r="D35" s="44" t="s">
        <v>160</v>
      </c>
      <c r="E35" s="162" t="s">
        <v>161</v>
      </c>
      <c r="F35" s="162"/>
      <c r="G35" s="162"/>
      <c r="H35" s="162"/>
      <c r="I35" s="45" t="s">
        <v>155</v>
      </c>
      <c r="J35" s="51">
        <v>268.408</v>
      </c>
      <c r="K35" s="58">
        <v>0</v>
      </c>
      <c r="L35" s="163">
        <f t="shared" si="0"/>
        <v>0</v>
      </c>
      <c r="M35" s="163"/>
      <c r="N35" s="163"/>
      <c r="O35" s="163"/>
    </row>
    <row r="36" spans="1:15" s="1" customFormat="1" ht="16.5" customHeight="1">
      <c r="A36" s="11"/>
      <c r="B36" s="104">
        <v>29</v>
      </c>
      <c r="C36" s="43" t="s">
        <v>131</v>
      </c>
      <c r="D36" s="105" t="s">
        <v>154</v>
      </c>
      <c r="E36" s="185" t="s">
        <v>492</v>
      </c>
      <c r="F36" s="185"/>
      <c r="G36" s="185"/>
      <c r="H36" s="185"/>
      <c r="I36" s="106" t="s">
        <v>155</v>
      </c>
      <c r="J36" s="107">
        <v>1033.992</v>
      </c>
      <c r="K36" s="58">
        <v>0</v>
      </c>
      <c r="L36" s="187">
        <f t="shared" si="0"/>
        <v>0</v>
      </c>
      <c r="M36" s="187"/>
      <c r="N36" s="187"/>
      <c r="O36" s="187"/>
    </row>
    <row r="37" spans="1:15" s="3" customFormat="1" ht="29.25" customHeight="1">
      <c r="A37" s="36"/>
      <c r="B37" s="71"/>
      <c r="C37" s="74" t="s">
        <v>63</v>
      </c>
      <c r="D37" s="74"/>
      <c r="E37" s="74"/>
      <c r="F37" s="74"/>
      <c r="G37" s="74"/>
      <c r="H37" s="74"/>
      <c r="I37" s="74"/>
      <c r="J37" s="74"/>
      <c r="K37" s="74"/>
      <c r="L37" s="160"/>
      <c r="M37" s="160"/>
      <c r="N37" s="160"/>
      <c r="O37" s="160"/>
    </row>
    <row r="38" spans="1:15" s="1" customFormat="1" ht="38.25" customHeight="1">
      <c r="A38" s="11"/>
      <c r="B38" s="38">
        <v>30</v>
      </c>
      <c r="C38" s="38" t="s">
        <v>81</v>
      </c>
      <c r="D38" s="39" t="s">
        <v>162</v>
      </c>
      <c r="E38" s="161" t="s">
        <v>163</v>
      </c>
      <c r="F38" s="161"/>
      <c r="G38" s="161"/>
      <c r="H38" s="161"/>
      <c r="I38" s="40" t="s">
        <v>109</v>
      </c>
      <c r="J38" s="50">
        <v>1.15</v>
      </c>
      <c r="K38" s="52">
        <v>0</v>
      </c>
      <c r="L38" s="160">
        <f>ROUND(K38*J38,2)</f>
        <v>0</v>
      </c>
      <c r="M38" s="160"/>
      <c r="N38" s="160"/>
      <c r="O38" s="160"/>
    </row>
    <row r="39" spans="1:15" s="1" customFormat="1" ht="38.25" customHeight="1">
      <c r="A39" s="11"/>
      <c r="B39" s="38">
        <v>31</v>
      </c>
      <c r="C39" s="38" t="s">
        <v>81</v>
      </c>
      <c r="D39" s="39" t="s">
        <v>164</v>
      </c>
      <c r="E39" s="161" t="s">
        <v>165</v>
      </c>
      <c r="F39" s="161"/>
      <c r="G39" s="161"/>
      <c r="H39" s="161"/>
      <c r="I39" s="40" t="s">
        <v>109</v>
      </c>
      <c r="J39" s="50">
        <v>1.2</v>
      </c>
      <c r="K39" s="58">
        <v>0</v>
      </c>
      <c r="L39" s="160">
        <f>ROUND(K39*J39,2)</f>
        <v>0</v>
      </c>
      <c r="M39" s="160"/>
      <c r="N39" s="160"/>
      <c r="O39" s="160"/>
    </row>
    <row r="40" spans="1:15" s="1" customFormat="1" ht="38.25" customHeight="1">
      <c r="A40" s="11"/>
      <c r="B40" s="38">
        <v>32</v>
      </c>
      <c r="C40" s="38" t="s">
        <v>81</v>
      </c>
      <c r="D40" s="39" t="s">
        <v>166</v>
      </c>
      <c r="E40" s="161" t="s">
        <v>167</v>
      </c>
      <c r="F40" s="161"/>
      <c r="G40" s="161"/>
      <c r="H40" s="161"/>
      <c r="I40" s="40" t="s">
        <v>84</v>
      </c>
      <c r="J40" s="50">
        <v>5.22</v>
      </c>
      <c r="K40" s="58">
        <v>0</v>
      </c>
      <c r="L40" s="160">
        <f>ROUND(K40*J40,2)</f>
        <v>0</v>
      </c>
      <c r="M40" s="160"/>
      <c r="N40" s="160"/>
      <c r="O40" s="160"/>
    </row>
    <row r="41" spans="1:15" s="1" customFormat="1" ht="38.25" customHeight="1">
      <c r="A41" s="11"/>
      <c r="B41" s="38">
        <v>33</v>
      </c>
      <c r="C41" s="38" t="s">
        <v>81</v>
      </c>
      <c r="D41" s="39" t="s">
        <v>168</v>
      </c>
      <c r="E41" s="161" t="s">
        <v>169</v>
      </c>
      <c r="F41" s="161"/>
      <c r="G41" s="161"/>
      <c r="H41" s="161"/>
      <c r="I41" s="40" t="s">
        <v>84</v>
      </c>
      <c r="J41" s="50">
        <v>5.22</v>
      </c>
      <c r="K41" s="58">
        <v>0</v>
      </c>
      <c r="L41" s="160">
        <f>ROUND(K41*J41,2)</f>
        <v>0</v>
      </c>
      <c r="M41" s="160"/>
      <c r="N41" s="160"/>
      <c r="O41" s="160"/>
    </row>
    <row r="42" spans="1:15" s="1" customFormat="1" ht="25.5" customHeight="1">
      <c r="A42" s="11"/>
      <c r="B42" s="38">
        <v>34</v>
      </c>
      <c r="C42" s="38" t="s">
        <v>81</v>
      </c>
      <c r="D42" s="39" t="s">
        <v>170</v>
      </c>
      <c r="E42" s="161" t="s">
        <v>171</v>
      </c>
      <c r="F42" s="161"/>
      <c r="G42" s="161"/>
      <c r="H42" s="161"/>
      <c r="I42" s="40" t="s">
        <v>155</v>
      </c>
      <c r="J42" s="50">
        <v>0.22</v>
      </c>
      <c r="K42" s="58">
        <v>0</v>
      </c>
      <c r="L42" s="160">
        <f>ROUND(K42*J42,2)</f>
        <v>0</v>
      </c>
      <c r="M42" s="160"/>
      <c r="N42" s="160"/>
      <c r="O42" s="160"/>
    </row>
    <row r="43" spans="1:15" s="3" customFormat="1" ht="29.25" customHeight="1">
      <c r="A43" s="36"/>
      <c r="B43" s="71"/>
      <c r="C43" s="74" t="s">
        <v>64</v>
      </c>
      <c r="D43" s="74"/>
      <c r="E43" s="74"/>
      <c r="F43" s="74"/>
      <c r="G43" s="74"/>
      <c r="H43" s="74"/>
      <c r="I43" s="74"/>
      <c r="J43" s="74"/>
      <c r="K43" s="74"/>
      <c r="L43" s="160"/>
      <c r="M43" s="160"/>
      <c r="N43" s="160"/>
      <c r="O43" s="160"/>
    </row>
    <row r="44" spans="1:15" s="1" customFormat="1" ht="38.25" customHeight="1">
      <c r="A44" s="11"/>
      <c r="B44" s="38">
        <v>35</v>
      </c>
      <c r="C44" s="38" t="s">
        <v>81</v>
      </c>
      <c r="D44" s="39" t="s">
        <v>173</v>
      </c>
      <c r="E44" s="161" t="s">
        <v>174</v>
      </c>
      <c r="F44" s="161"/>
      <c r="G44" s="161"/>
      <c r="H44" s="161"/>
      <c r="I44" s="40" t="s">
        <v>109</v>
      </c>
      <c r="J44" s="50">
        <v>56</v>
      </c>
      <c r="K44" s="52">
        <v>0</v>
      </c>
      <c r="L44" s="160">
        <f aca="true" t="shared" si="1" ref="L44:L49">ROUND(K44*J44,2)</f>
        <v>0</v>
      </c>
      <c r="M44" s="160"/>
      <c r="N44" s="160"/>
      <c r="O44" s="160"/>
    </row>
    <row r="45" spans="1:15" s="1" customFormat="1" ht="25.5" customHeight="1">
      <c r="A45" s="11"/>
      <c r="B45" s="38">
        <v>36</v>
      </c>
      <c r="C45" s="38" t="s">
        <v>81</v>
      </c>
      <c r="D45" s="39" t="s">
        <v>176</v>
      </c>
      <c r="E45" s="161" t="s">
        <v>177</v>
      </c>
      <c r="F45" s="161"/>
      <c r="G45" s="161"/>
      <c r="H45" s="161"/>
      <c r="I45" s="40" t="s">
        <v>178</v>
      </c>
      <c r="J45" s="50">
        <v>8</v>
      </c>
      <c r="K45" s="58">
        <v>0</v>
      </c>
      <c r="L45" s="160">
        <f t="shared" si="1"/>
        <v>0</v>
      </c>
      <c r="M45" s="160"/>
      <c r="N45" s="160"/>
      <c r="O45" s="160"/>
    </row>
    <row r="46" spans="1:15" s="1" customFormat="1" ht="25.5" customHeight="1">
      <c r="A46" s="11"/>
      <c r="B46" s="38">
        <v>37</v>
      </c>
      <c r="C46" s="38" t="s">
        <v>81</v>
      </c>
      <c r="D46" s="39" t="s">
        <v>180</v>
      </c>
      <c r="E46" s="161" t="s">
        <v>181</v>
      </c>
      <c r="F46" s="161"/>
      <c r="G46" s="161"/>
      <c r="H46" s="161"/>
      <c r="I46" s="40" t="s">
        <v>109</v>
      </c>
      <c r="J46" s="50">
        <v>4.605</v>
      </c>
      <c r="K46" s="58">
        <v>0</v>
      </c>
      <c r="L46" s="160">
        <f t="shared" si="1"/>
        <v>0</v>
      </c>
      <c r="M46" s="160"/>
      <c r="N46" s="160"/>
      <c r="O46" s="160"/>
    </row>
    <row r="47" spans="1:15" s="1" customFormat="1" ht="38.25" customHeight="1">
      <c r="A47" s="11"/>
      <c r="B47" s="38">
        <v>38</v>
      </c>
      <c r="C47" s="38" t="s">
        <v>81</v>
      </c>
      <c r="D47" s="39" t="s">
        <v>183</v>
      </c>
      <c r="E47" s="161" t="s">
        <v>184</v>
      </c>
      <c r="F47" s="161"/>
      <c r="G47" s="161"/>
      <c r="H47" s="161"/>
      <c r="I47" s="40" t="s">
        <v>84</v>
      </c>
      <c r="J47" s="50">
        <v>12.6</v>
      </c>
      <c r="K47" s="58">
        <v>0</v>
      </c>
      <c r="L47" s="160">
        <f t="shared" si="1"/>
        <v>0</v>
      </c>
      <c r="M47" s="160"/>
      <c r="N47" s="160"/>
      <c r="O47" s="160"/>
    </row>
    <row r="48" spans="1:15" s="1" customFormat="1" ht="38.25" customHeight="1">
      <c r="A48" s="11"/>
      <c r="B48" s="38">
        <v>39</v>
      </c>
      <c r="C48" s="38" t="s">
        <v>81</v>
      </c>
      <c r="D48" s="39" t="s">
        <v>186</v>
      </c>
      <c r="E48" s="161" t="s">
        <v>187</v>
      </c>
      <c r="F48" s="161"/>
      <c r="G48" s="161"/>
      <c r="H48" s="161"/>
      <c r="I48" s="40" t="s">
        <v>109</v>
      </c>
      <c r="J48" s="50">
        <v>8.8</v>
      </c>
      <c r="K48" s="58">
        <v>0</v>
      </c>
      <c r="L48" s="160">
        <f t="shared" si="1"/>
        <v>0</v>
      </c>
      <c r="M48" s="160"/>
      <c r="N48" s="160"/>
      <c r="O48" s="160"/>
    </row>
    <row r="49" spans="1:15" s="1" customFormat="1" ht="38.25" customHeight="1">
      <c r="A49" s="11"/>
      <c r="B49" s="38">
        <v>40</v>
      </c>
      <c r="C49" s="38" t="s">
        <v>81</v>
      </c>
      <c r="D49" s="39" t="s">
        <v>189</v>
      </c>
      <c r="E49" s="161" t="s">
        <v>190</v>
      </c>
      <c r="F49" s="161"/>
      <c r="G49" s="161"/>
      <c r="H49" s="161"/>
      <c r="I49" s="40" t="s">
        <v>84</v>
      </c>
      <c r="J49" s="50">
        <v>24</v>
      </c>
      <c r="K49" s="58">
        <v>0</v>
      </c>
      <c r="L49" s="160">
        <f t="shared" si="1"/>
        <v>0</v>
      </c>
      <c r="M49" s="160"/>
      <c r="N49" s="160"/>
      <c r="O49" s="160"/>
    </row>
    <row r="50" spans="1:15" s="3" customFormat="1" ht="29.25" customHeight="1">
      <c r="A50" s="36"/>
      <c r="B50" s="71"/>
      <c r="C50" s="74" t="s">
        <v>65</v>
      </c>
      <c r="D50" s="74"/>
      <c r="E50" s="74"/>
      <c r="F50" s="74"/>
      <c r="G50" s="74"/>
      <c r="H50" s="74"/>
      <c r="I50" s="74"/>
      <c r="J50" s="74"/>
      <c r="K50" s="74"/>
      <c r="L50" s="160"/>
      <c r="M50" s="160"/>
      <c r="N50" s="160"/>
      <c r="O50" s="160"/>
    </row>
    <row r="51" spans="1:15" s="1" customFormat="1" ht="38.25" customHeight="1">
      <c r="A51" s="11"/>
      <c r="B51" s="38">
        <v>41</v>
      </c>
      <c r="C51" s="38" t="s">
        <v>81</v>
      </c>
      <c r="D51" s="39" t="s">
        <v>192</v>
      </c>
      <c r="E51" s="161" t="s">
        <v>193</v>
      </c>
      <c r="F51" s="161"/>
      <c r="G51" s="161"/>
      <c r="H51" s="161"/>
      <c r="I51" s="40" t="s">
        <v>109</v>
      </c>
      <c r="J51" s="50">
        <v>17.75</v>
      </c>
      <c r="K51" s="52">
        <v>0</v>
      </c>
      <c r="L51" s="160">
        <f>ROUND(K51*J51,2)</f>
        <v>0</v>
      </c>
      <c r="M51" s="160"/>
      <c r="N51" s="160"/>
      <c r="O51" s="160"/>
    </row>
    <row r="52" spans="1:15" s="1" customFormat="1" ht="38.25" customHeight="1">
      <c r="A52" s="11"/>
      <c r="B52" s="38">
        <v>42</v>
      </c>
      <c r="C52" s="38" t="s">
        <v>81</v>
      </c>
      <c r="D52" s="39" t="s">
        <v>195</v>
      </c>
      <c r="E52" s="161" t="s">
        <v>196</v>
      </c>
      <c r="F52" s="161"/>
      <c r="G52" s="161"/>
      <c r="H52" s="161"/>
      <c r="I52" s="40" t="s">
        <v>109</v>
      </c>
      <c r="J52" s="50">
        <v>8.05</v>
      </c>
      <c r="K52" s="58">
        <v>0</v>
      </c>
      <c r="L52" s="160">
        <f>ROUND(K52*J52,2)</f>
        <v>0</v>
      </c>
      <c r="M52" s="160"/>
      <c r="N52" s="160"/>
      <c r="O52" s="160"/>
    </row>
    <row r="53" spans="1:15" s="1" customFormat="1" ht="38.25" customHeight="1">
      <c r="A53" s="11"/>
      <c r="B53" s="38">
        <v>43</v>
      </c>
      <c r="C53" s="38" t="s">
        <v>81</v>
      </c>
      <c r="D53" s="39" t="s">
        <v>198</v>
      </c>
      <c r="E53" s="161" t="s">
        <v>199</v>
      </c>
      <c r="F53" s="161"/>
      <c r="G53" s="161"/>
      <c r="H53" s="161"/>
      <c r="I53" s="40" t="s">
        <v>84</v>
      </c>
      <c r="J53" s="50">
        <v>54</v>
      </c>
      <c r="K53" s="58">
        <v>0</v>
      </c>
      <c r="L53" s="160">
        <f>ROUND(K53*J53,2)</f>
        <v>0</v>
      </c>
      <c r="M53" s="160"/>
      <c r="N53" s="160"/>
      <c r="O53" s="160"/>
    </row>
    <row r="54" spans="1:15" s="3" customFormat="1" ht="29.25" customHeight="1">
      <c r="A54" s="36"/>
      <c r="B54" s="71"/>
      <c r="C54" s="74" t="s">
        <v>66</v>
      </c>
      <c r="D54" s="74"/>
      <c r="E54" s="74"/>
      <c r="F54" s="74"/>
      <c r="G54" s="74"/>
      <c r="H54" s="74"/>
      <c r="I54" s="74"/>
      <c r="J54" s="74"/>
      <c r="K54" s="74"/>
      <c r="L54" s="160"/>
      <c r="M54" s="160"/>
      <c r="N54" s="160"/>
      <c r="O54" s="160"/>
    </row>
    <row r="55" spans="1:15" s="1" customFormat="1" ht="38.25" customHeight="1">
      <c r="A55" s="11"/>
      <c r="B55" s="38">
        <v>44</v>
      </c>
      <c r="C55" s="38" t="s">
        <v>81</v>
      </c>
      <c r="D55" s="39" t="s">
        <v>200</v>
      </c>
      <c r="E55" s="161" t="s">
        <v>201</v>
      </c>
      <c r="F55" s="161"/>
      <c r="G55" s="161"/>
      <c r="H55" s="161"/>
      <c r="I55" s="40" t="s">
        <v>102</v>
      </c>
      <c r="J55" s="50">
        <v>5</v>
      </c>
      <c r="K55" s="52">
        <v>0</v>
      </c>
      <c r="L55" s="160">
        <f aca="true" t="shared" si="2" ref="L55:L83">ROUND(K55*J55,2)</f>
        <v>0</v>
      </c>
      <c r="M55" s="160"/>
      <c r="N55" s="160"/>
      <c r="O55" s="160"/>
    </row>
    <row r="56" spans="1:15" s="1" customFormat="1" ht="25.5" customHeight="1">
      <c r="A56" s="11"/>
      <c r="B56" s="43">
        <v>45</v>
      </c>
      <c r="C56" s="43" t="s">
        <v>131</v>
      </c>
      <c r="D56" s="44" t="s">
        <v>202</v>
      </c>
      <c r="E56" s="162" t="s">
        <v>203</v>
      </c>
      <c r="F56" s="162"/>
      <c r="G56" s="162"/>
      <c r="H56" s="162"/>
      <c r="I56" s="45" t="s">
        <v>178</v>
      </c>
      <c r="J56" s="51">
        <v>2</v>
      </c>
      <c r="K56" s="58">
        <v>0</v>
      </c>
      <c r="L56" s="163">
        <f t="shared" si="2"/>
        <v>0</v>
      </c>
      <c r="M56" s="163"/>
      <c r="N56" s="163"/>
      <c r="O56" s="163"/>
    </row>
    <row r="57" spans="1:15" s="1" customFormat="1" ht="25.5" customHeight="1">
      <c r="A57" s="11"/>
      <c r="B57" s="38">
        <v>46</v>
      </c>
      <c r="C57" s="38" t="s">
        <v>81</v>
      </c>
      <c r="D57" s="39" t="s">
        <v>204</v>
      </c>
      <c r="E57" s="161" t="s">
        <v>205</v>
      </c>
      <c r="F57" s="161"/>
      <c r="G57" s="161"/>
      <c r="H57" s="161"/>
      <c r="I57" s="40" t="s">
        <v>102</v>
      </c>
      <c r="J57" s="50">
        <v>142</v>
      </c>
      <c r="K57" s="58">
        <v>0</v>
      </c>
      <c r="L57" s="160">
        <f t="shared" si="2"/>
        <v>0</v>
      </c>
      <c r="M57" s="160"/>
      <c r="N57" s="160"/>
      <c r="O57" s="160"/>
    </row>
    <row r="58" spans="1:15" s="1" customFormat="1" ht="25.5" customHeight="1">
      <c r="A58" s="11"/>
      <c r="B58" s="43">
        <v>47</v>
      </c>
      <c r="C58" s="43" t="s">
        <v>131</v>
      </c>
      <c r="D58" s="44" t="s">
        <v>206</v>
      </c>
      <c r="E58" s="162" t="s">
        <v>207</v>
      </c>
      <c r="F58" s="162"/>
      <c r="G58" s="162"/>
      <c r="H58" s="162"/>
      <c r="I58" s="45" t="s">
        <v>102</v>
      </c>
      <c r="J58" s="51">
        <v>144.84</v>
      </c>
      <c r="K58" s="58">
        <v>0</v>
      </c>
      <c r="L58" s="163">
        <f t="shared" si="2"/>
        <v>0</v>
      </c>
      <c r="M58" s="163"/>
      <c r="N58" s="163"/>
      <c r="O58" s="163"/>
    </row>
    <row r="59" spans="1:15" s="1" customFormat="1" ht="25.5" customHeight="1">
      <c r="A59" s="11"/>
      <c r="B59" s="38">
        <v>48</v>
      </c>
      <c r="C59" s="38" t="s">
        <v>81</v>
      </c>
      <c r="D59" s="39" t="s">
        <v>209</v>
      </c>
      <c r="E59" s="161" t="s">
        <v>210</v>
      </c>
      <c r="F59" s="161"/>
      <c r="G59" s="161"/>
      <c r="H59" s="161"/>
      <c r="I59" s="40" t="s">
        <v>102</v>
      </c>
      <c r="J59" s="50">
        <v>200</v>
      </c>
      <c r="K59" s="58">
        <v>0</v>
      </c>
      <c r="L59" s="160">
        <f t="shared" si="2"/>
        <v>0</v>
      </c>
      <c r="M59" s="160"/>
      <c r="N59" s="160"/>
      <c r="O59" s="160"/>
    </row>
    <row r="60" spans="1:15" s="1" customFormat="1" ht="25.5" customHeight="1">
      <c r="A60" s="11"/>
      <c r="B60" s="43">
        <v>49</v>
      </c>
      <c r="C60" s="43" t="s">
        <v>131</v>
      </c>
      <c r="D60" s="44" t="s">
        <v>212</v>
      </c>
      <c r="E60" s="162" t="s">
        <v>213</v>
      </c>
      <c r="F60" s="162"/>
      <c r="G60" s="162"/>
      <c r="H60" s="162"/>
      <c r="I60" s="45" t="s">
        <v>178</v>
      </c>
      <c r="J60" s="51">
        <v>40.018</v>
      </c>
      <c r="K60" s="58">
        <v>0</v>
      </c>
      <c r="L60" s="163">
        <f t="shared" si="2"/>
        <v>0</v>
      </c>
      <c r="M60" s="163"/>
      <c r="N60" s="163"/>
      <c r="O60" s="163"/>
    </row>
    <row r="61" spans="1:15" s="1" customFormat="1" ht="38.25" customHeight="1">
      <c r="A61" s="11"/>
      <c r="B61" s="38">
        <v>50</v>
      </c>
      <c r="C61" s="38" t="s">
        <v>81</v>
      </c>
      <c r="D61" s="39" t="s">
        <v>221</v>
      </c>
      <c r="E61" s="161" t="s">
        <v>222</v>
      </c>
      <c r="F61" s="161"/>
      <c r="G61" s="161"/>
      <c r="H61" s="161"/>
      <c r="I61" s="40" t="s">
        <v>178</v>
      </c>
      <c r="J61" s="110">
        <v>13</v>
      </c>
      <c r="K61" s="58">
        <v>0</v>
      </c>
      <c r="L61" s="160">
        <f t="shared" si="2"/>
        <v>0</v>
      </c>
      <c r="M61" s="160"/>
      <c r="N61" s="160"/>
      <c r="O61" s="160"/>
    </row>
    <row r="62" spans="1:15" s="1" customFormat="1" ht="16.5" customHeight="1">
      <c r="A62" s="11"/>
      <c r="B62" s="43">
        <v>51</v>
      </c>
      <c r="C62" s="43" t="s">
        <v>131</v>
      </c>
      <c r="D62" s="44" t="s">
        <v>224</v>
      </c>
      <c r="E62" s="162" t="s">
        <v>225</v>
      </c>
      <c r="F62" s="162"/>
      <c r="G62" s="162"/>
      <c r="H62" s="162"/>
      <c r="I62" s="45" t="s">
        <v>178</v>
      </c>
      <c r="J62" s="112">
        <v>13</v>
      </c>
      <c r="K62" s="58">
        <v>0</v>
      </c>
      <c r="L62" s="163">
        <f t="shared" si="2"/>
        <v>0</v>
      </c>
      <c r="M62" s="163"/>
      <c r="N62" s="163"/>
      <c r="O62" s="163"/>
    </row>
    <row r="63" spans="1:15" s="1" customFormat="1" ht="38.25" customHeight="1">
      <c r="A63" s="11"/>
      <c r="B63" s="38">
        <v>52</v>
      </c>
      <c r="C63" s="38" t="s">
        <v>81</v>
      </c>
      <c r="D63" s="39" t="s">
        <v>227</v>
      </c>
      <c r="E63" s="161" t="s">
        <v>228</v>
      </c>
      <c r="F63" s="161"/>
      <c r="G63" s="161"/>
      <c r="H63" s="161"/>
      <c r="I63" s="40" t="s">
        <v>178</v>
      </c>
      <c r="J63" s="50">
        <v>12</v>
      </c>
      <c r="K63" s="52">
        <v>0</v>
      </c>
      <c r="L63" s="160">
        <f t="shared" si="2"/>
        <v>0</v>
      </c>
      <c r="M63" s="160"/>
      <c r="N63" s="160"/>
      <c r="O63" s="160"/>
    </row>
    <row r="64" spans="1:15" s="1" customFormat="1" ht="25.5" customHeight="1">
      <c r="A64" s="11"/>
      <c r="B64" s="43">
        <v>53</v>
      </c>
      <c r="C64" s="43" t="s">
        <v>131</v>
      </c>
      <c r="D64" s="44" t="s">
        <v>230</v>
      </c>
      <c r="E64" s="162" t="s">
        <v>231</v>
      </c>
      <c r="F64" s="162"/>
      <c r="G64" s="162"/>
      <c r="H64" s="162"/>
      <c r="I64" s="45" t="s">
        <v>178</v>
      </c>
      <c r="J64" s="51">
        <v>12</v>
      </c>
      <c r="K64" s="58">
        <v>0</v>
      </c>
      <c r="L64" s="163">
        <f t="shared" si="2"/>
        <v>0</v>
      </c>
      <c r="M64" s="163"/>
      <c r="N64" s="163"/>
      <c r="O64" s="163"/>
    </row>
    <row r="65" spans="1:15" s="1" customFormat="1" ht="25.5" customHeight="1">
      <c r="A65" s="11"/>
      <c r="B65" s="38">
        <v>54</v>
      </c>
      <c r="C65" s="38" t="s">
        <v>81</v>
      </c>
      <c r="D65" s="39" t="s">
        <v>244</v>
      </c>
      <c r="E65" s="161" t="s">
        <v>245</v>
      </c>
      <c r="F65" s="161"/>
      <c r="G65" s="161"/>
      <c r="H65" s="161"/>
      <c r="I65" s="40" t="s">
        <v>102</v>
      </c>
      <c r="J65" s="50">
        <v>142</v>
      </c>
      <c r="K65" s="58">
        <v>0</v>
      </c>
      <c r="L65" s="160">
        <f t="shared" si="2"/>
        <v>0</v>
      </c>
      <c r="M65" s="160"/>
      <c r="N65" s="160"/>
      <c r="O65" s="160"/>
    </row>
    <row r="66" spans="1:15" s="1" customFormat="1" ht="16.5" customHeight="1">
      <c r="A66" s="11"/>
      <c r="B66" s="38">
        <v>55</v>
      </c>
      <c r="C66" s="38" t="s">
        <v>81</v>
      </c>
      <c r="D66" s="39" t="s">
        <v>247</v>
      </c>
      <c r="E66" s="161" t="s">
        <v>248</v>
      </c>
      <c r="F66" s="161"/>
      <c r="G66" s="161"/>
      <c r="H66" s="161"/>
      <c r="I66" s="40" t="s">
        <v>102</v>
      </c>
      <c r="J66" s="50">
        <v>200</v>
      </c>
      <c r="K66" s="58">
        <v>0</v>
      </c>
      <c r="L66" s="160">
        <f t="shared" si="2"/>
        <v>0</v>
      </c>
      <c r="M66" s="160"/>
      <c r="N66" s="160"/>
      <c r="O66" s="160"/>
    </row>
    <row r="67" spans="1:15" s="1" customFormat="1" ht="25.5" customHeight="1">
      <c r="A67" s="11"/>
      <c r="B67" s="38">
        <v>56</v>
      </c>
      <c r="C67" s="38" t="s">
        <v>81</v>
      </c>
      <c r="D67" s="39" t="s">
        <v>249</v>
      </c>
      <c r="E67" s="161" t="s">
        <v>250</v>
      </c>
      <c r="F67" s="161"/>
      <c r="G67" s="161"/>
      <c r="H67" s="161"/>
      <c r="I67" s="40" t="s">
        <v>178</v>
      </c>
      <c r="J67" s="50">
        <v>2</v>
      </c>
      <c r="K67" s="58">
        <v>0</v>
      </c>
      <c r="L67" s="160">
        <f t="shared" si="2"/>
        <v>0</v>
      </c>
      <c r="M67" s="160"/>
      <c r="N67" s="160"/>
      <c r="O67" s="160"/>
    </row>
    <row r="68" spans="1:15" s="1" customFormat="1" ht="25.5" customHeight="1">
      <c r="A68" s="11"/>
      <c r="B68" s="38">
        <v>57</v>
      </c>
      <c r="C68" s="38" t="s">
        <v>81</v>
      </c>
      <c r="D68" s="39" t="s">
        <v>255</v>
      </c>
      <c r="E68" s="161" t="s">
        <v>256</v>
      </c>
      <c r="F68" s="161"/>
      <c r="G68" s="161"/>
      <c r="H68" s="161"/>
      <c r="I68" s="40" t="s">
        <v>178</v>
      </c>
      <c r="J68" s="50">
        <v>7</v>
      </c>
      <c r="K68" s="58">
        <v>0</v>
      </c>
      <c r="L68" s="160">
        <f t="shared" si="2"/>
        <v>0</v>
      </c>
      <c r="M68" s="160"/>
      <c r="N68" s="160"/>
      <c r="O68" s="160"/>
    </row>
    <row r="69" spans="1:15" s="1" customFormat="1" ht="38.25" customHeight="1">
      <c r="A69" s="11"/>
      <c r="B69" s="38">
        <v>58</v>
      </c>
      <c r="C69" s="38" t="s">
        <v>81</v>
      </c>
      <c r="D69" s="39" t="s">
        <v>258</v>
      </c>
      <c r="E69" s="161" t="s">
        <v>259</v>
      </c>
      <c r="F69" s="161"/>
      <c r="G69" s="161"/>
      <c r="H69" s="161"/>
      <c r="I69" s="40" t="s">
        <v>178</v>
      </c>
      <c r="J69" s="50">
        <v>7</v>
      </c>
      <c r="K69" s="58">
        <v>0</v>
      </c>
      <c r="L69" s="160">
        <f t="shared" si="2"/>
        <v>0</v>
      </c>
      <c r="M69" s="160"/>
      <c r="N69" s="160"/>
      <c r="O69" s="160"/>
    </row>
    <row r="70" spans="1:15" s="1" customFormat="1" ht="25.5" customHeight="1">
      <c r="A70" s="11"/>
      <c r="B70" s="38">
        <v>59</v>
      </c>
      <c r="C70" s="38" t="s">
        <v>81</v>
      </c>
      <c r="D70" s="39" t="s">
        <v>264</v>
      </c>
      <c r="E70" s="161" t="s">
        <v>265</v>
      </c>
      <c r="F70" s="161"/>
      <c r="G70" s="161"/>
      <c r="H70" s="161"/>
      <c r="I70" s="40" t="s">
        <v>178</v>
      </c>
      <c r="J70" s="50">
        <v>30.536</v>
      </c>
      <c r="K70" s="58">
        <v>0</v>
      </c>
      <c r="L70" s="160">
        <f t="shared" si="2"/>
        <v>0</v>
      </c>
      <c r="M70" s="160"/>
      <c r="N70" s="160"/>
      <c r="O70" s="160"/>
    </row>
    <row r="71" spans="1:15" s="1" customFormat="1" ht="25.5" customHeight="1">
      <c r="A71" s="11"/>
      <c r="B71" s="43">
        <v>60</v>
      </c>
      <c r="C71" s="43" t="s">
        <v>131</v>
      </c>
      <c r="D71" s="44" t="s">
        <v>266</v>
      </c>
      <c r="E71" s="162" t="s">
        <v>267</v>
      </c>
      <c r="F71" s="162"/>
      <c r="G71" s="162"/>
      <c r="H71" s="162"/>
      <c r="I71" s="45" t="s">
        <v>178</v>
      </c>
      <c r="J71" s="51">
        <v>17.855</v>
      </c>
      <c r="K71" s="58">
        <v>0</v>
      </c>
      <c r="L71" s="163">
        <f t="shared" si="2"/>
        <v>0</v>
      </c>
      <c r="M71" s="163"/>
      <c r="N71" s="163"/>
      <c r="O71" s="163"/>
    </row>
    <row r="72" spans="1:15" s="1" customFormat="1" ht="25.5" customHeight="1">
      <c r="A72" s="11"/>
      <c r="B72" s="43">
        <v>61</v>
      </c>
      <c r="C72" s="43" t="s">
        <v>131</v>
      </c>
      <c r="D72" s="44" t="s">
        <v>269</v>
      </c>
      <c r="E72" s="162" t="s">
        <v>270</v>
      </c>
      <c r="F72" s="162"/>
      <c r="G72" s="162"/>
      <c r="H72" s="162"/>
      <c r="I72" s="45" t="s">
        <v>178</v>
      </c>
      <c r="J72" s="51">
        <v>7</v>
      </c>
      <c r="K72" s="58">
        <v>0</v>
      </c>
      <c r="L72" s="163">
        <f t="shared" si="2"/>
        <v>0</v>
      </c>
      <c r="M72" s="163"/>
      <c r="N72" s="163"/>
      <c r="O72" s="163"/>
    </row>
    <row r="73" spans="1:15" s="1" customFormat="1" ht="25.5" customHeight="1">
      <c r="A73" s="11"/>
      <c r="B73" s="43">
        <v>62</v>
      </c>
      <c r="C73" s="43" t="s">
        <v>131</v>
      </c>
      <c r="D73" s="44" t="s">
        <v>272</v>
      </c>
      <c r="E73" s="162" t="s">
        <v>273</v>
      </c>
      <c r="F73" s="162"/>
      <c r="G73" s="162"/>
      <c r="H73" s="162"/>
      <c r="I73" s="45" t="s">
        <v>178</v>
      </c>
      <c r="J73" s="51">
        <v>5.681</v>
      </c>
      <c r="K73" s="58">
        <v>0</v>
      </c>
      <c r="L73" s="163">
        <f t="shared" si="2"/>
        <v>0</v>
      </c>
      <c r="M73" s="163"/>
      <c r="N73" s="163"/>
      <c r="O73" s="163"/>
    </row>
    <row r="74" spans="1:15" s="1" customFormat="1" ht="25.5" customHeight="1">
      <c r="A74" s="11"/>
      <c r="B74" s="38">
        <v>63</v>
      </c>
      <c r="C74" s="38" t="s">
        <v>81</v>
      </c>
      <c r="D74" s="39" t="s">
        <v>274</v>
      </c>
      <c r="E74" s="161" t="s">
        <v>265</v>
      </c>
      <c r="F74" s="161"/>
      <c r="G74" s="161"/>
      <c r="H74" s="161"/>
      <c r="I74" s="40" t="s">
        <v>178</v>
      </c>
      <c r="J74" s="50">
        <v>5</v>
      </c>
      <c r="K74" s="58">
        <v>0</v>
      </c>
      <c r="L74" s="160">
        <f t="shared" si="2"/>
        <v>0</v>
      </c>
      <c r="M74" s="160"/>
      <c r="N74" s="160"/>
      <c r="O74" s="160"/>
    </row>
    <row r="75" spans="1:15" s="1" customFormat="1" ht="38.25" customHeight="1">
      <c r="A75" s="11"/>
      <c r="B75" s="43">
        <v>64</v>
      </c>
      <c r="C75" s="43" t="s">
        <v>131</v>
      </c>
      <c r="D75" s="44" t="s">
        <v>275</v>
      </c>
      <c r="E75" s="162" t="s">
        <v>276</v>
      </c>
      <c r="F75" s="162"/>
      <c r="G75" s="162"/>
      <c r="H75" s="162"/>
      <c r="I75" s="45" t="s">
        <v>178</v>
      </c>
      <c r="J75" s="51">
        <v>7.07</v>
      </c>
      <c r="K75" s="54">
        <v>0</v>
      </c>
      <c r="L75" s="163">
        <f t="shared" si="2"/>
        <v>0</v>
      </c>
      <c r="M75" s="163"/>
      <c r="N75" s="163"/>
      <c r="O75" s="163"/>
    </row>
    <row r="76" spans="1:15" s="1" customFormat="1" ht="16.5" customHeight="1">
      <c r="A76" s="11"/>
      <c r="B76" s="38">
        <v>65</v>
      </c>
      <c r="C76" s="38" t="s">
        <v>81</v>
      </c>
      <c r="D76" s="39" t="s">
        <v>277</v>
      </c>
      <c r="E76" s="161" t="s">
        <v>278</v>
      </c>
      <c r="F76" s="161"/>
      <c r="G76" s="161"/>
      <c r="H76" s="161"/>
      <c r="I76" s="40" t="s">
        <v>178</v>
      </c>
      <c r="J76" s="50">
        <v>1</v>
      </c>
      <c r="K76" s="54">
        <v>0</v>
      </c>
      <c r="L76" s="160">
        <f t="shared" si="2"/>
        <v>0</v>
      </c>
      <c r="M76" s="160"/>
      <c r="N76" s="160"/>
      <c r="O76" s="160"/>
    </row>
    <row r="77" spans="1:15" s="1" customFormat="1" ht="25.5" customHeight="1">
      <c r="A77" s="11"/>
      <c r="B77" s="43">
        <v>66</v>
      </c>
      <c r="C77" s="43" t="s">
        <v>131</v>
      </c>
      <c r="D77" s="44" t="s">
        <v>279</v>
      </c>
      <c r="E77" s="162" t="s">
        <v>280</v>
      </c>
      <c r="F77" s="162"/>
      <c r="G77" s="162"/>
      <c r="H77" s="162"/>
      <c r="I77" s="45" t="s">
        <v>178</v>
      </c>
      <c r="J77" s="51">
        <v>1.01</v>
      </c>
      <c r="K77" s="54">
        <v>0</v>
      </c>
      <c r="L77" s="163">
        <f t="shared" si="2"/>
        <v>0</v>
      </c>
      <c r="M77" s="163"/>
      <c r="N77" s="163"/>
      <c r="O77" s="163"/>
    </row>
    <row r="78" spans="1:15" s="1" customFormat="1" ht="38.25" customHeight="1">
      <c r="A78" s="11"/>
      <c r="B78" s="43">
        <v>67</v>
      </c>
      <c r="C78" s="43" t="s">
        <v>131</v>
      </c>
      <c r="D78" s="44" t="s">
        <v>281</v>
      </c>
      <c r="E78" s="162" t="s">
        <v>282</v>
      </c>
      <c r="F78" s="162"/>
      <c r="G78" s="162"/>
      <c r="H78" s="162"/>
      <c r="I78" s="45" t="s">
        <v>178</v>
      </c>
      <c r="J78" s="51">
        <v>1.01</v>
      </c>
      <c r="K78" s="54">
        <v>0</v>
      </c>
      <c r="L78" s="163">
        <f t="shared" si="2"/>
        <v>0</v>
      </c>
      <c r="M78" s="163"/>
      <c r="N78" s="163"/>
      <c r="O78" s="163"/>
    </row>
    <row r="79" spans="1:15" s="1" customFormat="1" ht="25.5" customHeight="1">
      <c r="A79" s="11"/>
      <c r="B79" s="38">
        <v>68</v>
      </c>
      <c r="C79" s="38" t="s">
        <v>81</v>
      </c>
      <c r="D79" s="39" t="s">
        <v>285</v>
      </c>
      <c r="E79" s="161" t="s">
        <v>286</v>
      </c>
      <c r="F79" s="161"/>
      <c r="G79" s="161"/>
      <c r="H79" s="161"/>
      <c r="I79" s="40" t="s">
        <v>178</v>
      </c>
      <c r="J79" s="50">
        <v>8</v>
      </c>
      <c r="K79" s="54">
        <v>0</v>
      </c>
      <c r="L79" s="160">
        <f t="shared" si="2"/>
        <v>0</v>
      </c>
      <c r="M79" s="160"/>
      <c r="N79" s="160"/>
      <c r="O79" s="160"/>
    </row>
    <row r="80" spans="1:15" s="1" customFormat="1" ht="16.5" customHeight="1">
      <c r="A80" s="11"/>
      <c r="B80" s="43">
        <v>69</v>
      </c>
      <c r="C80" s="43" t="s">
        <v>131</v>
      </c>
      <c r="D80" s="44" t="s">
        <v>287</v>
      </c>
      <c r="E80" s="162" t="s">
        <v>288</v>
      </c>
      <c r="F80" s="162"/>
      <c r="G80" s="162"/>
      <c r="H80" s="162"/>
      <c r="I80" s="45" t="s">
        <v>178</v>
      </c>
      <c r="J80" s="51">
        <v>8</v>
      </c>
      <c r="K80" s="54">
        <v>0</v>
      </c>
      <c r="L80" s="163">
        <f t="shared" si="2"/>
        <v>0</v>
      </c>
      <c r="M80" s="163"/>
      <c r="N80" s="163"/>
      <c r="O80" s="163"/>
    </row>
    <row r="81" spans="1:15" s="1" customFormat="1" ht="38.25" customHeight="1">
      <c r="A81" s="11"/>
      <c r="B81" s="38">
        <v>70</v>
      </c>
      <c r="C81" s="38" t="s">
        <v>81</v>
      </c>
      <c r="D81" s="39" t="s">
        <v>289</v>
      </c>
      <c r="E81" s="161" t="s">
        <v>290</v>
      </c>
      <c r="F81" s="161"/>
      <c r="G81" s="161"/>
      <c r="H81" s="161"/>
      <c r="I81" s="40" t="s">
        <v>109</v>
      </c>
      <c r="J81" s="50">
        <v>5</v>
      </c>
      <c r="K81" s="52">
        <v>0</v>
      </c>
      <c r="L81" s="160">
        <f t="shared" si="2"/>
        <v>0</v>
      </c>
      <c r="M81" s="160"/>
      <c r="N81" s="160"/>
      <c r="O81" s="160"/>
    </row>
    <row r="82" spans="1:15" s="1" customFormat="1" ht="25.5" customHeight="1">
      <c r="A82" s="11"/>
      <c r="B82" s="38">
        <v>71</v>
      </c>
      <c r="C82" s="38" t="s">
        <v>81</v>
      </c>
      <c r="D82" s="39" t="s">
        <v>291</v>
      </c>
      <c r="E82" s="161" t="s">
        <v>292</v>
      </c>
      <c r="F82" s="161"/>
      <c r="G82" s="161"/>
      <c r="H82" s="161"/>
      <c r="I82" s="40" t="s">
        <v>84</v>
      </c>
      <c r="J82" s="50">
        <v>20</v>
      </c>
      <c r="K82" s="58">
        <v>0</v>
      </c>
      <c r="L82" s="160">
        <f t="shared" si="2"/>
        <v>0</v>
      </c>
      <c r="M82" s="160"/>
      <c r="N82" s="160"/>
      <c r="O82" s="160"/>
    </row>
    <row r="83" spans="1:15" s="1" customFormat="1" ht="25.5" customHeight="1">
      <c r="A83" s="11"/>
      <c r="B83" s="38">
        <v>72</v>
      </c>
      <c r="C83" s="38" t="s">
        <v>81</v>
      </c>
      <c r="D83" s="39" t="s">
        <v>293</v>
      </c>
      <c r="E83" s="161" t="s">
        <v>294</v>
      </c>
      <c r="F83" s="161"/>
      <c r="G83" s="161"/>
      <c r="H83" s="161"/>
      <c r="I83" s="40" t="s">
        <v>102</v>
      </c>
      <c r="J83" s="50">
        <v>142</v>
      </c>
      <c r="K83" s="58">
        <v>0</v>
      </c>
      <c r="L83" s="160">
        <f t="shared" si="2"/>
        <v>0</v>
      </c>
      <c r="M83" s="160"/>
      <c r="N83" s="160"/>
      <c r="O83" s="160"/>
    </row>
    <row r="84" spans="1:15" s="3" customFormat="1" ht="29.25" customHeight="1">
      <c r="A84" s="36"/>
      <c r="B84" s="71"/>
      <c r="C84" s="74" t="s">
        <v>67</v>
      </c>
      <c r="D84" s="74"/>
      <c r="E84" s="74"/>
      <c r="F84" s="74"/>
      <c r="G84" s="74"/>
      <c r="H84" s="74"/>
      <c r="I84" s="74"/>
      <c r="J84" s="74"/>
      <c r="K84" s="74"/>
      <c r="L84" s="160"/>
      <c r="M84" s="160"/>
      <c r="N84" s="160"/>
      <c r="O84" s="160"/>
    </row>
    <row r="85" spans="1:15" s="1" customFormat="1" ht="25.5" customHeight="1">
      <c r="A85" s="11"/>
      <c r="B85" s="38">
        <v>73</v>
      </c>
      <c r="C85" s="38" t="s">
        <v>81</v>
      </c>
      <c r="D85" s="39" t="s">
        <v>295</v>
      </c>
      <c r="E85" s="161" t="s">
        <v>296</v>
      </c>
      <c r="F85" s="161"/>
      <c r="G85" s="161"/>
      <c r="H85" s="161"/>
      <c r="I85" s="40" t="s">
        <v>102</v>
      </c>
      <c r="J85" s="50">
        <v>142</v>
      </c>
      <c r="K85" s="52">
        <v>0</v>
      </c>
      <c r="L85" s="160">
        <f aca="true" t="shared" si="3" ref="L85:L94">ROUND(K85*J85,2)</f>
        <v>0</v>
      </c>
      <c r="M85" s="160"/>
      <c r="N85" s="160"/>
      <c r="O85" s="160"/>
    </row>
    <row r="86" spans="1:15" s="1" customFormat="1" ht="38.25" customHeight="1">
      <c r="A86" s="11"/>
      <c r="B86" s="38">
        <v>74</v>
      </c>
      <c r="C86" s="38" t="s">
        <v>81</v>
      </c>
      <c r="D86" s="39" t="s">
        <v>297</v>
      </c>
      <c r="E86" s="161" t="s">
        <v>298</v>
      </c>
      <c r="F86" s="161"/>
      <c r="G86" s="161"/>
      <c r="H86" s="161"/>
      <c r="I86" s="40" t="s">
        <v>84</v>
      </c>
      <c r="J86" s="50">
        <v>4.804</v>
      </c>
      <c r="K86" s="58">
        <v>0</v>
      </c>
      <c r="L86" s="160">
        <f t="shared" si="3"/>
        <v>0</v>
      </c>
      <c r="M86" s="160"/>
      <c r="N86" s="160"/>
      <c r="O86" s="160"/>
    </row>
    <row r="87" spans="1:15" s="1" customFormat="1" ht="25.5" customHeight="1">
      <c r="A87" s="11"/>
      <c r="B87" s="38">
        <v>75</v>
      </c>
      <c r="C87" s="38" t="s">
        <v>81</v>
      </c>
      <c r="D87" s="39" t="s">
        <v>299</v>
      </c>
      <c r="E87" s="161" t="s">
        <v>300</v>
      </c>
      <c r="F87" s="161"/>
      <c r="G87" s="161"/>
      <c r="H87" s="161"/>
      <c r="I87" s="40" t="s">
        <v>84</v>
      </c>
      <c r="J87" s="50">
        <v>4.804</v>
      </c>
      <c r="K87" s="58">
        <v>0</v>
      </c>
      <c r="L87" s="160">
        <f t="shared" si="3"/>
        <v>0</v>
      </c>
      <c r="M87" s="160"/>
      <c r="N87" s="160"/>
      <c r="O87" s="160"/>
    </row>
    <row r="88" spans="1:15" s="1" customFormat="1" ht="38.25" customHeight="1">
      <c r="A88" s="11"/>
      <c r="B88" s="38">
        <v>76</v>
      </c>
      <c r="C88" s="38" t="s">
        <v>81</v>
      </c>
      <c r="D88" s="39" t="s">
        <v>301</v>
      </c>
      <c r="E88" s="161" t="s">
        <v>302</v>
      </c>
      <c r="F88" s="161"/>
      <c r="G88" s="161"/>
      <c r="H88" s="161"/>
      <c r="I88" s="40" t="s">
        <v>155</v>
      </c>
      <c r="J88" s="50">
        <v>106.002</v>
      </c>
      <c r="K88" s="58">
        <v>0</v>
      </c>
      <c r="L88" s="160">
        <f t="shared" si="3"/>
        <v>0</v>
      </c>
      <c r="M88" s="160"/>
      <c r="N88" s="160"/>
      <c r="O88" s="160"/>
    </row>
    <row r="89" spans="1:15" s="1" customFormat="1" ht="25.5" customHeight="1">
      <c r="A89" s="11"/>
      <c r="B89" s="38">
        <v>77</v>
      </c>
      <c r="C89" s="38" t="s">
        <v>81</v>
      </c>
      <c r="D89" s="39" t="s">
        <v>303</v>
      </c>
      <c r="E89" s="161" t="s">
        <v>304</v>
      </c>
      <c r="F89" s="161"/>
      <c r="G89" s="161"/>
      <c r="H89" s="161"/>
      <c r="I89" s="40" t="s">
        <v>155</v>
      </c>
      <c r="J89" s="50">
        <v>106.002</v>
      </c>
      <c r="K89" s="58">
        <v>0</v>
      </c>
      <c r="L89" s="160">
        <f t="shared" si="3"/>
        <v>0</v>
      </c>
      <c r="M89" s="160"/>
      <c r="N89" s="160"/>
      <c r="O89" s="160"/>
    </row>
    <row r="90" spans="1:15" s="1" customFormat="1" ht="25.5" customHeight="1">
      <c r="A90" s="11"/>
      <c r="B90" s="38">
        <v>78</v>
      </c>
      <c r="C90" s="38" t="s">
        <v>81</v>
      </c>
      <c r="D90" s="39" t="s">
        <v>305</v>
      </c>
      <c r="E90" s="161" t="s">
        <v>306</v>
      </c>
      <c r="F90" s="161"/>
      <c r="G90" s="161"/>
      <c r="H90" s="161"/>
      <c r="I90" s="40" t="s">
        <v>155</v>
      </c>
      <c r="J90" s="50">
        <v>530.01</v>
      </c>
      <c r="K90" s="58">
        <v>0</v>
      </c>
      <c r="L90" s="160">
        <f t="shared" si="3"/>
        <v>0</v>
      </c>
      <c r="M90" s="160"/>
      <c r="N90" s="160"/>
      <c r="O90" s="160"/>
    </row>
    <row r="91" spans="1:15" s="1" customFormat="1" ht="25.5" customHeight="1">
      <c r="A91" s="11"/>
      <c r="B91" s="121">
        <v>79</v>
      </c>
      <c r="C91" s="121" t="s">
        <v>81</v>
      </c>
      <c r="D91" s="122" t="s">
        <v>307</v>
      </c>
      <c r="E91" s="169" t="s">
        <v>308</v>
      </c>
      <c r="F91" s="169"/>
      <c r="G91" s="169"/>
      <c r="H91" s="169"/>
      <c r="I91" s="123" t="s">
        <v>155</v>
      </c>
      <c r="J91" s="124">
        <v>233.293</v>
      </c>
      <c r="K91" s="125">
        <v>0</v>
      </c>
      <c r="L91" s="170">
        <f t="shared" si="3"/>
        <v>0</v>
      </c>
      <c r="M91" s="170"/>
      <c r="N91" s="170"/>
      <c r="O91" s="170"/>
    </row>
    <row r="92" spans="1:15" s="1" customFormat="1" ht="16.5" customHeight="1">
      <c r="A92" s="11"/>
      <c r="B92" s="128" t="s">
        <v>512</v>
      </c>
      <c r="C92" s="109" t="s">
        <v>81</v>
      </c>
      <c r="D92" s="114" t="s">
        <v>307</v>
      </c>
      <c r="E92" s="158" t="s">
        <v>497</v>
      </c>
      <c r="F92" s="158"/>
      <c r="G92" s="158"/>
      <c r="H92" s="158"/>
      <c r="I92" s="115" t="s">
        <v>155</v>
      </c>
      <c r="J92" s="116">
        <v>21.18</v>
      </c>
      <c r="K92" s="117">
        <v>0</v>
      </c>
      <c r="L92" s="159">
        <f t="shared" si="3"/>
        <v>0</v>
      </c>
      <c r="M92" s="159"/>
      <c r="N92" s="159"/>
      <c r="O92" s="159"/>
    </row>
    <row r="93" spans="1:15" s="1" customFormat="1" ht="16.5" customHeight="1">
      <c r="A93" s="11"/>
      <c r="B93" s="128" t="s">
        <v>513</v>
      </c>
      <c r="C93" s="109" t="s">
        <v>81</v>
      </c>
      <c r="D93" s="114" t="s">
        <v>307</v>
      </c>
      <c r="E93" s="158" t="s">
        <v>498</v>
      </c>
      <c r="F93" s="158"/>
      <c r="G93" s="158"/>
      <c r="H93" s="158"/>
      <c r="I93" s="115" t="s">
        <v>155</v>
      </c>
      <c r="J93" s="116">
        <v>84.83</v>
      </c>
      <c r="K93" s="117">
        <v>0</v>
      </c>
      <c r="L93" s="159">
        <f t="shared" si="3"/>
        <v>0</v>
      </c>
      <c r="M93" s="159"/>
      <c r="N93" s="159"/>
      <c r="O93" s="159"/>
    </row>
    <row r="94" spans="1:15" s="1" customFormat="1" ht="39.75" customHeight="1">
      <c r="A94" s="11"/>
      <c r="B94" s="83">
        <v>80</v>
      </c>
      <c r="C94" s="83" t="s">
        <v>81</v>
      </c>
      <c r="D94" s="84" t="s">
        <v>311</v>
      </c>
      <c r="E94" s="164" t="s">
        <v>501</v>
      </c>
      <c r="F94" s="164"/>
      <c r="G94" s="164"/>
      <c r="H94" s="164"/>
      <c r="I94" s="126" t="s">
        <v>102</v>
      </c>
      <c r="J94" s="110">
        <v>75</v>
      </c>
      <c r="K94" s="58">
        <v>0</v>
      </c>
      <c r="L94" s="165">
        <f t="shared" si="3"/>
        <v>0</v>
      </c>
      <c r="M94" s="165"/>
      <c r="N94" s="165"/>
      <c r="O94" s="165"/>
    </row>
    <row r="95" spans="1:15" s="3" customFormat="1" ht="29.25" customHeight="1">
      <c r="A95" s="36"/>
      <c r="B95" s="71"/>
      <c r="C95" s="74" t="s">
        <v>68</v>
      </c>
      <c r="D95" s="74"/>
      <c r="E95" s="74"/>
      <c r="F95" s="74"/>
      <c r="G95" s="74"/>
      <c r="H95" s="74"/>
      <c r="I95" s="74"/>
      <c r="J95" s="74"/>
      <c r="K95" s="74"/>
      <c r="L95" s="160"/>
      <c r="M95" s="160"/>
      <c r="N95" s="160"/>
      <c r="O95" s="160"/>
    </row>
    <row r="96" spans="1:15" s="1" customFormat="1" ht="38.25" customHeight="1">
      <c r="A96" s="11"/>
      <c r="B96" s="38">
        <v>81</v>
      </c>
      <c r="C96" s="38" t="s">
        <v>81</v>
      </c>
      <c r="D96" s="39" t="s">
        <v>315</v>
      </c>
      <c r="E96" s="161" t="s">
        <v>316</v>
      </c>
      <c r="F96" s="161"/>
      <c r="G96" s="161"/>
      <c r="H96" s="161"/>
      <c r="I96" s="40" t="s">
        <v>155</v>
      </c>
      <c r="J96" s="50">
        <v>1490.335</v>
      </c>
      <c r="K96" s="52">
        <v>0</v>
      </c>
      <c r="L96" s="160">
        <f>ROUND(K96*J96,2)</f>
        <v>0</v>
      </c>
      <c r="M96" s="160"/>
      <c r="N96" s="160"/>
      <c r="O96" s="160"/>
    </row>
    <row r="97" spans="1:15" s="3" customFormat="1" ht="36.75" customHeight="1">
      <c r="A97" s="36"/>
      <c r="B97" s="71"/>
      <c r="C97" s="72" t="s">
        <v>69</v>
      </c>
      <c r="D97" s="72"/>
      <c r="E97" s="72"/>
      <c r="F97" s="72"/>
      <c r="G97" s="72"/>
      <c r="H97" s="72"/>
      <c r="I97" s="72"/>
      <c r="J97" s="72"/>
      <c r="K97" s="72"/>
      <c r="L97" s="160"/>
      <c r="M97" s="160"/>
      <c r="N97" s="160"/>
      <c r="O97" s="160"/>
    </row>
    <row r="98" spans="1:15" s="3" customFormat="1" ht="19.5" customHeight="1">
      <c r="A98" s="36"/>
      <c r="B98" s="71"/>
      <c r="C98" s="74" t="s">
        <v>70</v>
      </c>
      <c r="D98" s="74"/>
      <c r="E98" s="74"/>
      <c r="F98" s="74"/>
      <c r="G98" s="74"/>
      <c r="H98" s="74"/>
      <c r="I98" s="74"/>
      <c r="J98" s="74"/>
      <c r="K98" s="74"/>
      <c r="L98" s="160"/>
      <c r="M98" s="160"/>
      <c r="N98" s="160"/>
      <c r="O98" s="160"/>
    </row>
    <row r="99" spans="1:15" s="1" customFormat="1" ht="16.5" customHeight="1">
      <c r="A99" s="11"/>
      <c r="B99" s="38">
        <v>82</v>
      </c>
      <c r="C99" s="38" t="s">
        <v>81</v>
      </c>
      <c r="D99" s="39" t="s">
        <v>317</v>
      </c>
      <c r="E99" s="161" t="s">
        <v>318</v>
      </c>
      <c r="F99" s="161"/>
      <c r="G99" s="161"/>
      <c r="H99" s="161"/>
      <c r="I99" s="40" t="s">
        <v>319</v>
      </c>
      <c r="J99" s="50">
        <v>235.07</v>
      </c>
      <c r="K99" s="52">
        <v>0</v>
      </c>
      <c r="L99" s="160">
        <f aca="true" t="shared" si="4" ref="L99:L108">ROUND(K99*J99,2)</f>
        <v>0</v>
      </c>
      <c r="M99" s="160"/>
      <c r="N99" s="160"/>
      <c r="O99" s="160"/>
    </row>
    <row r="100" spans="1:15" s="1" customFormat="1" ht="25.5" customHeight="1">
      <c r="A100" s="11"/>
      <c r="B100" s="38">
        <v>83</v>
      </c>
      <c r="C100" s="38" t="s">
        <v>81</v>
      </c>
      <c r="D100" s="39" t="s">
        <v>320</v>
      </c>
      <c r="E100" s="161" t="s">
        <v>321</v>
      </c>
      <c r="F100" s="161"/>
      <c r="G100" s="161"/>
      <c r="H100" s="161"/>
      <c r="I100" s="40" t="s">
        <v>102</v>
      </c>
      <c r="J100" s="50">
        <v>3.8</v>
      </c>
      <c r="K100" s="58">
        <v>0</v>
      </c>
      <c r="L100" s="160">
        <f t="shared" si="4"/>
        <v>0</v>
      </c>
      <c r="M100" s="160"/>
      <c r="N100" s="160"/>
      <c r="O100" s="160"/>
    </row>
    <row r="101" spans="1:15" s="1" customFormat="1" ht="38.25" customHeight="1">
      <c r="A101" s="11"/>
      <c r="B101" s="38">
        <v>84</v>
      </c>
      <c r="C101" s="38" t="s">
        <v>81</v>
      </c>
      <c r="D101" s="39" t="s">
        <v>322</v>
      </c>
      <c r="E101" s="161" t="s">
        <v>323</v>
      </c>
      <c r="F101" s="161"/>
      <c r="G101" s="161"/>
      <c r="H101" s="161"/>
      <c r="I101" s="40" t="s">
        <v>319</v>
      </c>
      <c r="J101" s="50">
        <v>164.6</v>
      </c>
      <c r="K101" s="58">
        <v>0</v>
      </c>
      <c r="L101" s="160">
        <f t="shared" si="4"/>
        <v>0</v>
      </c>
      <c r="M101" s="160"/>
      <c r="N101" s="160"/>
      <c r="O101" s="160"/>
    </row>
    <row r="102" spans="1:15" s="1" customFormat="1" ht="38.25" customHeight="1">
      <c r="A102" s="11"/>
      <c r="B102" s="38">
        <v>85</v>
      </c>
      <c r="C102" s="38" t="s">
        <v>81</v>
      </c>
      <c r="D102" s="39" t="s">
        <v>324</v>
      </c>
      <c r="E102" s="161" t="s">
        <v>325</v>
      </c>
      <c r="F102" s="161"/>
      <c r="G102" s="161"/>
      <c r="H102" s="161"/>
      <c r="I102" s="40" t="s">
        <v>319</v>
      </c>
      <c r="J102" s="50">
        <v>96.127</v>
      </c>
      <c r="K102" s="58">
        <v>0</v>
      </c>
      <c r="L102" s="160">
        <f t="shared" si="4"/>
        <v>0</v>
      </c>
      <c r="M102" s="160"/>
      <c r="N102" s="160"/>
      <c r="O102" s="160"/>
    </row>
    <row r="103" spans="1:15" s="1" customFormat="1" ht="25.5" customHeight="1">
      <c r="A103" s="11"/>
      <c r="B103" s="43">
        <v>86</v>
      </c>
      <c r="C103" s="43" t="s">
        <v>131</v>
      </c>
      <c r="D103" s="44" t="s">
        <v>326</v>
      </c>
      <c r="E103" s="162" t="s">
        <v>327</v>
      </c>
      <c r="F103" s="162"/>
      <c r="G103" s="162"/>
      <c r="H103" s="162"/>
      <c r="I103" s="45" t="s">
        <v>319</v>
      </c>
      <c r="J103" s="51">
        <v>77.181</v>
      </c>
      <c r="K103" s="58">
        <v>0</v>
      </c>
      <c r="L103" s="163">
        <f t="shared" si="4"/>
        <v>0</v>
      </c>
      <c r="M103" s="163"/>
      <c r="N103" s="163"/>
      <c r="O103" s="163"/>
    </row>
    <row r="104" spans="1:15" s="1" customFormat="1" ht="25.5" customHeight="1">
      <c r="A104" s="11"/>
      <c r="B104" s="43">
        <v>87</v>
      </c>
      <c r="C104" s="43" t="s">
        <v>131</v>
      </c>
      <c r="D104" s="44" t="s">
        <v>328</v>
      </c>
      <c r="E104" s="162" t="s">
        <v>329</v>
      </c>
      <c r="F104" s="162"/>
      <c r="G104" s="162"/>
      <c r="H104" s="162"/>
      <c r="I104" s="45" t="s">
        <v>319</v>
      </c>
      <c r="J104" s="51">
        <v>18.619</v>
      </c>
      <c r="K104" s="58">
        <v>0</v>
      </c>
      <c r="L104" s="163">
        <f t="shared" si="4"/>
        <v>0</v>
      </c>
      <c r="M104" s="163"/>
      <c r="N104" s="163"/>
      <c r="O104" s="163"/>
    </row>
    <row r="105" spans="1:15" s="1" customFormat="1" ht="25.5" customHeight="1">
      <c r="A105" s="11"/>
      <c r="B105" s="43">
        <v>88</v>
      </c>
      <c r="C105" s="43" t="s">
        <v>131</v>
      </c>
      <c r="D105" s="44" t="s">
        <v>330</v>
      </c>
      <c r="E105" s="162" t="s">
        <v>331</v>
      </c>
      <c r="F105" s="162"/>
      <c r="G105" s="162"/>
      <c r="H105" s="162"/>
      <c r="I105" s="45" t="s">
        <v>319</v>
      </c>
      <c r="J105" s="51">
        <v>96.26</v>
      </c>
      <c r="K105" s="58">
        <v>0</v>
      </c>
      <c r="L105" s="163">
        <f t="shared" si="4"/>
        <v>0</v>
      </c>
      <c r="M105" s="163"/>
      <c r="N105" s="163"/>
      <c r="O105" s="163"/>
    </row>
    <row r="106" spans="1:15" s="1" customFormat="1" ht="25.5" customHeight="1">
      <c r="A106" s="11"/>
      <c r="B106" s="43">
        <v>89</v>
      </c>
      <c r="C106" s="43" t="s">
        <v>131</v>
      </c>
      <c r="D106" s="44" t="s">
        <v>332</v>
      </c>
      <c r="E106" s="162" t="s">
        <v>333</v>
      </c>
      <c r="F106" s="162"/>
      <c r="G106" s="162"/>
      <c r="H106" s="162"/>
      <c r="I106" s="45" t="s">
        <v>319</v>
      </c>
      <c r="J106" s="51">
        <v>54.863</v>
      </c>
      <c r="K106" s="54">
        <v>0</v>
      </c>
      <c r="L106" s="163">
        <f t="shared" si="4"/>
        <v>0</v>
      </c>
      <c r="M106" s="163"/>
      <c r="N106" s="163"/>
      <c r="O106" s="163"/>
    </row>
    <row r="107" spans="1:15" s="1" customFormat="1" ht="25.5" customHeight="1">
      <c r="A107" s="11"/>
      <c r="B107" s="43">
        <v>90</v>
      </c>
      <c r="C107" s="43" t="s">
        <v>131</v>
      </c>
      <c r="D107" s="44" t="s">
        <v>334</v>
      </c>
      <c r="E107" s="162" t="s">
        <v>335</v>
      </c>
      <c r="F107" s="162"/>
      <c r="G107" s="162"/>
      <c r="H107" s="162"/>
      <c r="I107" s="45" t="s">
        <v>319</v>
      </c>
      <c r="J107" s="51">
        <v>157.876</v>
      </c>
      <c r="K107" s="54">
        <v>0</v>
      </c>
      <c r="L107" s="163">
        <f t="shared" si="4"/>
        <v>0</v>
      </c>
      <c r="M107" s="163"/>
      <c r="N107" s="163"/>
      <c r="O107" s="163"/>
    </row>
    <row r="108" spans="1:15" s="1" customFormat="1" ht="38.25" customHeight="1">
      <c r="A108" s="11"/>
      <c r="B108" s="38">
        <v>91</v>
      </c>
      <c r="C108" s="38" t="s">
        <v>81</v>
      </c>
      <c r="D108" s="39" t="s">
        <v>336</v>
      </c>
      <c r="E108" s="161" t="s">
        <v>337</v>
      </c>
      <c r="F108" s="161"/>
      <c r="G108" s="161"/>
      <c r="H108" s="161"/>
      <c r="I108" s="40" t="s">
        <v>155</v>
      </c>
      <c r="J108" s="50">
        <v>0.434</v>
      </c>
      <c r="K108" s="52">
        <v>0</v>
      </c>
      <c r="L108" s="160">
        <f t="shared" si="4"/>
        <v>0</v>
      </c>
      <c r="M108" s="160"/>
      <c r="N108" s="160"/>
      <c r="O108" s="160"/>
    </row>
    <row r="109" spans="1:15" s="3" customFormat="1" ht="36.75" customHeight="1">
      <c r="A109" s="36"/>
      <c r="B109" s="71"/>
      <c r="C109" s="72" t="s">
        <v>71</v>
      </c>
      <c r="D109" s="72"/>
      <c r="E109" s="72"/>
      <c r="F109" s="72"/>
      <c r="G109" s="72"/>
      <c r="H109" s="72"/>
      <c r="I109" s="72"/>
      <c r="J109" s="72"/>
      <c r="K109" s="72"/>
      <c r="L109" s="160"/>
      <c r="M109" s="160"/>
      <c r="N109" s="160"/>
      <c r="O109" s="160"/>
    </row>
    <row r="110" spans="1:15" s="3" customFormat="1" ht="19.5" customHeight="1">
      <c r="A110" s="36"/>
      <c r="B110" s="71"/>
      <c r="C110" s="74" t="s">
        <v>72</v>
      </c>
      <c r="D110" s="74"/>
      <c r="E110" s="74"/>
      <c r="F110" s="74"/>
      <c r="G110" s="74"/>
      <c r="H110" s="74"/>
      <c r="I110" s="74"/>
      <c r="J110" s="74"/>
      <c r="K110" s="74"/>
      <c r="L110" s="160"/>
      <c r="M110" s="160"/>
      <c r="N110" s="160"/>
      <c r="O110" s="160"/>
    </row>
    <row r="111" spans="1:15" s="1" customFormat="1" ht="16.5" customHeight="1">
      <c r="A111" s="11"/>
      <c r="B111" s="38">
        <v>92</v>
      </c>
      <c r="C111" s="38" t="s">
        <v>81</v>
      </c>
      <c r="D111" s="39" t="s">
        <v>309</v>
      </c>
      <c r="E111" s="161" t="s">
        <v>462</v>
      </c>
      <c r="F111" s="161"/>
      <c r="G111" s="161"/>
      <c r="H111" s="161"/>
      <c r="I111" s="40" t="s">
        <v>178</v>
      </c>
      <c r="J111" s="50">
        <v>2</v>
      </c>
      <c r="K111" s="52">
        <v>0</v>
      </c>
      <c r="L111" s="160">
        <f aca="true" t="shared" si="5" ref="L111:L118">ROUND(K111*J111,2)</f>
        <v>0</v>
      </c>
      <c r="M111" s="160"/>
      <c r="N111" s="160"/>
      <c r="O111" s="160"/>
    </row>
    <row r="112" spans="1:15" s="1" customFormat="1" ht="16.5" customHeight="1">
      <c r="A112" s="11"/>
      <c r="B112" s="38">
        <v>93</v>
      </c>
      <c r="C112" s="38" t="s">
        <v>81</v>
      </c>
      <c r="D112" s="39" t="s">
        <v>340</v>
      </c>
      <c r="E112" s="161" t="s">
        <v>341</v>
      </c>
      <c r="F112" s="161"/>
      <c r="G112" s="161"/>
      <c r="H112" s="161"/>
      <c r="I112" s="40" t="s">
        <v>178</v>
      </c>
      <c r="J112" s="50">
        <v>2</v>
      </c>
      <c r="K112" s="58">
        <v>0</v>
      </c>
      <c r="L112" s="160">
        <f t="shared" si="5"/>
        <v>0</v>
      </c>
      <c r="M112" s="160"/>
      <c r="N112" s="160"/>
      <c r="O112" s="160"/>
    </row>
    <row r="113" spans="1:15" s="1" customFormat="1" ht="16.5" customHeight="1">
      <c r="A113" s="11"/>
      <c r="B113" s="38">
        <v>94</v>
      </c>
      <c r="C113" s="38" t="s">
        <v>81</v>
      </c>
      <c r="D113" s="39" t="s">
        <v>342</v>
      </c>
      <c r="E113" s="161" t="s">
        <v>343</v>
      </c>
      <c r="F113" s="161"/>
      <c r="G113" s="161"/>
      <c r="H113" s="161"/>
      <c r="I113" s="40" t="s">
        <v>178</v>
      </c>
      <c r="J113" s="50">
        <v>2</v>
      </c>
      <c r="K113" s="58">
        <v>0</v>
      </c>
      <c r="L113" s="160">
        <f t="shared" si="5"/>
        <v>0</v>
      </c>
      <c r="M113" s="160"/>
      <c r="N113" s="160"/>
      <c r="O113" s="160"/>
    </row>
    <row r="114" spans="1:15" s="1" customFormat="1" ht="16.5" customHeight="1">
      <c r="A114" s="11"/>
      <c r="B114" s="38">
        <v>95</v>
      </c>
      <c r="C114" s="38" t="s">
        <v>81</v>
      </c>
      <c r="D114" s="39" t="s">
        <v>344</v>
      </c>
      <c r="E114" s="161" t="s">
        <v>345</v>
      </c>
      <c r="F114" s="161"/>
      <c r="G114" s="161"/>
      <c r="H114" s="161"/>
      <c r="I114" s="40" t="s">
        <v>178</v>
      </c>
      <c r="J114" s="50">
        <v>2</v>
      </c>
      <c r="K114" s="58">
        <v>0</v>
      </c>
      <c r="L114" s="160">
        <f t="shared" si="5"/>
        <v>0</v>
      </c>
      <c r="M114" s="160"/>
      <c r="N114" s="160"/>
      <c r="O114" s="160"/>
    </row>
    <row r="115" spans="1:15" s="1" customFormat="1" ht="16.5" customHeight="1">
      <c r="A115" s="11"/>
      <c r="B115" s="38">
        <v>96</v>
      </c>
      <c r="C115" s="38" t="s">
        <v>81</v>
      </c>
      <c r="D115" s="39" t="s">
        <v>326</v>
      </c>
      <c r="E115" s="161" t="s">
        <v>346</v>
      </c>
      <c r="F115" s="161"/>
      <c r="G115" s="161"/>
      <c r="H115" s="161"/>
      <c r="I115" s="40" t="s">
        <v>178</v>
      </c>
      <c r="J115" s="50">
        <v>2</v>
      </c>
      <c r="K115" s="58">
        <v>0</v>
      </c>
      <c r="L115" s="160">
        <f t="shared" si="5"/>
        <v>0</v>
      </c>
      <c r="M115" s="160"/>
      <c r="N115" s="160"/>
      <c r="O115" s="160"/>
    </row>
    <row r="116" spans="1:15" s="1" customFormat="1" ht="16.5" customHeight="1">
      <c r="A116" s="11"/>
      <c r="B116" s="38">
        <v>97</v>
      </c>
      <c r="C116" s="38" t="s">
        <v>81</v>
      </c>
      <c r="D116" s="39" t="s">
        <v>328</v>
      </c>
      <c r="E116" s="161" t="s">
        <v>347</v>
      </c>
      <c r="F116" s="161"/>
      <c r="G116" s="161"/>
      <c r="H116" s="161"/>
      <c r="I116" s="40" t="s">
        <v>178</v>
      </c>
      <c r="J116" s="50">
        <v>4</v>
      </c>
      <c r="K116" s="58">
        <v>0</v>
      </c>
      <c r="L116" s="160">
        <f t="shared" si="5"/>
        <v>0</v>
      </c>
      <c r="M116" s="160"/>
      <c r="N116" s="160"/>
      <c r="O116" s="160"/>
    </row>
    <row r="117" spans="1:15" s="1" customFormat="1" ht="16.5" customHeight="1">
      <c r="A117" s="11"/>
      <c r="B117" s="38">
        <v>98</v>
      </c>
      <c r="C117" s="38" t="s">
        <v>81</v>
      </c>
      <c r="D117" s="39" t="s">
        <v>330</v>
      </c>
      <c r="E117" s="161" t="s">
        <v>348</v>
      </c>
      <c r="F117" s="161"/>
      <c r="G117" s="161"/>
      <c r="H117" s="161"/>
      <c r="I117" s="40" t="s">
        <v>178</v>
      </c>
      <c r="J117" s="50">
        <v>1</v>
      </c>
      <c r="K117" s="58">
        <v>0</v>
      </c>
      <c r="L117" s="160">
        <f t="shared" si="5"/>
        <v>0</v>
      </c>
      <c r="M117" s="160"/>
      <c r="N117" s="160"/>
      <c r="O117" s="160"/>
    </row>
    <row r="118" spans="1:15" s="1" customFormat="1" ht="16.5" customHeight="1">
      <c r="A118" s="11"/>
      <c r="B118" s="38">
        <v>99</v>
      </c>
      <c r="C118" s="38" t="s">
        <v>81</v>
      </c>
      <c r="D118" s="39" t="s">
        <v>332</v>
      </c>
      <c r="E118" s="161" t="s">
        <v>349</v>
      </c>
      <c r="F118" s="161"/>
      <c r="G118" s="161"/>
      <c r="H118" s="161"/>
      <c r="I118" s="40" t="s">
        <v>178</v>
      </c>
      <c r="J118" s="50">
        <v>1</v>
      </c>
      <c r="K118" s="58">
        <v>0</v>
      </c>
      <c r="L118" s="160">
        <f t="shared" si="5"/>
        <v>0</v>
      </c>
      <c r="M118" s="160"/>
      <c r="N118" s="160"/>
      <c r="O118" s="160"/>
    </row>
    <row r="119" spans="1:15" s="3" customFormat="1" ht="29.25" customHeight="1">
      <c r="A119" s="36"/>
      <c r="B119" s="71"/>
      <c r="C119" s="74" t="s">
        <v>73</v>
      </c>
      <c r="D119" s="74"/>
      <c r="E119" s="74"/>
      <c r="F119" s="74"/>
      <c r="G119" s="74"/>
      <c r="H119" s="74"/>
      <c r="I119" s="74"/>
      <c r="J119" s="74"/>
      <c r="K119" s="74"/>
      <c r="L119" s="160"/>
      <c r="M119" s="160"/>
      <c r="N119" s="160"/>
      <c r="O119" s="160"/>
    </row>
    <row r="120" spans="1:15" s="1" customFormat="1" ht="25.5" customHeight="1">
      <c r="A120" s="11"/>
      <c r="B120" s="38">
        <v>100</v>
      </c>
      <c r="C120" s="38" t="s">
        <v>81</v>
      </c>
      <c r="D120" s="39" t="s">
        <v>350</v>
      </c>
      <c r="E120" s="161" t="s">
        <v>351</v>
      </c>
      <c r="F120" s="161"/>
      <c r="G120" s="161"/>
      <c r="H120" s="161"/>
      <c r="I120" s="40" t="s">
        <v>102</v>
      </c>
      <c r="J120" s="50">
        <v>200</v>
      </c>
      <c r="K120" s="52">
        <v>0</v>
      </c>
      <c r="L120" s="160">
        <f>ROUND(K120*J120,2)</f>
        <v>0</v>
      </c>
      <c r="M120" s="160"/>
      <c r="N120" s="160"/>
      <c r="O120" s="160"/>
    </row>
    <row r="121" spans="1:15" s="1" customFormat="1" ht="25.5" customHeight="1">
      <c r="A121" s="11"/>
      <c r="B121" s="43">
        <v>101</v>
      </c>
      <c r="C121" s="43" t="s">
        <v>131</v>
      </c>
      <c r="D121" s="44" t="s">
        <v>352</v>
      </c>
      <c r="E121" s="162" t="s">
        <v>353</v>
      </c>
      <c r="F121" s="162"/>
      <c r="G121" s="162"/>
      <c r="H121" s="162"/>
      <c r="I121" s="45" t="s">
        <v>102</v>
      </c>
      <c r="J121" s="51">
        <v>200</v>
      </c>
      <c r="K121" s="54">
        <v>0</v>
      </c>
      <c r="L121" s="163">
        <f>ROUND(K121*J121,2)</f>
        <v>0</v>
      </c>
      <c r="M121" s="163"/>
      <c r="N121" s="163"/>
      <c r="O121" s="163"/>
    </row>
    <row r="122" spans="1:15" s="1" customFormat="1" ht="6.75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4" spans="4:5" ht="13.5">
      <c r="D124" s="111"/>
      <c r="E124" t="s">
        <v>495</v>
      </c>
    </row>
    <row r="125" spans="4:5" ht="13.5">
      <c r="D125" s="120"/>
      <c r="E125" s="75" t="s">
        <v>506</v>
      </c>
    </row>
    <row r="126" spans="4:5" ht="13.5">
      <c r="D126" s="118"/>
      <c r="E126" s="75" t="s">
        <v>507</v>
      </c>
    </row>
    <row r="127" spans="4:5" ht="13.5">
      <c r="D127" s="119"/>
      <c r="E127" s="75" t="s">
        <v>500</v>
      </c>
    </row>
  </sheetData>
  <sheetProtection formatColumns="0" formatRows="0"/>
  <mergeCells count="220">
    <mergeCell ref="L10:O10"/>
    <mergeCell ref="E11:H11"/>
    <mergeCell ref="L11:O11"/>
    <mergeCell ref="E5:H5"/>
    <mergeCell ref="L5:O5"/>
    <mergeCell ref="E9:H9"/>
    <mergeCell ref="L9:O9"/>
    <mergeCell ref="L6:O6"/>
    <mergeCell ref="L7:O7"/>
    <mergeCell ref="E10:H10"/>
    <mergeCell ref="L14:O14"/>
    <mergeCell ref="E15:H15"/>
    <mergeCell ref="L15:O15"/>
    <mergeCell ref="E12:H12"/>
    <mergeCell ref="E13:H13"/>
    <mergeCell ref="L13:O13"/>
    <mergeCell ref="L12:O12"/>
    <mergeCell ref="E14:H14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28:H28"/>
    <mergeCell ref="L28:O28"/>
    <mergeCell ref="E29:H29"/>
    <mergeCell ref="L29:O29"/>
    <mergeCell ref="E33:H33"/>
    <mergeCell ref="L33:O33"/>
    <mergeCell ref="E34:H34"/>
    <mergeCell ref="L34:O34"/>
    <mergeCell ref="E31:H31"/>
    <mergeCell ref="L31:O31"/>
    <mergeCell ref="E32:H32"/>
    <mergeCell ref="L32:O32"/>
    <mergeCell ref="E35:H35"/>
    <mergeCell ref="L35:O35"/>
    <mergeCell ref="E38:H38"/>
    <mergeCell ref="L38:O38"/>
    <mergeCell ref="E36:H36"/>
    <mergeCell ref="L36:O36"/>
    <mergeCell ref="E41:H41"/>
    <mergeCell ref="L41:O41"/>
    <mergeCell ref="E42:H42"/>
    <mergeCell ref="L42:O42"/>
    <mergeCell ref="E39:H39"/>
    <mergeCell ref="L39:O39"/>
    <mergeCell ref="E40:H40"/>
    <mergeCell ref="L40:O40"/>
    <mergeCell ref="E46:H46"/>
    <mergeCell ref="L46:O46"/>
    <mergeCell ref="E47:H47"/>
    <mergeCell ref="L47:O47"/>
    <mergeCell ref="E44:H44"/>
    <mergeCell ref="L44:O44"/>
    <mergeCell ref="E45:H45"/>
    <mergeCell ref="L45:O45"/>
    <mergeCell ref="E55:H55"/>
    <mergeCell ref="L55:O55"/>
    <mergeCell ref="E48:H48"/>
    <mergeCell ref="L48:O48"/>
    <mergeCell ref="E49:H49"/>
    <mergeCell ref="L49:O49"/>
    <mergeCell ref="E51:H51"/>
    <mergeCell ref="L51:O51"/>
    <mergeCell ref="E52:H52"/>
    <mergeCell ref="L52:O52"/>
    <mergeCell ref="E53:H53"/>
    <mergeCell ref="L53:O53"/>
    <mergeCell ref="E56:H56"/>
    <mergeCell ref="L56:O56"/>
    <mergeCell ref="E58:H58"/>
    <mergeCell ref="L58:O58"/>
    <mergeCell ref="E60:H60"/>
    <mergeCell ref="L60:O60"/>
    <mergeCell ref="E57:H57"/>
    <mergeCell ref="L57:O57"/>
    <mergeCell ref="E62:H62"/>
    <mergeCell ref="L62:O62"/>
    <mergeCell ref="E59:H59"/>
    <mergeCell ref="L59:O59"/>
    <mergeCell ref="E64:H64"/>
    <mergeCell ref="L64:O64"/>
    <mergeCell ref="E61:H61"/>
    <mergeCell ref="L61:O61"/>
    <mergeCell ref="E66:H66"/>
    <mergeCell ref="L66:O66"/>
    <mergeCell ref="E63:H63"/>
    <mergeCell ref="L63:O63"/>
    <mergeCell ref="E68:H68"/>
    <mergeCell ref="L68:O68"/>
    <mergeCell ref="E65:H65"/>
    <mergeCell ref="L65:O65"/>
    <mergeCell ref="E70:H70"/>
    <mergeCell ref="L70:O70"/>
    <mergeCell ref="E67:H67"/>
    <mergeCell ref="L67:O67"/>
    <mergeCell ref="E72:H72"/>
    <mergeCell ref="L72:O72"/>
    <mergeCell ref="E69:H69"/>
    <mergeCell ref="L69:O69"/>
    <mergeCell ref="E74:H74"/>
    <mergeCell ref="L74:O74"/>
    <mergeCell ref="E71:H71"/>
    <mergeCell ref="L71:O71"/>
    <mergeCell ref="E76:H76"/>
    <mergeCell ref="L76:O76"/>
    <mergeCell ref="E73:H73"/>
    <mergeCell ref="L73:O73"/>
    <mergeCell ref="E78:H78"/>
    <mergeCell ref="L78:O78"/>
    <mergeCell ref="E75:H75"/>
    <mergeCell ref="L75:O75"/>
    <mergeCell ref="E80:H80"/>
    <mergeCell ref="L80:O80"/>
    <mergeCell ref="E77:H77"/>
    <mergeCell ref="L77:O77"/>
    <mergeCell ref="L79:O79"/>
    <mergeCell ref="E92:H92"/>
    <mergeCell ref="L92:O92"/>
    <mergeCell ref="E81:H81"/>
    <mergeCell ref="L81:O81"/>
    <mergeCell ref="E87:H87"/>
    <mergeCell ref="L87:O87"/>
    <mergeCell ref="E91:H91"/>
    <mergeCell ref="L91:O91"/>
    <mergeCell ref="E94:H94"/>
    <mergeCell ref="E88:H88"/>
    <mergeCell ref="L88:O88"/>
    <mergeCell ref="E90:H90"/>
    <mergeCell ref="L90:O90"/>
    <mergeCell ref="E93:H93"/>
    <mergeCell ref="E99:H99"/>
    <mergeCell ref="L99:O99"/>
    <mergeCell ref="L94:O94"/>
    <mergeCell ref="L98:O98"/>
    <mergeCell ref="L95:O95"/>
    <mergeCell ref="E96:H96"/>
    <mergeCell ref="L96:O96"/>
    <mergeCell ref="E101:H101"/>
    <mergeCell ref="L101:O101"/>
    <mergeCell ref="E102:H102"/>
    <mergeCell ref="L102:O102"/>
    <mergeCell ref="E100:H100"/>
    <mergeCell ref="L100:O100"/>
    <mergeCell ref="E105:H105"/>
    <mergeCell ref="L105:O105"/>
    <mergeCell ref="E106:H106"/>
    <mergeCell ref="L106:O106"/>
    <mergeCell ref="E103:H103"/>
    <mergeCell ref="L103:O103"/>
    <mergeCell ref="E104:H104"/>
    <mergeCell ref="L104:O104"/>
    <mergeCell ref="E107:H107"/>
    <mergeCell ref="L107:O107"/>
    <mergeCell ref="E108:H108"/>
    <mergeCell ref="L108:O108"/>
    <mergeCell ref="E113:H113"/>
    <mergeCell ref="L113:O113"/>
    <mergeCell ref="L120:O120"/>
    <mergeCell ref="E111:H111"/>
    <mergeCell ref="L111:O111"/>
    <mergeCell ref="L110:O110"/>
    <mergeCell ref="L109:O109"/>
    <mergeCell ref="E112:H112"/>
    <mergeCell ref="L112:O112"/>
    <mergeCell ref="E114:H114"/>
    <mergeCell ref="L114:O114"/>
    <mergeCell ref="E117:H117"/>
    <mergeCell ref="E121:H121"/>
    <mergeCell ref="L121:O121"/>
    <mergeCell ref="L119:O119"/>
    <mergeCell ref="E115:H115"/>
    <mergeCell ref="L115:O115"/>
    <mergeCell ref="E116:H116"/>
    <mergeCell ref="L116:O116"/>
    <mergeCell ref="E118:H118"/>
    <mergeCell ref="L118:O118"/>
    <mergeCell ref="E120:H120"/>
    <mergeCell ref="L117:O117"/>
    <mergeCell ref="L37:O37"/>
    <mergeCell ref="L43:O43"/>
    <mergeCell ref="L50:O50"/>
    <mergeCell ref="L54:O54"/>
    <mergeCell ref="L84:O84"/>
    <mergeCell ref="L97:O97"/>
    <mergeCell ref="L86:O86"/>
    <mergeCell ref="L93:O93"/>
    <mergeCell ref="L82:O82"/>
    <mergeCell ref="A2:O2"/>
    <mergeCell ref="E89:H89"/>
    <mergeCell ref="L89:O89"/>
    <mergeCell ref="E83:H83"/>
    <mergeCell ref="L83:O83"/>
    <mergeCell ref="E85:H85"/>
    <mergeCell ref="L85:O85"/>
    <mergeCell ref="E86:H86"/>
    <mergeCell ref="E82:H82"/>
    <mergeCell ref="E79:H79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X67" sqref="X67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11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94" t="s">
        <v>463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76" t="s">
        <v>76</v>
      </c>
      <c r="F5" s="176"/>
      <c r="G5" s="176"/>
      <c r="H5" s="176"/>
      <c r="I5" s="53" t="s">
        <v>77</v>
      </c>
      <c r="J5" s="53" t="s">
        <v>78</v>
      </c>
      <c r="K5" s="53" t="s">
        <v>79</v>
      </c>
      <c r="L5" s="176" t="s">
        <v>59</v>
      </c>
      <c r="M5" s="176"/>
      <c r="N5" s="176"/>
      <c r="O5" s="177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200">
        <f>SUM(L9:O70)</f>
        <v>0</v>
      </c>
      <c r="M6" s="200"/>
      <c r="N6" s="200"/>
      <c r="O6" s="200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84"/>
      <c r="M7" s="184"/>
      <c r="N7" s="184"/>
      <c r="O7" s="184"/>
    </row>
    <row r="8" spans="1:15" s="73" customFormat="1" ht="19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 s="74"/>
      <c r="K8" s="74"/>
      <c r="L8" s="196"/>
      <c r="M8" s="196"/>
      <c r="N8" s="196"/>
      <c r="O8" s="196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88" t="s">
        <v>83</v>
      </c>
      <c r="F9" s="189"/>
      <c r="G9" s="189"/>
      <c r="H9" s="190"/>
      <c r="I9" s="40" t="s">
        <v>84</v>
      </c>
      <c r="J9" s="50">
        <v>96</v>
      </c>
      <c r="K9" s="52">
        <v>0</v>
      </c>
      <c r="L9" s="178">
        <f aca="true" t="shared" si="0" ref="L9:L31">ROUND(K9*J9,2)</f>
        <v>0</v>
      </c>
      <c r="M9" s="179"/>
      <c r="N9" s="179"/>
      <c r="O9" s="180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88" t="s">
        <v>88</v>
      </c>
      <c r="F10" s="189"/>
      <c r="G10" s="189"/>
      <c r="H10" s="190"/>
      <c r="I10" s="40" t="s">
        <v>84</v>
      </c>
      <c r="J10" s="50">
        <v>96</v>
      </c>
      <c r="K10" s="58">
        <v>0</v>
      </c>
      <c r="L10" s="178">
        <f t="shared" si="0"/>
        <v>0</v>
      </c>
      <c r="M10" s="179"/>
      <c r="N10" s="179"/>
      <c r="O10" s="180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88" t="s">
        <v>91</v>
      </c>
      <c r="F11" s="189"/>
      <c r="G11" s="189"/>
      <c r="H11" s="190"/>
      <c r="I11" s="40" t="s">
        <v>84</v>
      </c>
      <c r="J11" s="50">
        <v>96</v>
      </c>
      <c r="K11" s="58">
        <v>0</v>
      </c>
      <c r="L11" s="178">
        <f t="shared" si="0"/>
        <v>0</v>
      </c>
      <c r="M11" s="179"/>
      <c r="N11" s="179"/>
      <c r="O11" s="180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88" t="s">
        <v>93</v>
      </c>
      <c r="F12" s="189"/>
      <c r="G12" s="189"/>
      <c r="H12" s="190"/>
      <c r="I12" s="40" t="s">
        <v>94</v>
      </c>
      <c r="J12" s="50">
        <v>2</v>
      </c>
      <c r="K12" s="58">
        <v>0</v>
      </c>
      <c r="L12" s="178">
        <f t="shared" si="0"/>
        <v>0</v>
      </c>
      <c r="M12" s="179"/>
      <c r="N12" s="179"/>
      <c r="O12" s="180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88" t="s">
        <v>97</v>
      </c>
      <c r="F13" s="189"/>
      <c r="G13" s="189"/>
      <c r="H13" s="190"/>
      <c r="I13" s="40" t="s">
        <v>98</v>
      </c>
      <c r="J13" s="50">
        <v>1</v>
      </c>
      <c r="K13" s="58">
        <v>0</v>
      </c>
      <c r="L13" s="178">
        <f t="shared" si="0"/>
        <v>0</v>
      </c>
      <c r="M13" s="179"/>
      <c r="N13" s="179"/>
      <c r="O13" s="180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104</v>
      </c>
      <c r="E14" s="188" t="s">
        <v>105</v>
      </c>
      <c r="F14" s="189"/>
      <c r="G14" s="189"/>
      <c r="H14" s="190"/>
      <c r="I14" s="40" t="s">
        <v>102</v>
      </c>
      <c r="J14" s="50">
        <v>2.1</v>
      </c>
      <c r="K14" s="58">
        <v>0</v>
      </c>
      <c r="L14" s="178">
        <f t="shared" si="0"/>
        <v>0</v>
      </c>
      <c r="M14" s="179"/>
      <c r="N14" s="179"/>
      <c r="O14" s="180"/>
    </row>
    <row r="15" spans="1:15" s="1" customFormat="1" ht="38.25" customHeight="1">
      <c r="A15" s="11"/>
      <c r="B15" s="38" t="s">
        <v>103</v>
      </c>
      <c r="C15" s="38" t="s">
        <v>81</v>
      </c>
      <c r="D15" s="39" t="s">
        <v>107</v>
      </c>
      <c r="E15" s="188" t="s">
        <v>108</v>
      </c>
      <c r="F15" s="189"/>
      <c r="G15" s="189"/>
      <c r="H15" s="190"/>
      <c r="I15" s="40" t="s">
        <v>109</v>
      </c>
      <c r="J15" s="50">
        <v>2.1</v>
      </c>
      <c r="K15" s="58">
        <v>0</v>
      </c>
      <c r="L15" s="178">
        <f t="shared" si="0"/>
        <v>0</v>
      </c>
      <c r="M15" s="179"/>
      <c r="N15" s="179"/>
      <c r="O15" s="180"/>
    </row>
    <row r="16" spans="1:15" s="1" customFormat="1" ht="25.5" customHeight="1">
      <c r="A16" s="11"/>
      <c r="B16" s="38" t="s">
        <v>106</v>
      </c>
      <c r="C16" s="38" t="s">
        <v>81</v>
      </c>
      <c r="D16" s="39" t="s">
        <v>355</v>
      </c>
      <c r="E16" s="188" t="s">
        <v>356</v>
      </c>
      <c r="F16" s="189"/>
      <c r="G16" s="189"/>
      <c r="H16" s="190"/>
      <c r="I16" s="40" t="s">
        <v>109</v>
      </c>
      <c r="J16" s="50">
        <v>2.35</v>
      </c>
      <c r="K16" s="58">
        <v>0</v>
      </c>
      <c r="L16" s="178">
        <f t="shared" si="0"/>
        <v>0</v>
      </c>
      <c r="M16" s="179"/>
      <c r="N16" s="179"/>
      <c r="O16" s="180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357</v>
      </c>
      <c r="E17" s="188" t="s">
        <v>358</v>
      </c>
      <c r="F17" s="189"/>
      <c r="G17" s="189"/>
      <c r="H17" s="190"/>
      <c r="I17" s="40" t="s">
        <v>109</v>
      </c>
      <c r="J17" s="50">
        <v>2.35</v>
      </c>
      <c r="K17" s="58">
        <v>0</v>
      </c>
      <c r="L17" s="178">
        <f t="shared" si="0"/>
        <v>0</v>
      </c>
      <c r="M17" s="179"/>
      <c r="N17" s="179"/>
      <c r="O17" s="180"/>
    </row>
    <row r="18" spans="1:15" s="1" customFormat="1" ht="25.5" customHeight="1">
      <c r="A18" s="11"/>
      <c r="B18" s="38" t="s">
        <v>115</v>
      </c>
      <c r="C18" s="38" t="s">
        <v>81</v>
      </c>
      <c r="D18" s="39" t="s">
        <v>116</v>
      </c>
      <c r="E18" s="188" t="s">
        <v>117</v>
      </c>
      <c r="F18" s="189"/>
      <c r="G18" s="189"/>
      <c r="H18" s="190"/>
      <c r="I18" s="40" t="s">
        <v>109</v>
      </c>
      <c r="J18" s="50">
        <v>316.8</v>
      </c>
      <c r="K18" s="58">
        <v>0</v>
      </c>
      <c r="L18" s="178">
        <f t="shared" si="0"/>
        <v>0</v>
      </c>
      <c r="M18" s="179"/>
      <c r="N18" s="179"/>
      <c r="O18" s="180"/>
    </row>
    <row r="19" spans="1:15" s="1" customFormat="1" ht="16.5" customHeight="1">
      <c r="A19" s="11"/>
      <c r="B19" s="38" t="s">
        <v>118</v>
      </c>
      <c r="C19" s="38" t="s">
        <v>81</v>
      </c>
      <c r="D19" s="39" t="s">
        <v>119</v>
      </c>
      <c r="E19" s="188" t="s">
        <v>120</v>
      </c>
      <c r="F19" s="189"/>
      <c r="G19" s="189"/>
      <c r="H19" s="190"/>
      <c r="I19" s="40" t="s">
        <v>109</v>
      </c>
      <c r="J19" s="50">
        <v>316.8</v>
      </c>
      <c r="K19" s="58">
        <v>0</v>
      </c>
      <c r="L19" s="178">
        <f t="shared" si="0"/>
        <v>0</v>
      </c>
      <c r="M19" s="179"/>
      <c r="N19" s="179"/>
      <c r="O19" s="180"/>
    </row>
    <row r="20" spans="1:15" s="1" customFormat="1" ht="25.5" customHeight="1">
      <c r="A20" s="11"/>
      <c r="B20" s="38">
        <v>12</v>
      </c>
      <c r="C20" s="38" t="s">
        <v>81</v>
      </c>
      <c r="D20" s="39" t="s">
        <v>134</v>
      </c>
      <c r="E20" s="188" t="s">
        <v>135</v>
      </c>
      <c r="F20" s="189"/>
      <c r="G20" s="189"/>
      <c r="H20" s="190"/>
      <c r="I20" s="40" t="s">
        <v>84</v>
      </c>
      <c r="J20" s="50">
        <v>528</v>
      </c>
      <c r="K20" s="58">
        <v>0</v>
      </c>
      <c r="L20" s="178">
        <f t="shared" si="0"/>
        <v>0</v>
      </c>
      <c r="M20" s="179"/>
      <c r="N20" s="179"/>
      <c r="O20" s="180"/>
    </row>
    <row r="21" spans="1:15" s="1" customFormat="1" ht="25.5" customHeight="1">
      <c r="A21" s="11"/>
      <c r="B21" s="38">
        <v>13</v>
      </c>
      <c r="C21" s="38" t="s">
        <v>81</v>
      </c>
      <c r="D21" s="39" t="s">
        <v>136</v>
      </c>
      <c r="E21" s="188" t="s">
        <v>137</v>
      </c>
      <c r="F21" s="189"/>
      <c r="G21" s="189"/>
      <c r="H21" s="190"/>
      <c r="I21" s="40" t="s">
        <v>84</v>
      </c>
      <c r="J21" s="50">
        <v>528</v>
      </c>
      <c r="K21" s="58">
        <v>0</v>
      </c>
      <c r="L21" s="178">
        <f t="shared" si="0"/>
        <v>0</v>
      </c>
      <c r="M21" s="179"/>
      <c r="N21" s="179"/>
      <c r="O21" s="180"/>
    </row>
    <row r="22" spans="1:15" s="1" customFormat="1" ht="25.5" customHeight="1">
      <c r="A22" s="11"/>
      <c r="B22" s="38">
        <v>14</v>
      </c>
      <c r="C22" s="38" t="s">
        <v>81</v>
      </c>
      <c r="D22" s="39" t="s">
        <v>359</v>
      </c>
      <c r="E22" s="188" t="s">
        <v>360</v>
      </c>
      <c r="F22" s="189"/>
      <c r="G22" s="189"/>
      <c r="H22" s="190"/>
      <c r="I22" s="40" t="s">
        <v>109</v>
      </c>
      <c r="J22" s="50">
        <v>2.1</v>
      </c>
      <c r="K22" s="58">
        <v>0</v>
      </c>
      <c r="L22" s="178">
        <f t="shared" si="0"/>
        <v>0</v>
      </c>
      <c r="M22" s="179"/>
      <c r="N22" s="179"/>
      <c r="O22" s="180"/>
    </row>
    <row r="23" spans="1:15" s="1" customFormat="1" ht="25.5" customHeight="1">
      <c r="A23" s="11"/>
      <c r="B23" s="38">
        <v>15</v>
      </c>
      <c r="C23" s="38" t="s">
        <v>81</v>
      </c>
      <c r="D23" s="39" t="s">
        <v>142</v>
      </c>
      <c r="E23" s="188" t="s">
        <v>143</v>
      </c>
      <c r="F23" s="189"/>
      <c r="G23" s="189"/>
      <c r="H23" s="190"/>
      <c r="I23" s="40" t="s">
        <v>109</v>
      </c>
      <c r="J23" s="50">
        <v>319.15</v>
      </c>
      <c r="K23" s="58">
        <v>0</v>
      </c>
      <c r="L23" s="178">
        <f t="shared" si="0"/>
        <v>0</v>
      </c>
      <c r="M23" s="179"/>
      <c r="N23" s="179"/>
      <c r="O23" s="180"/>
    </row>
    <row r="24" spans="1:15" s="1" customFormat="1" ht="25.5" customHeight="1">
      <c r="A24" s="11"/>
      <c r="B24" s="38">
        <v>16</v>
      </c>
      <c r="C24" s="38" t="s">
        <v>81</v>
      </c>
      <c r="D24" s="39" t="s">
        <v>361</v>
      </c>
      <c r="E24" s="188" t="s">
        <v>362</v>
      </c>
      <c r="F24" s="189"/>
      <c r="G24" s="189"/>
      <c r="H24" s="190"/>
      <c r="I24" s="40" t="s">
        <v>109</v>
      </c>
      <c r="J24" s="50">
        <v>319.15</v>
      </c>
      <c r="K24" s="58">
        <v>0</v>
      </c>
      <c r="L24" s="178">
        <f t="shared" si="0"/>
        <v>0</v>
      </c>
      <c r="M24" s="179"/>
      <c r="N24" s="179"/>
      <c r="O24" s="180"/>
    </row>
    <row r="25" spans="1:15" s="1" customFormat="1" ht="25.5" customHeight="1">
      <c r="A25" s="11"/>
      <c r="B25" s="38">
        <v>17</v>
      </c>
      <c r="C25" s="38" t="s">
        <v>81</v>
      </c>
      <c r="D25" s="39" t="s">
        <v>363</v>
      </c>
      <c r="E25" s="188" t="s">
        <v>364</v>
      </c>
      <c r="F25" s="189"/>
      <c r="G25" s="189"/>
      <c r="H25" s="190"/>
      <c r="I25" s="40" t="s">
        <v>109</v>
      </c>
      <c r="J25" s="50">
        <v>319.15</v>
      </c>
      <c r="K25" s="58">
        <v>0</v>
      </c>
      <c r="L25" s="178">
        <f t="shared" si="0"/>
        <v>0</v>
      </c>
      <c r="M25" s="179"/>
      <c r="N25" s="179"/>
      <c r="O25" s="180"/>
    </row>
    <row r="26" spans="1:15" s="1" customFormat="1" ht="38.25" customHeight="1">
      <c r="A26" s="11"/>
      <c r="B26" s="38">
        <v>18</v>
      </c>
      <c r="C26" s="38" t="s">
        <v>81</v>
      </c>
      <c r="D26" s="39" t="s">
        <v>148</v>
      </c>
      <c r="E26" s="188" t="s">
        <v>149</v>
      </c>
      <c r="F26" s="189"/>
      <c r="G26" s="189"/>
      <c r="H26" s="190"/>
      <c r="I26" s="40" t="s">
        <v>109</v>
      </c>
      <c r="J26" s="50">
        <v>218.5</v>
      </c>
      <c r="K26" s="58">
        <v>0</v>
      </c>
      <c r="L26" s="178">
        <f t="shared" si="0"/>
        <v>0</v>
      </c>
      <c r="M26" s="179"/>
      <c r="N26" s="179"/>
      <c r="O26" s="180"/>
    </row>
    <row r="27" spans="1:15" s="1" customFormat="1" ht="25.5" customHeight="1">
      <c r="A27" s="11"/>
      <c r="B27" s="38">
        <v>19</v>
      </c>
      <c r="C27" s="38" t="s">
        <v>81</v>
      </c>
      <c r="D27" s="39" t="s">
        <v>150</v>
      </c>
      <c r="E27" s="188" t="s">
        <v>151</v>
      </c>
      <c r="F27" s="189"/>
      <c r="G27" s="189"/>
      <c r="H27" s="190"/>
      <c r="I27" s="40" t="s">
        <v>109</v>
      </c>
      <c r="J27" s="50">
        <v>76.7</v>
      </c>
      <c r="K27" s="58">
        <v>0</v>
      </c>
      <c r="L27" s="178">
        <f t="shared" si="0"/>
        <v>0</v>
      </c>
      <c r="M27" s="179"/>
      <c r="N27" s="179"/>
      <c r="O27" s="180"/>
    </row>
    <row r="28" spans="1:15" s="1" customFormat="1" ht="16.5" customHeight="1">
      <c r="A28" s="11"/>
      <c r="B28" s="38" t="s">
        <v>0</v>
      </c>
      <c r="C28" s="38" t="s">
        <v>81</v>
      </c>
      <c r="D28" s="39" t="s">
        <v>152</v>
      </c>
      <c r="E28" s="188" t="s">
        <v>153</v>
      </c>
      <c r="F28" s="189"/>
      <c r="G28" s="189"/>
      <c r="H28" s="190"/>
      <c r="I28" s="40" t="s">
        <v>109</v>
      </c>
      <c r="J28" s="110">
        <v>61.36</v>
      </c>
      <c r="K28" s="58">
        <v>0</v>
      </c>
      <c r="L28" s="178">
        <f t="shared" si="0"/>
        <v>0</v>
      </c>
      <c r="M28" s="179"/>
      <c r="N28" s="179"/>
      <c r="O28" s="180"/>
    </row>
    <row r="29" spans="1:15" s="1" customFormat="1" ht="16.5" customHeight="1">
      <c r="A29" s="11"/>
      <c r="B29" s="43" t="s">
        <v>156</v>
      </c>
      <c r="C29" s="43" t="s">
        <v>131</v>
      </c>
      <c r="D29" s="44" t="s">
        <v>160</v>
      </c>
      <c r="E29" s="166" t="s">
        <v>161</v>
      </c>
      <c r="F29" s="167"/>
      <c r="G29" s="167"/>
      <c r="H29" s="168"/>
      <c r="I29" s="45" t="s">
        <v>155</v>
      </c>
      <c r="J29" s="51">
        <v>122.72000000000001</v>
      </c>
      <c r="K29" s="58">
        <v>0</v>
      </c>
      <c r="L29" s="181">
        <f t="shared" si="0"/>
        <v>0</v>
      </c>
      <c r="M29" s="182"/>
      <c r="N29" s="182"/>
      <c r="O29" s="183"/>
    </row>
    <row r="30" spans="1:15" s="1" customFormat="1" ht="16.5" customHeight="1">
      <c r="A30" s="11"/>
      <c r="B30" s="43" t="s">
        <v>159</v>
      </c>
      <c r="C30" s="43" t="s">
        <v>131</v>
      </c>
      <c r="D30" s="44" t="s">
        <v>154</v>
      </c>
      <c r="E30" s="166" t="s">
        <v>492</v>
      </c>
      <c r="F30" s="167"/>
      <c r="G30" s="167"/>
      <c r="H30" s="168"/>
      <c r="I30" s="45" t="s">
        <v>155</v>
      </c>
      <c r="J30" s="51">
        <v>349.6</v>
      </c>
      <c r="K30" s="58">
        <v>0</v>
      </c>
      <c r="L30" s="181">
        <f t="shared" si="0"/>
        <v>0</v>
      </c>
      <c r="M30" s="182"/>
      <c r="N30" s="182"/>
      <c r="O30" s="183"/>
    </row>
    <row r="31" spans="1:15" s="1" customFormat="1" ht="16.5" customHeight="1">
      <c r="A31" s="11"/>
      <c r="B31" s="38" t="s">
        <v>172</v>
      </c>
      <c r="C31" s="38" t="s">
        <v>81</v>
      </c>
      <c r="D31" s="39" t="s">
        <v>157</v>
      </c>
      <c r="E31" s="188" t="s">
        <v>158</v>
      </c>
      <c r="F31" s="189"/>
      <c r="G31" s="189"/>
      <c r="H31" s="190"/>
      <c r="I31" s="40" t="s">
        <v>109</v>
      </c>
      <c r="J31" s="50">
        <v>319.15</v>
      </c>
      <c r="K31" s="58">
        <v>0</v>
      </c>
      <c r="L31" s="178">
        <f t="shared" si="0"/>
        <v>0</v>
      </c>
      <c r="M31" s="179"/>
      <c r="N31" s="179"/>
      <c r="O31" s="180"/>
    </row>
    <row r="32" spans="1:15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78"/>
      <c r="M32" s="179"/>
      <c r="N32" s="179"/>
      <c r="O32" s="180"/>
    </row>
    <row r="33" spans="1:15" s="1" customFormat="1" ht="38.25" customHeight="1">
      <c r="A33" s="11"/>
      <c r="B33" s="38" t="s">
        <v>175</v>
      </c>
      <c r="C33" s="38" t="s">
        <v>81</v>
      </c>
      <c r="D33" s="39" t="s">
        <v>173</v>
      </c>
      <c r="E33" s="188" t="s">
        <v>174</v>
      </c>
      <c r="F33" s="189"/>
      <c r="G33" s="189"/>
      <c r="H33" s="190"/>
      <c r="I33" s="40" t="s">
        <v>109</v>
      </c>
      <c r="J33" s="50">
        <v>21.6</v>
      </c>
      <c r="K33" s="52">
        <v>0</v>
      </c>
      <c r="L33" s="178">
        <f>ROUND(K33*J33,2)</f>
        <v>0</v>
      </c>
      <c r="M33" s="179"/>
      <c r="N33" s="179"/>
      <c r="O33" s="180"/>
    </row>
    <row r="34" spans="1:15" s="1" customFormat="1" ht="25.5" customHeight="1">
      <c r="A34" s="11"/>
      <c r="B34" s="38" t="s">
        <v>179</v>
      </c>
      <c r="C34" s="38" t="s">
        <v>81</v>
      </c>
      <c r="D34" s="39" t="s">
        <v>176</v>
      </c>
      <c r="E34" s="188" t="s">
        <v>177</v>
      </c>
      <c r="F34" s="189"/>
      <c r="G34" s="189"/>
      <c r="H34" s="190"/>
      <c r="I34" s="40" t="s">
        <v>178</v>
      </c>
      <c r="J34" s="50">
        <v>4</v>
      </c>
      <c r="K34" s="58">
        <v>0</v>
      </c>
      <c r="L34" s="178">
        <f>ROUND(K34*J34,2)</f>
        <v>0</v>
      </c>
      <c r="M34" s="179"/>
      <c r="N34" s="179"/>
      <c r="O34" s="180"/>
    </row>
    <row r="35" spans="1:15" s="1" customFormat="1" ht="25.5" customHeight="1">
      <c r="A35" s="11"/>
      <c r="B35" s="38" t="s">
        <v>182</v>
      </c>
      <c r="C35" s="38" t="s">
        <v>81</v>
      </c>
      <c r="D35" s="39" t="s">
        <v>180</v>
      </c>
      <c r="E35" s="188" t="s">
        <v>181</v>
      </c>
      <c r="F35" s="189"/>
      <c r="G35" s="189"/>
      <c r="H35" s="190"/>
      <c r="I35" s="40" t="s">
        <v>109</v>
      </c>
      <c r="J35" s="50">
        <v>0.58</v>
      </c>
      <c r="K35" s="58">
        <v>0</v>
      </c>
      <c r="L35" s="178">
        <f>ROUND(K35*J35,2)</f>
        <v>0</v>
      </c>
      <c r="M35" s="179"/>
      <c r="N35" s="179"/>
      <c r="O35" s="180"/>
    </row>
    <row r="36" spans="1:15" s="1" customFormat="1" ht="38.25" customHeight="1">
      <c r="A36" s="11"/>
      <c r="B36" s="38" t="s">
        <v>185</v>
      </c>
      <c r="C36" s="38" t="s">
        <v>81</v>
      </c>
      <c r="D36" s="39" t="s">
        <v>183</v>
      </c>
      <c r="E36" s="188" t="s">
        <v>184</v>
      </c>
      <c r="F36" s="189"/>
      <c r="G36" s="189"/>
      <c r="H36" s="190"/>
      <c r="I36" s="40" t="s">
        <v>84</v>
      </c>
      <c r="J36" s="50">
        <v>1.385</v>
      </c>
      <c r="K36" s="58">
        <v>0</v>
      </c>
      <c r="L36" s="178">
        <f>ROUND(K36*J36,2)</f>
        <v>0</v>
      </c>
      <c r="M36" s="179"/>
      <c r="N36" s="179"/>
      <c r="O36" s="180"/>
    </row>
    <row r="37" spans="1:15" s="73" customFormat="1" ht="29.25" customHeight="1">
      <c r="A37" s="70"/>
      <c r="B37" s="71"/>
      <c r="C37" s="74" t="s">
        <v>65</v>
      </c>
      <c r="D37" s="74"/>
      <c r="E37" s="74"/>
      <c r="F37" s="74"/>
      <c r="G37" s="74"/>
      <c r="H37" s="74"/>
      <c r="I37" s="74"/>
      <c r="J37" s="74"/>
      <c r="K37" s="74"/>
      <c r="L37" s="178"/>
      <c r="M37" s="179"/>
      <c r="N37" s="179"/>
      <c r="O37" s="180"/>
    </row>
    <row r="38" spans="1:15" s="1" customFormat="1" ht="38.25" customHeight="1">
      <c r="A38" s="11"/>
      <c r="B38" s="38" t="s">
        <v>188</v>
      </c>
      <c r="C38" s="38" t="s">
        <v>81</v>
      </c>
      <c r="D38" s="39" t="s">
        <v>192</v>
      </c>
      <c r="E38" s="188" t="s">
        <v>193</v>
      </c>
      <c r="F38" s="189"/>
      <c r="G38" s="189"/>
      <c r="H38" s="190"/>
      <c r="I38" s="40" t="s">
        <v>109</v>
      </c>
      <c r="J38" s="50">
        <v>14.4</v>
      </c>
      <c r="K38" s="52">
        <v>0</v>
      </c>
      <c r="L38" s="178">
        <f>ROUND(K38*J38,2)</f>
        <v>0</v>
      </c>
      <c r="M38" s="179"/>
      <c r="N38" s="179"/>
      <c r="O38" s="180"/>
    </row>
    <row r="39" spans="1:15" s="1" customFormat="1" ht="38.25" customHeight="1">
      <c r="A39" s="11"/>
      <c r="B39" s="38" t="s">
        <v>191</v>
      </c>
      <c r="C39" s="38" t="s">
        <v>81</v>
      </c>
      <c r="D39" s="39" t="s">
        <v>195</v>
      </c>
      <c r="E39" s="188" t="s">
        <v>196</v>
      </c>
      <c r="F39" s="189"/>
      <c r="G39" s="189"/>
      <c r="H39" s="190"/>
      <c r="I39" s="40" t="s">
        <v>109</v>
      </c>
      <c r="J39" s="50">
        <v>10.4</v>
      </c>
      <c r="K39" s="58">
        <v>0</v>
      </c>
      <c r="L39" s="178">
        <f>ROUND(K39*J39,2)</f>
        <v>0</v>
      </c>
      <c r="M39" s="179"/>
      <c r="N39" s="179"/>
      <c r="O39" s="180"/>
    </row>
    <row r="40" spans="1:15" s="1" customFormat="1" ht="38.25" customHeight="1">
      <c r="A40" s="11"/>
      <c r="B40" s="38" t="s">
        <v>194</v>
      </c>
      <c r="C40" s="38" t="s">
        <v>81</v>
      </c>
      <c r="D40" s="39" t="s">
        <v>198</v>
      </c>
      <c r="E40" s="188" t="s">
        <v>199</v>
      </c>
      <c r="F40" s="189"/>
      <c r="G40" s="189"/>
      <c r="H40" s="190"/>
      <c r="I40" s="40" t="s">
        <v>84</v>
      </c>
      <c r="J40" s="50">
        <v>112</v>
      </c>
      <c r="K40" s="58">
        <v>0</v>
      </c>
      <c r="L40" s="178">
        <f>ROUND(K40*J40,2)</f>
        <v>0</v>
      </c>
      <c r="M40" s="179"/>
      <c r="N40" s="179"/>
      <c r="O40" s="180"/>
    </row>
    <row r="41" spans="1:15" s="73" customFormat="1" ht="29.25" customHeight="1">
      <c r="A41" s="70"/>
      <c r="B41" s="71"/>
      <c r="C41" s="74" t="s">
        <v>66</v>
      </c>
      <c r="D41" s="74"/>
      <c r="E41" s="74"/>
      <c r="F41" s="74"/>
      <c r="G41" s="74"/>
      <c r="H41" s="74"/>
      <c r="I41" s="74"/>
      <c r="J41" s="74"/>
      <c r="K41" s="74"/>
      <c r="L41" s="178"/>
      <c r="M41" s="179"/>
      <c r="N41" s="179"/>
      <c r="O41" s="180"/>
    </row>
    <row r="42" spans="1:15" s="1" customFormat="1" ht="25.5" customHeight="1">
      <c r="A42" s="11"/>
      <c r="B42" s="38" t="s">
        <v>197</v>
      </c>
      <c r="C42" s="38" t="s">
        <v>81</v>
      </c>
      <c r="D42" s="39" t="s">
        <v>209</v>
      </c>
      <c r="E42" s="188" t="s">
        <v>210</v>
      </c>
      <c r="F42" s="189"/>
      <c r="G42" s="189"/>
      <c r="H42" s="190"/>
      <c r="I42" s="40" t="s">
        <v>102</v>
      </c>
      <c r="J42" s="50">
        <v>120</v>
      </c>
      <c r="K42" s="52">
        <v>0</v>
      </c>
      <c r="L42" s="178">
        <f aca="true" t="shared" si="1" ref="L42:L56">ROUND(K42*J42,2)</f>
        <v>0</v>
      </c>
      <c r="M42" s="179"/>
      <c r="N42" s="179"/>
      <c r="O42" s="180"/>
    </row>
    <row r="43" spans="1:15" s="1" customFormat="1" ht="25.5" customHeight="1">
      <c r="A43" s="11"/>
      <c r="B43" s="43" t="s">
        <v>208</v>
      </c>
      <c r="C43" s="43" t="s">
        <v>131</v>
      </c>
      <c r="D43" s="44" t="s">
        <v>212</v>
      </c>
      <c r="E43" s="166" t="s">
        <v>213</v>
      </c>
      <c r="F43" s="167"/>
      <c r="G43" s="167"/>
      <c r="H43" s="168"/>
      <c r="I43" s="45" t="s">
        <v>178</v>
      </c>
      <c r="J43" s="51">
        <v>24.011</v>
      </c>
      <c r="K43" s="58">
        <v>0</v>
      </c>
      <c r="L43" s="178">
        <f t="shared" si="1"/>
        <v>0</v>
      </c>
      <c r="M43" s="179"/>
      <c r="N43" s="179"/>
      <c r="O43" s="180"/>
    </row>
    <row r="44" spans="1:15" s="1" customFormat="1" ht="38.25" customHeight="1">
      <c r="A44" s="11"/>
      <c r="B44" s="38" t="s">
        <v>211</v>
      </c>
      <c r="C44" s="38" t="s">
        <v>81</v>
      </c>
      <c r="D44" s="39" t="s">
        <v>221</v>
      </c>
      <c r="E44" s="188" t="s">
        <v>222</v>
      </c>
      <c r="F44" s="189"/>
      <c r="G44" s="189"/>
      <c r="H44" s="190"/>
      <c r="I44" s="40" t="s">
        <v>178</v>
      </c>
      <c r="J44" s="110">
        <v>5</v>
      </c>
      <c r="K44" s="58">
        <v>0</v>
      </c>
      <c r="L44" s="178">
        <f t="shared" si="1"/>
        <v>0</v>
      </c>
      <c r="M44" s="179"/>
      <c r="N44" s="179"/>
      <c r="O44" s="180"/>
    </row>
    <row r="45" spans="1:15" s="1" customFormat="1" ht="16.5" customHeight="1">
      <c r="A45" s="11"/>
      <c r="B45" s="43" t="s">
        <v>214</v>
      </c>
      <c r="C45" s="43" t="s">
        <v>131</v>
      </c>
      <c r="D45" s="44" t="s">
        <v>224</v>
      </c>
      <c r="E45" s="166" t="s">
        <v>225</v>
      </c>
      <c r="F45" s="167"/>
      <c r="G45" s="167"/>
      <c r="H45" s="168"/>
      <c r="I45" s="45" t="s">
        <v>178</v>
      </c>
      <c r="J45" s="112">
        <v>5</v>
      </c>
      <c r="K45" s="58">
        <v>0</v>
      </c>
      <c r="L45" s="181">
        <f t="shared" si="1"/>
        <v>0</v>
      </c>
      <c r="M45" s="182"/>
      <c r="N45" s="182"/>
      <c r="O45" s="183"/>
    </row>
    <row r="46" spans="1:15" s="1" customFormat="1" ht="38.25" customHeight="1">
      <c r="A46" s="11"/>
      <c r="B46" s="38" t="s">
        <v>217</v>
      </c>
      <c r="C46" s="38" t="s">
        <v>81</v>
      </c>
      <c r="D46" s="39" t="s">
        <v>227</v>
      </c>
      <c r="E46" s="188" t="s">
        <v>228</v>
      </c>
      <c r="F46" s="189"/>
      <c r="G46" s="189"/>
      <c r="H46" s="190"/>
      <c r="I46" s="40" t="s">
        <v>178</v>
      </c>
      <c r="J46" s="50">
        <v>4</v>
      </c>
      <c r="K46" s="58">
        <v>0</v>
      </c>
      <c r="L46" s="178">
        <f t="shared" si="1"/>
        <v>0</v>
      </c>
      <c r="M46" s="179"/>
      <c r="N46" s="179"/>
      <c r="O46" s="180"/>
    </row>
    <row r="47" spans="1:15" s="1" customFormat="1" ht="25.5" customHeight="1">
      <c r="A47" s="11"/>
      <c r="B47" s="43" t="s">
        <v>220</v>
      </c>
      <c r="C47" s="43" t="s">
        <v>131</v>
      </c>
      <c r="D47" s="44" t="s">
        <v>230</v>
      </c>
      <c r="E47" s="166" t="s">
        <v>231</v>
      </c>
      <c r="F47" s="167"/>
      <c r="G47" s="167"/>
      <c r="H47" s="168"/>
      <c r="I47" s="45" t="s">
        <v>178</v>
      </c>
      <c r="J47" s="51">
        <v>3.99999999999999</v>
      </c>
      <c r="K47" s="58">
        <v>0</v>
      </c>
      <c r="L47" s="181">
        <f t="shared" si="1"/>
        <v>0</v>
      </c>
      <c r="M47" s="182"/>
      <c r="N47" s="182"/>
      <c r="O47" s="183"/>
    </row>
    <row r="48" spans="1:15" s="1" customFormat="1" ht="16.5" customHeight="1">
      <c r="A48" s="11"/>
      <c r="B48" s="38" t="s">
        <v>223</v>
      </c>
      <c r="C48" s="38" t="s">
        <v>81</v>
      </c>
      <c r="D48" s="39" t="s">
        <v>247</v>
      </c>
      <c r="E48" s="188" t="s">
        <v>248</v>
      </c>
      <c r="F48" s="189"/>
      <c r="G48" s="189"/>
      <c r="H48" s="190"/>
      <c r="I48" s="40" t="s">
        <v>102</v>
      </c>
      <c r="J48" s="50">
        <v>120</v>
      </c>
      <c r="K48" s="58">
        <v>0</v>
      </c>
      <c r="L48" s="178">
        <f t="shared" si="1"/>
        <v>0</v>
      </c>
      <c r="M48" s="179"/>
      <c r="N48" s="179"/>
      <c r="O48" s="180"/>
    </row>
    <row r="49" spans="1:15" s="1" customFormat="1" ht="25.5" customHeight="1">
      <c r="A49" s="11"/>
      <c r="B49" s="38" t="s">
        <v>226</v>
      </c>
      <c r="C49" s="38" t="s">
        <v>81</v>
      </c>
      <c r="D49" s="39" t="s">
        <v>255</v>
      </c>
      <c r="E49" s="188" t="s">
        <v>256</v>
      </c>
      <c r="F49" s="189"/>
      <c r="G49" s="189"/>
      <c r="H49" s="190"/>
      <c r="I49" s="40" t="s">
        <v>178</v>
      </c>
      <c r="J49" s="50">
        <v>3</v>
      </c>
      <c r="K49" s="58">
        <v>0</v>
      </c>
      <c r="L49" s="178">
        <f t="shared" si="1"/>
        <v>0</v>
      </c>
      <c r="M49" s="179"/>
      <c r="N49" s="179"/>
      <c r="O49" s="180"/>
    </row>
    <row r="50" spans="1:15" s="1" customFormat="1" ht="38.25" customHeight="1">
      <c r="A50" s="11"/>
      <c r="B50" s="38" t="s">
        <v>229</v>
      </c>
      <c r="C50" s="38" t="s">
        <v>81</v>
      </c>
      <c r="D50" s="39" t="s">
        <v>258</v>
      </c>
      <c r="E50" s="188" t="s">
        <v>259</v>
      </c>
      <c r="F50" s="189"/>
      <c r="G50" s="189"/>
      <c r="H50" s="190"/>
      <c r="I50" s="40" t="s">
        <v>178</v>
      </c>
      <c r="J50" s="50">
        <v>3</v>
      </c>
      <c r="K50" s="52">
        <v>0</v>
      </c>
      <c r="L50" s="178">
        <f t="shared" si="1"/>
        <v>0</v>
      </c>
      <c r="M50" s="179"/>
      <c r="N50" s="179"/>
      <c r="O50" s="180"/>
    </row>
    <row r="51" spans="1:15" s="1" customFormat="1" ht="25.5" customHeight="1">
      <c r="A51" s="11"/>
      <c r="B51" s="38" t="s">
        <v>232</v>
      </c>
      <c r="C51" s="38" t="s">
        <v>81</v>
      </c>
      <c r="D51" s="39" t="s">
        <v>264</v>
      </c>
      <c r="E51" s="188" t="s">
        <v>265</v>
      </c>
      <c r="F51" s="189"/>
      <c r="G51" s="189"/>
      <c r="H51" s="190"/>
      <c r="I51" s="40" t="s">
        <v>178</v>
      </c>
      <c r="J51" s="50">
        <v>13.087</v>
      </c>
      <c r="K51" s="58">
        <v>0</v>
      </c>
      <c r="L51" s="178">
        <f t="shared" si="1"/>
        <v>0</v>
      </c>
      <c r="M51" s="179"/>
      <c r="N51" s="179"/>
      <c r="O51" s="180"/>
    </row>
    <row r="52" spans="1:15" s="1" customFormat="1" ht="25.5" customHeight="1">
      <c r="A52" s="11"/>
      <c r="B52" s="43" t="s">
        <v>235</v>
      </c>
      <c r="C52" s="43" t="s">
        <v>131</v>
      </c>
      <c r="D52" s="44" t="s">
        <v>266</v>
      </c>
      <c r="E52" s="166" t="s">
        <v>267</v>
      </c>
      <c r="F52" s="167"/>
      <c r="G52" s="167"/>
      <c r="H52" s="168"/>
      <c r="I52" s="45" t="s">
        <v>178</v>
      </c>
      <c r="J52" s="51">
        <v>7.652</v>
      </c>
      <c r="K52" s="58">
        <v>0</v>
      </c>
      <c r="L52" s="181">
        <f t="shared" si="1"/>
        <v>0</v>
      </c>
      <c r="M52" s="182"/>
      <c r="N52" s="182"/>
      <c r="O52" s="183"/>
    </row>
    <row r="53" spans="1:15" s="1" customFormat="1" ht="25.5" customHeight="1">
      <c r="A53" s="11"/>
      <c r="B53" s="43" t="s">
        <v>238</v>
      </c>
      <c r="C53" s="43" t="s">
        <v>131</v>
      </c>
      <c r="D53" s="44" t="s">
        <v>269</v>
      </c>
      <c r="E53" s="166" t="s">
        <v>270</v>
      </c>
      <c r="F53" s="167"/>
      <c r="G53" s="167"/>
      <c r="H53" s="168"/>
      <c r="I53" s="45" t="s">
        <v>178</v>
      </c>
      <c r="J53" s="51">
        <v>3</v>
      </c>
      <c r="K53" s="58">
        <v>0</v>
      </c>
      <c r="L53" s="181">
        <f t="shared" si="1"/>
        <v>0</v>
      </c>
      <c r="M53" s="182"/>
      <c r="N53" s="182"/>
      <c r="O53" s="183"/>
    </row>
    <row r="54" spans="1:15" s="1" customFormat="1" ht="25.5" customHeight="1">
      <c r="A54" s="11"/>
      <c r="B54" s="43" t="s">
        <v>241</v>
      </c>
      <c r="C54" s="43" t="s">
        <v>131</v>
      </c>
      <c r="D54" s="44" t="s">
        <v>272</v>
      </c>
      <c r="E54" s="166" t="s">
        <v>273</v>
      </c>
      <c r="F54" s="167"/>
      <c r="G54" s="167"/>
      <c r="H54" s="168"/>
      <c r="I54" s="45" t="s">
        <v>178</v>
      </c>
      <c r="J54" s="51">
        <v>2.435</v>
      </c>
      <c r="K54" s="58">
        <v>0</v>
      </c>
      <c r="L54" s="181">
        <f t="shared" si="1"/>
        <v>0</v>
      </c>
      <c r="M54" s="182"/>
      <c r="N54" s="182"/>
      <c r="O54" s="183"/>
    </row>
    <row r="55" spans="1:15" s="1" customFormat="1" ht="25.5" customHeight="1">
      <c r="A55" s="11"/>
      <c r="B55" s="38" t="s">
        <v>246</v>
      </c>
      <c r="C55" s="38" t="s">
        <v>81</v>
      </c>
      <c r="D55" s="39" t="s">
        <v>285</v>
      </c>
      <c r="E55" s="188" t="s">
        <v>286</v>
      </c>
      <c r="F55" s="189"/>
      <c r="G55" s="189"/>
      <c r="H55" s="190"/>
      <c r="I55" s="40" t="s">
        <v>178</v>
      </c>
      <c r="J55" s="50">
        <v>3</v>
      </c>
      <c r="K55" s="58">
        <v>0</v>
      </c>
      <c r="L55" s="178">
        <f t="shared" si="1"/>
        <v>0</v>
      </c>
      <c r="M55" s="179"/>
      <c r="N55" s="179"/>
      <c r="O55" s="180"/>
    </row>
    <row r="56" spans="1:15" s="1" customFormat="1" ht="16.5" customHeight="1">
      <c r="A56" s="11"/>
      <c r="B56" s="43" t="s">
        <v>251</v>
      </c>
      <c r="C56" s="43" t="s">
        <v>131</v>
      </c>
      <c r="D56" s="44" t="s">
        <v>287</v>
      </c>
      <c r="E56" s="166" t="s">
        <v>288</v>
      </c>
      <c r="F56" s="167"/>
      <c r="G56" s="167"/>
      <c r="H56" s="168"/>
      <c r="I56" s="45" t="s">
        <v>178</v>
      </c>
      <c r="J56" s="51">
        <v>3</v>
      </c>
      <c r="K56" s="58">
        <v>0</v>
      </c>
      <c r="L56" s="181">
        <f t="shared" si="1"/>
        <v>0</v>
      </c>
      <c r="M56" s="182"/>
      <c r="N56" s="182"/>
      <c r="O56" s="183"/>
    </row>
    <row r="57" spans="1:15" s="73" customFormat="1" ht="29.25" customHeight="1">
      <c r="A57" s="70"/>
      <c r="B57" s="71"/>
      <c r="C57" s="74" t="s">
        <v>67</v>
      </c>
      <c r="D57" s="74"/>
      <c r="E57" s="74"/>
      <c r="F57" s="74"/>
      <c r="G57" s="74"/>
      <c r="H57" s="74"/>
      <c r="I57" s="74"/>
      <c r="J57" s="74"/>
      <c r="K57" s="74"/>
      <c r="L57" s="178"/>
      <c r="M57" s="179"/>
      <c r="N57" s="179"/>
      <c r="O57" s="180"/>
    </row>
    <row r="58" spans="1:15" s="1" customFormat="1" ht="25.5" customHeight="1">
      <c r="A58" s="11"/>
      <c r="B58" s="38" t="s">
        <v>254</v>
      </c>
      <c r="C58" s="38" t="s">
        <v>81</v>
      </c>
      <c r="D58" s="39" t="s">
        <v>295</v>
      </c>
      <c r="E58" s="188" t="s">
        <v>296</v>
      </c>
      <c r="F58" s="189"/>
      <c r="G58" s="189"/>
      <c r="H58" s="190"/>
      <c r="I58" s="40" t="s">
        <v>102</v>
      </c>
      <c r="J58" s="50">
        <v>160</v>
      </c>
      <c r="K58" s="52">
        <v>0</v>
      </c>
      <c r="L58" s="178">
        <f aca="true" t="shared" si="2" ref="L58:L64">ROUND(K58*J58,2)</f>
        <v>0</v>
      </c>
      <c r="M58" s="179"/>
      <c r="N58" s="179"/>
      <c r="O58" s="180"/>
    </row>
    <row r="59" spans="1:15" s="1" customFormat="1" ht="38.25" customHeight="1">
      <c r="A59" s="11"/>
      <c r="B59" s="38" t="s">
        <v>257</v>
      </c>
      <c r="C59" s="38" t="s">
        <v>81</v>
      </c>
      <c r="D59" s="39" t="s">
        <v>301</v>
      </c>
      <c r="E59" s="188" t="s">
        <v>302</v>
      </c>
      <c r="F59" s="189"/>
      <c r="G59" s="189"/>
      <c r="H59" s="190"/>
      <c r="I59" s="40" t="s">
        <v>155</v>
      </c>
      <c r="J59" s="50">
        <v>86.976</v>
      </c>
      <c r="K59" s="58">
        <v>0</v>
      </c>
      <c r="L59" s="178">
        <f t="shared" si="2"/>
        <v>0</v>
      </c>
      <c r="M59" s="179"/>
      <c r="N59" s="179"/>
      <c r="O59" s="180"/>
    </row>
    <row r="60" spans="1:15" s="1" customFormat="1" ht="25.5" customHeight="1">
      <c r="A60" s="11"/>
      <c r="B60" s="38" t="s">
        <v>260</v>
      </c>
      <c r="C60" s="38" t="s">
        <v>81</v>
      </c>
      <c r="D60" s="39" t="s">
        <v>303</v>
      </c>
      <c r="E60" s="188" t="s">
        <v>304</v>
      </c>
      <c r="F60" s="189"/>
      <c r="G60" s="189"/>
      <c r="H60" s="190"/>
      <c r="I60" s="40" t="s">
        <v>155</v>
      </c>
      <c r="J60" s="50">
        <v>86.976</v>
      </c>
      <c r="K60" s="58">
        <v>0</v>
      </c>
      <c r="L60" s="178">
        <f t="shared" si="2"/>
        <v>0</v>
      </c>
      <c r="M60" s="179"/>
      <c r="N60" s="179"/>
      <c r="O60" s="180"/>
    </row>
    <row r="61" spans="1:15" s="1" customFormat="1" ht="25.5" customHeight="1">
      <c r="A61" s="11"/>
      <c r="B61" s="38" t="s">
        <v>263</v>
      </c>
      <c r="C61" s="38" t="s">
        <v>81</v>
      </c>
      <c r="D61" s="39" t="s">
        <v>305</v>
      </c>
      <c r="E61" s="188" t="s">
        <v>306</v>
      </c>
      <c r="F61" s="189"/>
      <c r="G61" s="189"/>
      <c r="H61" s="190"/>
      <c r="I61" s="40" t="s">
        <v>155</v>
      </c>
      <c r="J61" s="50">
        <v>434.88</v>
      </c>
      <c r="K61" s="58">
        <v>0</v>
      </c>
      <c r="L61" s="178">
        <f t="shared" si="2"/>
        <v>0</v>
      </c>
      <c r="M61" s="179"/>
      <c r="N61" s="179"/>
      <c r="O61" s="180"/>
    </row>
    <row r="62" spans="1:15" s="1" customFormat="1" ht="25.5" customHeight="1">
      <c r="A62" s="11"/>
      <c r="B62" s="121" t="s">
        <v>502</v>
      </c>
      <c r="C62" s="121" t="s">
        <v>81</v>
      </c>
      <c r="D62" s="122" t="s">
        <v>307</v>
      </c>
      <c r="E62" s="191" t="s">
        <v>308</v>
      </c>
      <c r="F62" s="192"/>
      <c r="G62" s="192"/>
      <c r="H62" s="193"/>
      <c r="I62" s="123" t="s">
        <v>155</v>
      </c>
      <c r="J62" s="124">
        <v>167.208</v>
      </c>
      <c r="K62" s="125">
        <v>0</v>
      </c>
      <c r="L62" s="197">
        <f>ROUND(K62*J62,2)</f>
        <v>0</v>
      </c>
      <c r="M62" s="198"/>
      <c r="N62" s="198"/>
      <c r="O62" s="199"/>
    </row>
    <row r="63" spans="1:15" s="1" customFormat="1" ht="16.5" customHeight="1">
      <c r="A63" s="11"/>
      <c r="B63" s="128" t="s">
        <v>508</v>
      </c>
      <c r="C63" s="109" t="s">
        <v>81</v>
      </c>
      <c r="D63" s="114" t="s">
        <v>307</v>
      </c>
      <c r="E63" s="158" t="s">
        <v>497</v>
      </c>
      <c r="F63" s="158"/>
      <c r="G63" s="158"/>
      <c r="H63" s="158"/>
      <c r="I63" s="115" t="s">
        <v>155</v>
      </c>
      <c r="J63" s="116">
        <v>17.376</v>
      </c>
      <c r="K63" s="117">
        <v>0</v>
      </c>
      <c r="L63" s="159">
        <f t="shared" si="2"/>
        <v>0</v>
      </c>
      <c r="M63" s="159"/>
      <c r="N63" s="159"/>
      <c r="O63" s="159"/>
    </row>
    <row r="64" spans="1:15" s="1" customFormat="1" ht="16.5" customHeight="1">
      <c r="A64" s="11"/>
      <c r="B64" s="128" t="s">
        <v>509</v>
      </c>
      <c r="C64" s="109" t="s">
        <v>81</v>
      </c>
      <c r="D64" s="114" t="s">
        <v>307</v>
      </c>
      <c r="E64" s="158" t="s">
        <v>498</v>
      </c>
      <c r="F64" s="158"/>
      <c r="G64" s="158"/>
      <c r="H64" s="158"/>
      <c r="I64" s="115" t="s">
        <v>155</v>
      </c>
      <c r="J64" s="116">
        <v>69.6</v>
      </c>
      <c r="K64" s="117">
        <v>0</v>
      </c>
      <c r="L64" s="159">
        <f t="shared" si="2"/>
        <v>0</v>
      </c>
      <c r="M64" s="159"/>
      <c r="N64" s="159"/>
      <c r="O64" s="159"/>
    </row>
    <row r="65" spans="1:15" s="73" customFormat="1" ht="29.25" customHeight="1">
      <c r="A65" s="70"/>
      <c r="B65" s="71"/>
      <c r="C65" s="74" t="s">
        <v>68</v>
      </c>
      <c r="D65" s="74"/>
      <c r="E65" s="74"/>
      <c r="F65" s="74"/>
      <c r="G65" s="74"/>
      <c r="H65" s="74"/>
      <c r="I65" s="74"/>
      <c r="J65" s="74"/>
      <c r="K65" s="74"/>
      <c r="L65" s="178"/>
      <c r="M65" s="179"/>
      <c r="N65" s="179"/>
      <c r="O65" s="180"/>
    </row>
    <row r="66" spans="1:15" s="1" customFormat="1" ht="38.25" customHeight="1">
      <c r="A66" s="11"/>
      <c r="B66" s="38" t="s">
        <v>268</v>
      </c>
      <c r="C66" s="38" t="s">
        <v>81</v>
      </c>
      <c r="D66" s="39" t="s">
        <v>315</v>
      </c>
      <c r="E66" s="188" t="s">
        <v>316</v>
      </c>
      <c r="F66" s="189"/>
      <c r="G66" s="189"/>
      <c r="H66" s="190"/>
      <c r="I66" s="40" t="s">
        <v>155</v>
      </c>
      <c r="J66" s="50">
        <v>562.154</v>
      </c>
      <c r="K66" s="52">
        <v>0</v>
      </c>
      <c r="L66" s="178">
        <f>ROUND(K66*J66,2)</f>
        <v>0</v>
      </c>
      <c r="M66" s="179"/>
      <c r="N66" s="179"/>
      <c r="O66" s="180"/>
    </row>
    <row r="67" spans="1:15" s="73" customFormat="1" ht="36.75" customHeight="1">
      <c r="A67" s="70"/>
      <c r="B67" s="71"/>
      <c r="C67" s="72" t="s">
        <v>71</v>
      </c>
      <c r="D67" s="72"/>
      <c r="E67" s="72"/>
      <c r="F67" s="72"/>
      <c r="G67" s="72"/>
      <c r="H67" s="72"/>
      <c r="I67" s="72"/>
      <c r="J67" s="72"/>
      <c r="K67" s="72"/>
      <c r="L67" s="178"/>
      <c r="M67" s="179"/>
      <c r="N67" s="179"/>
      <c r="O67" s="180"/>
    </row>
    <row r="68" spans="1:15" s="73" customFormat="1" ht="19.5" customHeight="1">
      <c r="A68" s="70"/>
      <c r="B68" s="71"/>
      <c r="C68" s="74" t="s">
        <v>73</v>
      </c>
      <c r="D68" s="74"/>
      <c r="E68" s="74"/>
      <c r="F68" s="74"/>
      <c r="G68" s="74"/>
      <c r="H68" s="74"/>
      <c r="I68" s="74"/>
      <c r="J68" s="74"/>
      <c r="K68" s="74"/>
      <c r="L68" s="178"/>
      <c r="M68" s="179"/>
      <c r="N68" s="179"/>
      <c r="O68" s="180"/>
    </row>
    <row r="69" spans="1:15" s="1" customFormat="1" ht="25.5" customHeight="1">
      <c r="A69" s="11"/>
      <c r="B69" s="38" t="s">
        <v>271</v>
      </c>
      <c r="C69" s="38" t="s">
        <v>81</v>
      </c>
      <c r="D69" s="39" t="s">
        <v>350</v>
      </c>
      <c r="E69" s="188" t="s">
        <v>351</v>
      </c>
      <c r="F69" s="189"/>
      <c r="G69" s="189"/>
      <c r="H69" s="190"/>
      <c r="I69" s="40" t="s">
        <v>102</v>
      </c>
      <c r="J69" s="50">
        <v>120</v>
      </c>
      <c r="K69" s="52">
        <v>0</v>
      </c>
      <c r="L69" s="178">
        <f>ROUND(K69*J69,2)</f>
        <v>0</v>
      </c>
      <c r="M69" s="179"/>
      <c r="N69" s="179"/>
      <c r="O69" s="180"/>
    </row>
    <row r="70" spans="1:15" s="1" customFormat="1" ht="25.5" customHeight="1">
      <c r="A70" s="11"/>
      <c r="B70" s="43" t="s">
        <v>460</v>
      </c>
      <c r="C70" s="43" t="s">
        <v>131</v>
      </c>
      <c r="D70" s="44" t="s">
        <v>352</v>
      </c>
      <c r="E70" s="166" t="s">
        <v>353</v>
      </c>
      <c r="F70" s="167"/>
      <c r="G70" s="167"/>
      <c r="H70" s="168"/>
      <c r="I70" s="45" t="s">
        <v>102</v>
      </c>
      <c r="J70" s="51">
        <v>120</v>
      </c>
      <c r="K70" s="54">
        <v>0</v>
      </c>
      <c r="L70" s="181">
        <f>ROUND(K70*J70,2)</f>
        <v>0</v>
      </c>
      <c r="M70" s="182"/>
      <c r="N70" s="182"/>
      <c r="O70" s="183"/>
    </row>
    <row r="71" spans="1:15" s="1" customFormat="1" ht="6.7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5:6" ht="13.5">
      <c r="E72" s="111"/>
      <c r="F72" t="s">
        <v>495</v>
      </c>
    </row>
    <row r="73" spans="5:7" ht="13.5">
      <c r="E73" s="118"/>
      <c r="F73" s="75" t="s">
        <v>507</v>
      </c>
      <c r="G73"/>
    </row>
    <row r="74" spans="5:6" ht="13.5">
      <c r="E74" s="120"/>
      <c r="F74" s="75" t="s">
        <v>506</v>
      </c>
    </row>
  </sheetData>
  <sheetProtection formatColumns="0" formatRows="0"/>
  <mergeCells count="123">
    <mergeCell ref="E5:H5"/>
    <mergeCell ref="L5:O5"/>
    <mergeCell ref="E9:H9"/>
    <mergeCell ref="L9:O9"/>
    <mergeCell ref="L6:O6"/>
    <mergeCell ref="L12:O12"/>
    <mergeCell ref="L8:O8"/>
    <mergeCell ref="L62:O62"/>
    <mergeCell ref="E10:H10"/>
    <mergeCell ref="L10:O10"/>
    <mergeCell ref="E11:H11"/>
    <mergeCell ref="L11:O11"/>
    <mergeCell ref="E16:H16"/>
    <mergeCell ref="L16:O16"/>
    <mergeCell ref="E17:H17"/>
    <mergeCell ref="L17:O17"/>
    <mergeCell ref="L7:O7"/>
    <mergeCell ref="E14:H14"/>
    <mergeCell ref="L14:O14"/>
    <mergeCell ref="E15:H15"/>
    <mergeCell ref="L15:O15"/>
    <mergeCell ref="E12:H12"/>
    <mergeCell ref="E13:H13"/>
    <mergeCell ref="L13:O13"/>
    <mergeCell ref="E20:H20"/>
    <mergeCell ref="L20:O20"/>
    <mergeCell ref="E21:H21"/>
    <mergeCell ref="L21:O21"/>
    <mergeCell ref="E18:H18"/>
    <mergeCell ref="L18:O18"/>
    <mergeCell ref="E19:H19"/>
    <mergeCell ref="L19:O19"/>
    <mergeCell ref="E24:H24"/>
    <mergeCell ref="L24:O24"/>
    <mergeCell ref="E25:H25"/>
    <mergeCell ref="L25:O25"/>
    <mergeCell ref="E22:H22"/>
    <mergeCell ref="L22:O22"/>
    <mergeCell ref="E23:H23"/>
    <mergeCell ref="L23:O23"/>
    <mergeCell ref="E28:H28"/>
    <mergeCell ref="L28:O28"/>
    <mergeCell ref="E29:H29"/>
    <mergeCell ref="L29:O29"/>
    <mergeCell ref="E26:H26"/>
    <mergeCell ref="L26:O26"/>
    <mergeCell ref="E27:H27"/>
    <mergeCell ref="L27:O27"/>
    <mergeCell ref="E33:H33"/>
    <mergeCell ref="L33:O33"/>
    <mergeCell ref="E34:H34"/>
    <mergeCell ref="L34:O34"/>
    <mergeCell ref="E30:H30"/>
    <mergeCell ref="L30:O30"/>
    <mergeCell ref="E31:H31"/>
    <mergeCell ref="L31:O31"/>
    <mergeCell ref="L32:O32"/>
    <mergeCell ref="E38:H38"/>
    <mergeCell ref="L38:O38"/>
    <mergeCell ref="E39:H39"/>
    <mergeCell ref="L39:O39"/>
    <mergeCell ref="E35:H35"/>
    <mergeCell ref="L35:O35"/>
    <mergeCell ref="E36:H36"/>
    <mergeCell ref="L36:O36"/>
    <mergeCell ref="L37:O37"/>
    <mergeCell ref="E43:H43"/>
    <mergeCell ref="L43:O43"/>
    <mergeCell ref="E44:H44"/>
    <mergeCell ref="L44:O44"/>
    <mergeCell ref="E40:H40"/>
    <mergeCell ref="L40:O40"/>
    <mergeCell ref="E42:H42"/>
    <mergeCell ref="L42:O42"/>
    <mergeCell ref="L41:O41"/>
    <mergeCell ref="E47:H47"/>
    <mergeCell ref="L47:O47"/>
    <mergeCell ref="E48:H48"/>
    <mergeCell ref="L48:O48"/>
    <mergeCell ref="E45:H45"/>
    <mergeCell ref="L45:O45"/>
    <mergeCell ref="E46:H46"/>
    <mergeCell ref="L46:O46"/>
    <mergeCell ref="L51:O51"/>
    <mergeCell ref="E52:H52"/>
    <mergeCell ref="L52:O52"/>
    <mergeCell ref="E49:H49"/>
    <mergeCell ref="L49:O49"/>
    <mergeCell ref="E50:H50"/>
    <mergeCell ref="L50:O50"/>
    <mergeCell ref="E66:H66"/>
    <mergeCell ref="E64:H64"/>
    <mergeCell ref="E62:H62"/>
    <mergeCell ref="L56:O56"/>
    <mergeCell ref="A2:O2"/>
    <mergeCell ref="E53:H53"/>
    <mergeCell ref="L53:O53"/>
    <mergeCell ref="E54:H54"/>
    <mergeCell ref="L54:O54"/>
    <mergeCell ref="E51:H51"/>
    <mergeCell ref="E58:H58"/>
    <mergeCell ref="L58:O58"/>
    <mergeCell ref="E59:H59"/>
    <mergeCell ref="L59:O59"/>
    <mergeCell ref="E60:H60"/>
    <mergeCell ref="E63:H63"/>
    <mergeCell ref="E55:H55"/>
    <mergeCell ref="L65:O65"/>
    <mergeCell ref="E56:H56"/>
    <mergeCell ref="E69:H69"/>
    <mergeCell ref="L69:O69"/>
    <mergeCell ref="E70:H70"/>
    <mergeCell ref="L70:O70"/>
    <mergeCell ref="L60:O60"/>
    <mergeCell ref="L68:O68"/>
    <mergeCell ref="E61:H61"/>
    <mergeCell ref="L57:O57"/>
    <mergeCell ref="L55:O55"/>
    <mergeCell ref="L67:O67"/>
    <mergeCell ref="L61:O61"/>
    <mergeCell ref="L63:O63"/>
    <mergeCell ref="L64:O64"/>
    <mergeCell ref="L66:O6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80" zoomScaleNormal="80" zoomScalePageLayoutView="0" workbookViewId="0" topLeftCell="A1">
      <selection activeCell="T12" sqref="T12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6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10.5" style="75" customWidth="1"/>
    <col min="9" max="9" width="5.16015625" style="75" customWidth="1"/>
    <col min="10" max="10" width="11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" width="1.66796875" style="75" customWidth="1"/>
    <col min="17" max="17" width="9.33203125" style="75" customWidth="1"/>
    <col min="18" max="16384" width="9.33203125" style="75" customWidth="1"/>
  </cols>
  <sheetData>
    <row r="1" spans="1:16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s="1" customFormat="1" ht="36.75" customHeight="1">
      <c r="A2" s="194" t="s">
        <v>470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01"/>
    </row>
    <row r="3" spans="1:16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2" customFormat="1" ht="29.25" customHeight="1">
      <c r="A5" s="32"/>
      <c r="B5" s="91" t="s">
        <v>74</v>
      </c>
      <c r="C5" s="92" t="s">
        <v>75</v>
      </c>
      <c r="D5" s="92" t="s">
        <v>36</v>
      </c>
      <c r="E5" s="202" t="s">
        <v>76</v>
      </c>
      <c r="F5" s="202"/>
      <c r="G5" s="202"/>
      <c r="H5" s="202"/>
      <c r="I5" s="92" t="s">
        <v>77</v>
      </c>
      <c r="J5" s="92" t="s">
        <v>78</v>
      </c>
      <c r="K5" s="92" t="s">
        <v>79</v>
      </c>
      <c r="L5" s="202" t="s">
        <v>59</v>
      </c>
      <c r="M5" s="202"/>
      <c r="N5" s="202"/>
      <c r="O5" s="203"/>
      <c r="P5" s="34"/>
    </row>
    <row r="6" spans="1:16" s="1" customFormat="1" ht="29.25" customHeight="1">
      <c r="A6" s="11"/>
      <c r="B6" s="93" t="s">
        <v>58</v>
      </c>
      <c r="C6" s="12"/>
      <c r="D6" s="12"/>
      <c r="E6" s="12"/>
      <c r="F6" s="12"/>
      <c r="G6" s="12"/>
      <c r="H6" s="12"/>
      <c r="I6" s="12"/>
      <c r="J6" s="12"/>
      <c r="K6" s="85">
        <f>L6</f>
        <v>0</v>
      </c>
      <c r="L6" s="200">
        <f>SUM(L9:O46)</f>
        <v>0</v>
      </c>
      <c r="M6" s="200"/>
      <c r="N6" s="200"/>
      <c r="O6" s="200"/>
      <c r="P6" s="13"/>
    </row>
    <row r="7" spans="1:16" s="97" customFormat="1" ht="36.75" customHeight="1">
      <c r="A7" s="94"/>
      <c r="B7" s="95"/>
      <c r="C7" s="89" t="s">
        <v>61</v>
      </c>
      <c r="D7" s="89"/>
      <c r="E7" s="89"/>
      <c r="F7" s="89"/>
      <c r="G7" s="89"/>
      <c r="H7" s="89"/>
      <c r="I7" s="89"/>
      <c r="J7" s="89"/>
      <c r="K7" s="89"/>
      <c r="L7" s="204"/>
      <c r="M7" s="204"/>
      <c r="N7" s="204"/>
      <c r="O7" s="204"/>
      <c r="P7" s="96"/>
    </row>
    <row r="8" spans="1:16" s="97" customFormat="1" ht="19.5" customHeight="1">
      <c r="A8" s="94"/>
      <c r="B8" s="95"/>
      <c r="C8" s="88" t="s">
        <v>62</v>
      </c>
      <c r="D8" s="88"/>
      <c r="E8" s="88"/>
      <c r="F8" s="88"/>
      <c r="G8" s="88"/>
      <c r="H8" s="88"/>
      <c r="I8" s="88"/>
      <c r="J8" s="88"/>
      <c r="K8" s="88"/>
      <c r="L8" s="205"/>
      <c r="M8" s="205"/>
      <c r="N8" s="205"/>
      <c r="O8" s="205"/>
      <c r="P8" s="96"/>
    </row>
    <row r="9" spans="1:16" s="1" customFormat="1" ht="25.5" customHeight="1">
      <c r="A9" s="11"/>
      <c r="B9" s="38">
        <v>1</v>
      </c>
      <c r="C9" s="38" t="s">
        <v>81</v>
      </c>
      <c r="D9" s="39" t="s">
        <v>92</v>
      </c>
      <c r="E9" s="188" t="s">
        <v>93</v>
      </c>
      <c r="F9" s="189"/>
      <c r="G9" s="189"/>
      <c r="H9" s="190"/>
      <c r="I9" s="40" t="s">
        <v>94</v>
      </c>
      <c r="J9" s="82">
        <v>720</v>
      </c>
      <c r="K9" s="58">
        <v>0</v>
      </c>
      <c r="L9" s="178">
        <f aca="true" t="shared" si="0" ref="L9:L46">ROUND(K9*J9,2)</f>
        <v>0</v>
      </c>
      <c r="M9" s="179"/>
      <c r="N9" s="179"/>
      <c r="O9" s="180"/>
      <c r="P9" s="13"/>
    </row>
    <row r="10" spans="1:16" s="1" customFormat="1" ht="38.25" customHeight="1">
      <c r="A10" s="11"/>
      <c r="B10" s="38">
        <v>2</v>
      </c>
      <c r="C10" s="38" t="s">
        <v>81</v>
      </c>
      <c r="D10" s="39" t="s">
        <v>96</v>
      </c>
      <c r="E10" s="188" t="s">
        <v>97</v>
      </c>
      <c r="F10" s="189"/>
      <c r="G10" s="189"/>
      <c r="H10" s="190"/>
      <c r="I10" s="40" t="s">
        <v>98</v>
      </c>
      <c r="J10" s="82">
        <v>30</v>
      </c>
      <c r="K10" s="58">
        <v>0</v>
      </c>
      <c r="L10" s="178">
        <f t="shared" si="0"/>
        <v>0</v>
      </c>
      <c r="M10" s="179"/>
      <c r="N10" s="179"/>
      <c r="O10" s="180"/>
      <c r="P10" s="13"/>
    </row>
    <row r="11" spans="1:16" s="1" customFormat="1" ht="25.5" customHeight="1">
      <c r="A11" s="11"/>
      <c r="B11" s="38">
        <v>3</v>
      </c>
      <c r="C11" s="38" t="s">
        <v>81</v>
      </c>
      <c r="D11" s="39" t="s">
        <v>357</v>
      </c>
      <c r="E11" s="188" t="s">
        <v>471</v>
      </c>
      <c r="F11" s="189"/>
      <c r="G11" s="189"/>
      <c r="H11" s="190"/>
      <c r="I11" s="40" t="s">
        <v>109</v>
      </c>
      <c r="J11" s="82">
        <v>189.5</v>
      </c>
      <c r="K11" s="58">
        <v>0</v>
      </c>
      <c r="L11" s="178">
        <f t="shared" si="0"/>
        <v>0</v>
      </c>
      <c r="M11" s="179"/>
      <c r="N11" s="179"/>
      <c r="O11" s="180"/>
      <c r="P11" s="13"/>
    </row>
    <row r="12" spans="1:16" s="1" customFormat="1" ht="25.5" customHeight="1">
      <c r="A12" s="11"/>
      <c r="B12" s="38">
        <v>4</v>
      </c>
      <c r="C12" s="38" t="s">
        <v>81</v>
      </c>
      <c r="D12" s="39" t="s">
        <v>489</v>
      </c>
      <c r="E12" s="188" t="s">
        <v>472</v>
      </c>
      <c r="F12" s="189"/>
      <c r="G12" s="189"/>
      <c r="H12" s="190"/>
      <c r="I12" s="40" t="s">
        <v>109</v>
      </c>
      <c r="J12" s="82">
        <v>866.88</v>
      </c>
      <c r="K12" s="58">
        <v>0</v>
      </c>
      <c r="L12" s="178">
        <f t="shared" si="0"/>
        <v>0</v>
      </c>
      <c r="M12" s="179"/>
      <c r="N12" s="179"/>
      <c r="O12" s="180"/>
      <c r="P12" s="13"/>
    </row>
    <row r="13" spans="1:16" s="1" customFormat="1" ht="16.5" customHeight="1">
      <c r="A13" s="11"/>
      <c r="B13" s="38">
        <v>5</v>
      </c>
      <c r="C13" s="38" t="s">
        <v>81</v>
      </c>
      <c r="D13" s="39" t="s">
        <v>119</v>
      </c>
      <c r="E13" s="188" t="s">
        <v>120</v>
      </c>
      <c r="F13" s="189"/>
      <c r="G13" s="189"/>
      <c r="H13" s="190"/>
      <c r="I13" s="40" t="s">
        <v>109</v>
      </c>
      <c r="J13" s="82">
        <f>J12+J11</f>
        <v>1056.38</v>
      </c>
      <c r="K13" s="58">
        <v>0</v>
      </c>
      <c r="L13" s="178">
        <f t="shared" si="0"/>
        <v>0</v>
      </c>
      <c r="M13" s="179"/>
      <c r="N13" s="179"/>
      <c r="O13" s="180"/>
      <c r="P13" s="13"/>
    </row>
    <row r="14" spans="1:16" s="1" customFormat="1" ht="35.25" customHeight="1">
      <c r="A14" s="11"/>
      <c r="B14" s="38">
        <v>6</v>
      </c>
      <c r="C14" s="38" t="s">
        <v>81</v>
      </c>
      <c r="D14" s="39" t="s">
        <v>128</v>
      </c>
      <c r="E14" s="161" t="s">
        <v>473</v>
      </c>
      <c r="F14" s="161"/>
      <c r="G14" s="161"/>
      <c r="H14" s="161"/>
      <c r="I14" s="40" t="s">
        <v>102</v>
      </c>
      <c r="J14" s="82">
        <v>126</v>
      </c>
      <c r="K14" s="58">
        <v>0</v>
      </c>
      <c r="L14" s="160">
        <f t="shared" si="0"/>
        <v>0</v>
      </c>
      <c r="M14" s="160"/>
      <c r="N14" s="160"/>
      <c r="O14" s="160"/>
      <c r="P14" s="13"/>
    </row>
    <row r="15" spans="1:16" s="1" customFormat="1" ht="13.5">
      <c r="A15" s="11"/>
      <c r="B15" s="98">
        <v>7</v>
      </c>
      <c r="C15" s="98" t="s">
        <v>131</v>
      </c>
      <c r="D15" s="99" t="s">
        <v>484</v>
      </c>
      <c r="E15" s="206" t="s">
        <v>474</v>
      </c>
      <c r="F15" s="206"/>
      <c r="G15" s="206"/>
      <c r="H15" s="206"/>
      <c r="I15" s="90" t="s">
        <v>102</v>
      </c>
      <c r="J15" s="100">
        <f>J14*1.02</f>
        <v>128.52</v>
      </c>
      <c r="K15" s="58">
        <v>0</v>
      </c>
      <c r="L15" s="163">
        <f>ROUND(K15*J15,2)</f>
        <v>0</v>
      </c>
      <c r="M15" s="163"/>
      <c r="N15" s="163"/>
      <c r="O15" s="163"/>
      <c r="P15" s="13"/>
    </row>
    <row r="16" spans="1:16" s="1" customFormat="1" ht="13.5">
      <c r="A16" s="11"/>
      <c r="B16" s="98">
        <v>8</v>
      </c>
      <c r="C16" s="98" t="s">
        <v>131</v>
      </c>
      <c r="D16" s="99" t="s">
        <v>485</v>
      </c>
      <c r="E16" s="206" t="s">
        <v>475</v>
      </c>
      <c r="F16" s="206"/>
      <c r="G16" s="206"/>
      <c r="H16" s="206"/>
      <c r="I16" s="90" t="s">
        <v>178</v>
      </c>
      <c r="J16" s="100">
        <v>63</v>
      </c>
      <c r="K16" s="58">
        <v>0</v>
      </c>
      <c r="L16" s="163">
        <f>ROUND(K16*J16,2)</f>
        <v>0</v>
      </c>
      <c r="M16" s="163"/>
      <c r="N16" s="163"/>
      <c r="O16" s="163"/>
      <c r="P16" s="13"/>
    </row>
    <row r="17" spans="1:16" s="1" customFormat="1" ht="25.5" customHeight="1">
      <c r="A17" s="11"/>
      <c r="B17" s="38">
        <v>9</v>
      </c>
      <c r="C17" s="38" t="s">
        <v>81</v>
      </c>
      <c r="D17" s="39" t="s">
        <v>134</v>
      </c>
      <c r="E17" s="188" t="s">
        <v>135</v>
      </c>
      <c r="F17" s="189"/>
      <c r="G17" s="189"/>
      <c r="H17" s="190"/>
      <c r="I17" s="40" t="s">
        <v>84</v>
      </c>
      <c r="J17" s="82">
        <v>2167.2</v>
      </c>
      <c r="K17" s="58">
        <v>0</v>
      </c>
      <c r="L17" s="178">
        <f t="shared" si="0"/>
        <v>0</v>
      </c>
      <c r="M17" s="179"/>
      <c r="N17" s="179"/>
      <c r="O17" s="180"/>
      <c r="P17" s="13"/>
    </row>
    <row r="18" spans="1:16" s="1" customFormat="1" ht="25.5" customHeight="1">
      <c r="A18" s="11"/>
      <c r="B18" s="38">
        <v>10</v>
      </c>
      <c r="C18" s="38" t="s">
        <v>81</v>
      </c>
      <c r="D18" s="39" t="s">
        <v>136</v>
      </c>
      <c r="E18" s="188" t="s">
        <v>137</v>
      </c>
      <c r="F18" s="189"/>
      <c r="G18" s="189"/>
      <c r="H18" s="190"/>
      <c r="I18" s="40" t="s">
        <v>84</v>
      </c>
      <c r="J18" s="82">
        <v>2167.2</v>
      </c>
      <c r="K18" s="58">
        <v>0</v>
      </c>
      <c r="L18" s="178">
        <f t="shared" si="0"/>
        <v>0</v>
      </c>
      <c r="M18" s="179"/>
      <c r="N18" s="179"/>
      <c r="O18" s="180"/>
      <c r="P18" s="13"/>
    </row>
    <row r="19" spans="1:16" s="1" customFormat="1" ht="25.5" customHeight="1">
      <c r="A19" s="11"/>
      <c r="B19" s="38">
        <v>11</v>
      </c>
      <c r="C19" s="38" t="s">
        <v>81</v>
      </c>
      <c r="D19" s="39" t="s">
        <v>142</v>
      </c>
      <c r="E19" s="188" t="s">
        <v>143</v>
      </c>
      <c r="F19" s="189"/>
      <c r="G19" s="189"/>
      <c r="H19" s="190"/>
      <c r="I19" s="40" t="s">
        <v>109</v>
      </c>
      <c r="J19" s="82">
        <f>J12+J11</f>
        <v>1056.38</v>
      </c>
      <c r="K19" s="58">
        <v>0</v>
      </c>
      <c r="L19" s="178">
        <f t="shared" si="0"/>
        <v>0</v>
      </c>
      <c r="M19" s="179"/>
      <c r="N19" s="179"/>
      <c r="O19" s="180"/>
      <c r="P19" s="13"/>
    </row>
    <row r="20" spans="1:16" s="1" customFormat="1" ht="25.5" customHeight="1">
      <c r="A20" s="11"/>
      <c r="B20" s="38">
        <v>12</v>
      </c>
      <c r="C20" s="38" t="s">
        <v>81</v>
      </c>
      <c r="D20" s="39" t="s">
        <v>361</v>
      </c>
      <c r="E20" s="188" t="s">
        <v>362</v>
      </c>
      <c r="F20" s="189"/>
      <c r="G20" s="189"/>
      <c r="H20" s="190"/>
      <c r="I20" s="40" t="s">
        <v>109</v>
      </c>
      <c r="J20" s="82">
        <f>J19</f>
        <v>1056.38</v>
      </c>
      <c r="K20" s="58">
        <v>0</v>
      </c>
      <c r="L20" s="178">
        <f t="shared" si="0"/>
        <v>0</v>
      </c>
      <c r="M20" s="179"/>
      <c r="N20" s="179"/>
      <c r="O20" s="180"/>
      <c r="P20" s="13"/>
    </row>
    <row r="21" spans="1:16" s="1" customFormat="1" ht="25.5" customHeight="1">
      <c r="A21" s="11"/>
      <c r="B21" s="38">
        <v>13</v>
      </c>
      <c r="C21" s="38" t="s">
        <v>81</v>
      </c>
      <c r="D21" s="39" t="s">
        <v>363</v>
      </c>
      <c r="E21" s="188" t="s">
        <v>364</v>
      </c>
      <c r="F21" s="189"/>
      <c r="G21" s="189"/>
      <c r="H21" s="190"/>
      <c r="I21" s="40" t="s">
        <v>109</v>
      </c>
      <c r="J21" s="82">
        <v>1056.38</v>
      </c>
      <c r="K21" s="58">
        <v>0</v>
      </c>
      <c r="L21" s="178">
        <f t="shared" si="0"/>
        <v>0</v>
      </c>
      <c r="M21" s="179"/>
      <c r="N21" s="179"/>
      <c r="O21" s="180"/>
      <c r="P21" s="13"/>
    </row>
    <row r="22" spans="1:16" s="1" customFormat="1" ht="38.25" customHeight="1">
      <c r="A22" s="11"/>
      <c r="B22" s="38">
        <v>14</v>
      </c>
      <c r="C22" s="38" t="s">
        <v>81</v>
      </c>
      <c r="D22" s="39" t="s">
        <v>148</v>
      </c>
      <c r="E22" s="188" t="s">
        <v>149</v>
      </c>
      <c r="F22" s="189"/>
      <c r="G22" s="189"/>
      <c r="H22" s="190"/>
      <c r="I22" s="40" t="s">
        <v>109</v>
      </c>
      <c r="J22" s="82">
        <v>626.08</v>
      </c>
      <c r="K22" s="58">
        <v>0</v>
      </c>
      <c r="L22" s="178">
        <f t="shared" si="0"/>
        <v>0</v>
      </c>
      <c r="M22" s="179"/>
      <c r="N22" s="179"/>
      <c r="O22" s="180"/>
      <c r="P22" s="13"/>
    </row>
    <row r="23" spans="1:16" s="1" customFormat="1" ht="25.5" customHeight="1">
      <c r="A23" s="11"/>
      <c r="B23" s="38">
        <v>15</v>
      </c>
      <c r="C23" s="38" t="s">
        <v>81</v>
      </c>
      <c r="D23" s="39" t="s">
        <v>150</v>
      </c>
      <c r="E23" s="188" t="s">
        <v>151</v>
      </c>
      <c r="F23" s="189"/>
      <c r="G23" s="189"/>
      <c r="H23" s="190"/>
      <c r="I23" s="40" t="s">
        <v>109</v>
      </c>
      <c r="J23" s="82">
        <v>192.64</v>
      </c>
      <c r="K23" s="58">
        <v>0</v>
      </c>
      <c r="L23" s="178">
        <f t="shared" si="0"/>
        <v>0</v>
      </c>
      <c r="M23" s="179"/>
      <c r="N23" s="179"/>
      <c r="O23" s="180"/>
      <c r="P23" s="13"/>
    </row>
    <row r="24" spans="1:16" s="1" customFormat="1" ht="16.5" customHeight="1">
      <c r="A24" s="11"/>
      <c r="B24" s="38">
        <v>16</v>
      </c>
      <c r="C24" s="38" t="s">
        <v>81</v>
      </c>
      <c r="D24" s="39" t="s">
        <v>152</v>
      </c>
      <c r="E24" s="188" t="s">
        <v>153</v>
      </c>
      <c r="F24" s="189"/>
      <c r="G24" s="189"/>
      <c r="H24" s="190"/>
      <c r="I24" s="40" t="s">
        <v>109</v>
      </c>
      <c r="J24" s="82">
        <f>J23*3</f>
        <v>577.92</v>
      </c>
      <c r="K24" s="58">
        <v>0</v>
      </c>
      <c r="L24" s="178">
        <f t="shared" si="0"/>
        <v>0</v>
      </c>
      <c r="M24" s="179"/>
      <c r="N24" s="179"/>
      <c r="O24" s="180"/>
      <c r="P24" s="13"/>
    </row>
    <row r="25" spans="1:16" s="1" customFormat="1" ht="16.5" customHeight="1">
      <c r="A25" s="11"/>
      <c r="B25" s="98">
        <v>17</v>
      </c>
      <c r="C25" s="98" t="s">
        <v>131</v>
      </c>
      <c r="D25" s="99" t="s">
        <v>160</v>
      </c>
      <c r="E25" s="207" t="s">
        <v>161</v>
      </c>
      <c r="F25" s="208"/>
      <c r="G25" s="208"/>
      <c r="H25" s="209"/>
      <c r="I25" s="90" t="s">
        <v>155</v>
      </c>
      <c r="J25" s="100">
        <f>J23*1.65</f>
        <v>317.85599999999994</v>
      </c>
      <c r="K25" s="58">
        <v>0</v>
      </c>
      <c r="L25" s="181">
        <f t="shared" si="0"/>
        <v>0</v>
      </c>
      <c r="M25" s="182"/>
      <c r="N25" s="182"/>
      <c r="O25" s="183"/>
      <c r="P25" s="13"/>
    </row>
    <row r="26" spans="1:16" s="1" customFormat="1" ht="16.5" customHeight="1">
      <c r="A26" s="11"/>
      <c r="B26" s="98">
        <v>18</v>
      </c>
      <c r="C26" s="98" t="s">
        <v>131</v>
      </c>
      <c r="D26" s="99" t="s">
        <v>154</v>
      </c>
      <c r="E26" s="207" t="s">
        <v>492</v>
      </c>
      <c r="F26" s="208"/>
      <c r="G26" s="208"/>
      <c r="H26" s="209"/>
      <c r="I26" s="90" t="s">
        <v>155</v>
      </c>
      <c r="J26" s="100">
        <f>J22*1.5</f>
        <v>939.1200000000001</v>
      </c>
      <c r="K26" s="58">
        <v>0</v>
      </c>
      <c r="L26" s="181">
        <f t="shared" si="0"/>
        <v>0</v>
      </c>
      <c r="M26" s="182"/>
      <c r="N26" s="182"/>
      <c r="O26" s="183"/>
      <c r="P26" s="13"/>
    </row>
    <row r="27" spans="1:16" s="1" customFormat="1" ht="16.5" customHeight="1">
      <c r="A27" s="11"/>
      <c r="B27" s="38">
        <v>19</v>
      </c>
      <c r="C27" s="38" t="s">
        <v>81</v>
      </c>
      <c r="D27" s="39" t="s">
        <v>157</v>
      </c>
      <c r="E27" s="188" t="s">
        <v>158</v>
      </c>
      <c r="F27" s="189"/>
      <c r="G27" s="189"/>
      <c r="H27" s="190"/>
      <c r="I27" s="40" t="s">
        <v>109</v>
      </c>
      <c r="J27" s="82">
        <v>1056.38</v>
      </c>
      <c r="K27" s="58">
        <v>0</v>
      </c>
      <c r="L27" s="178">
        <f t="shared" si="0"/>
        <v>0</v>
      </c>
      <c r="M27" s="179"/>
      <c r="N27" s="179"/>
      <c r="O27" s="180"/>
      <c r="P27" s="13"/>
    </row>
    <row r="28" spans="1:16" s="97" customFormat="1" ht="29.25" customHeight="1">
      <c r="A28" s="94"/>
      <c r="B28" s="95"/>
      <c r="C28" s="88" t="s">
        <v>64</v>
      </c>
      <c r="D28" s="88"/>
      <c r="E28" s="88"/>
      <c r="F28" s="88"/>
      <c r="G28" s="88"/>
      <c r="H28" s="88"/>
      <c r="I28" s="88"/>
      <c r="J28" s="101"/>
      <c r="K28" s="88"/>
      <c r="L28" s="178"/>
      <c r="M28" s="179"/>
      <c r="N28" s="179"/>
      <c r="O28" s="180"/>
      <c r="P28" s="96"/>
    </row>
    <row r="29" spans="1:16" s="1" customFormat="1" ht="38.25" customHeight="1">
      <c r="A29" s="11"/>
      <c r="B29" s="38">
        <v>20</v>
      </c>
      <c r="C29" s="38" t="s">
        <v>81</v>
      </c>
      <c r="D29" s="39" t="s">
        <v>173</v>
      </c>
      <c r="E29" s="188" t="s">
        <v>174</v>
      </c>
      <c r="F29" s="189"/>
      <c r="G29" s="189"/>
      <c r="H29" s="190"/>
      <c r="I29" s="40" t="s">
        <v>109</v>
      </c>
      <c r="J29" s="82">
        <v>48.16</v>
      </c>
      <c r="K29" s="58">
        <v>0</v>
      </c>
      <c r="L29" s="178">
        <f t="shared" si="0"/>
        <v>0</v>
      </c>
      <c r="M29" s="179"/>
      <c r="N29" s="179"/>
      <c r="O29" s="180"/>
      <c r="P29" s="13"/>
    </row>
    <row r="30" spans="1:16" s="97" customFormat="1" ht="29.25" customHeight="1">
      <c r="A30" s="94"/>
      <c r="B30" s="95"/>
      <c r="C30" s="88" t="s">
        <v>66</v>
      </c>
      <c r="D30" s="88"/>
      <c r="E30" s="88"/>
      <c r="F30" s="88"/>
      <c r="G30" s="88"/>
      <c r="H30" s="88"/>
      <c r="I30" s="88"/>
      <c r="J30" s="101"/>
      <c r="K30" s="88"/>
      <c r="L30" s="178"/>
      <c r="M30" s="179"/>
      <c r="N30" s="179"/>
      <c r="O30" s="180"/>
      <c r="P30" s="96"/>
    </row>
    <row r="31" spans="1:16" s="1" customFormat="1" ht="38.25" customHeight="1">
      <c r="A31" s="11"/>
      <c r="B31" s="38">
        <v>21</v>
      </c>
      <c r="C31" s="38" t="s">
        <v>81</v>
      </c>
      <c r="D31" s="39" t="s">
        <v>486</v>
      </c>
      <c r="E31" s="188" t="s">
        <v>476</v>
      </c>
      <c r="F31" s="189"/>
      <c r="G31" s="189"/>
      <c r="H31" s="190"/>
      <c r="I31" s="40" t="s">
        <v>102</v>
      </c>
      <c r="J31" s="82">
        <v>728</v>
      </c>
      <c r="K31" s="58">
        <v>0</v>
      </c>
      <c r="L31" s="178">
        <f t="shared" si="0"/>
        <v>0</v>
      </c>
      <c r="M31" s="179"/>
      <c r="N31" s="179"/>
      <c r="O31" s="180"/>
      <c r="P31" s="13"/>
    </row>
    <row r="32" spans="1:16" s="1" customFormat="1" ht="24.75" customHeight="1">
      <c r="A32" s="11"/>
      <c r="B32" s="98">
        <v>22</v>
      </c>
      <c r="C32" s="98" t="s">
        <v>131</v>
      </c>
      <c r="D32" s="99" t="s">
        <v>487</v>
      </c>
      <c r="E32" s="207" t="s">
        <v>477</v>
      </c>
      <c r="F32" s="208"/>
      <c r="G32" s="208"/>
      <c r="H32" s="209"/>
      <c r="I32" s="90" t="s">
        <v>178</v>
      </c>
      <c r="J32" s="100">
        <v>243</v>
      </c>
      <c r="K32" s="76">
        <v>0</v>
      </c>
      <c r="L32" s="181">
        <f t="shared" si="0"/>
        <v>0</v>
      </c>
      <c r="M32" s="182"/>
      <c r="N32" s="182"/>
      <c r="O32" s="183"/>
      <c r="P32" s="13"/>
    </row>
    <row r="33" spans="1:16" s="1" customFormat="1" ht="16.5" customHeight="1">
      <c r="A33" s="11"/>
      <c r="B33" s="38">
        <v>23</v>
      </c>
      <c r="C33" s="38" t="s">
        <v>81</v>
      </c>
      <c r="D33" s="39" t="s">
        <v>488</v>
      </c>
      <c r="E33" s="188" t="s">
        <v>478</v>
      </c>
      <c r="F33" s="189"/>
      <c r="G33" s="189"/>
      <c r="H33" s="190"/>
      <c r="I33" s="40" t="s">
        <v>102</v>
      </c>
      <c r="J33" s="82">
        <v>728</v>
      </c>
      <c r="K33" s="58">
        <v>0</v>
      </c>
      <c r="L33" s="178">
        <f t="shared" si="0"/>
        <v>0</v>
      </c>
      <c r="M33" s="179"/>
      <c r="N33" s="179"/>
      <c r="O33" s="180"/>
      <c r="P33" s="13"/>
    </row>
    <row r="34" spans="1:16" s="97" customFormat="1" ht="29.25" customHeight="1">
      <c r="A34" s="94"/>
      <c r="B34" s="95"/>
      <c r="C34" s="88" t="s">
        <v>67</v>
      </c>
      <c r="D34" s="88"/>
      <c r="E34" s="88"/>
      <c r="F34" s="88"/>
      <c r="G34" s="88"/>
      <c r="H34" s="88"/>
      <c r="I34" s="88"/>
      <c r="J34" s="101"/>
      <c r="K34" s="88"/>
      <c r="L34" s="178"/>
      <c r="M34" s="179"/>
      <c r="N34" s="179"/>
      <c r="O34" s="180"/>
      <c r="P34" s="96"/>
    </row>
    <row r="35" spans="1:16" s="1" customFormat="1" ht="25.5" customHeight="1">
      <c r="A35" s="11"/>
      <c r="B35" s="38">
        <v>24</v>
      </c>
      <c r="C35" s="38" t="s">
        <v>81</v>
      </c>
      <c r="D35" s="39" t="s">
        <v>295</v>
      </c>
      <c r="E35" s="188" t="s">
        <v>296</v>
      </c>
      <c r="F35" s="189"/>
      <c r="G35" s="189"/>
      <c r="H35" s="190"/>
      <c r="I35" s="40" t="s">
        <v>102</v>
      </c>
      <c r="J35" s="82">
        <v>51.5</v>
      </c>
      <c r="K35" s="58">
        <v>0</v>
      </c>
      <c r="L35" s="178">
        <f t="shared" si="0"/>
        <v>0</v>
      </c>
      <c r="M35" s="179"/>
      <c r="N35" s="179"/>
      <c r="O35" s="180"/>
      <c r="P35" s="13"/>
    </row>
    <row r="36" spans="1:16" s="1" customFormat="1" ht="25.5" customHeight="1">
      <c r="A36" s="11"/>
      <c r="B36" s="38">
        <v>25</v>
      </c>
      <c r="C36" s="38" t="s">
        <v>81</v>
      </c>
      <c r="D36" s="39" t="s">
        <v>490</v>
      </c>
      <c r="E36" s="188" t="s">
        <v>491</v>
      </c>
      <c r="F36" s="189"/>
      <c r="G36" s="189"/>
      <c r="H36" s="190"/>
      <c r="I36" s="40" t="s">
        <v>84</v>
      </c>
      <c r="J36" s="82">
        <f>J35/1.85</f>
        <v>27.837837837837835</v>
      </c>
      <c r="K36" s="58">
        <v>0</v>
      </c>
      <c r="L36" s="178">
        <f>ROUND(K36*J36,2)</f>
        <v>0</v>
      </c>
      <c r="M36" s="179"/>
      <c r="N36" s="179"/>
      <c r="O36" s="180"/>
      <c r="P36" s="13"/>
    </row>
    <row r="37" spans="1:16" s="1" customFormat="1" ht="38.25" customHeight="1">
      <c r="A37" s="11"/>
      <c r="B37" s="38">
        <v>26</v>
      </c>
      <c r="C37" s="38" t="s">
        <v>81</v>
      </c>
      <c r="D37" s="39" t="s">
        <v>301</v>
      </c>
      <c r="E37" s="188" t="s">
        <v>302</v>
      </c>
      <c r="F37" s="189"/>
      <c r="G37" s="189"/>
      <c r="H37" s="190"/>
      <c r="I37" s="40" t="s">
        <v>155</v>
      </c>
      <c r="J37" s="82">
        <f>J36*0.038</f>
        <v>1.0578378378378377</v>
      </c>
      <c r="K37" s="58">
        <v>0</v>
      </c>
      <c r="L37" s="178">
        <f t="shared" si="0"/>
        <v>0</v>
      </c>
      <c r="M37" s="179"/>
      <c r="N37" s="179"/>
      <c r="O37" s="180"/>
      <c r="P37" s="13"/>
    </row>
    <row r="38" spans="1:16" s="1" customFormat="1" ht="25.5" customHeight="1">
      <c r="A38" s="11"/>
      <c r="B38" s="38">
        <v>27</v>
      </c>
      <c r="C38" s="38" t="s">
        <v>81</v>
      </c>
      <c r="D38" s="39" t="s">
        <v>303</v>
      </c>
      <c r="E38" s="188" t="s">
        <v>304</v>
      </c>
      <c r="F38" s="189"/>
      <c r="G38" s="189"/>
      <c r="H38" s="190"/>
      <c r="I38" s="40" t="s">
        <v>155</v>
      </c>
      <c r="J38" s="82">
        <v>3.8</v>
      </c>
      <c r="K38" s="58">
        <v>0</v>
      </c>
      <c r="L38" s="178">
        <f t="shared" si="0"/>
        <v>0</v>
      </c>
      <c r="M38" s="179"/>
      <c r="N38" s="179"/>
      <c r="O38" s="180"/>
      <c r="P38" s="13"/>
    </row>
    <row r="39" spans="1:16" s="1" customFormat="1" ht="25.5" customHeight="1">
      <c r="A39" s="11"/>
      <c r="B39" s="38">
        <v>28</v>
      </c>
      <c r="C39" s="38" t="s">
        <v>81</v>
      </c>
      <c r="D39" s="39" t="s">
        <v>305</v>
      </c>
      <c r="E39" s="188" t="s">
        <v>306</v>
      </c>
      <c r="F39" s="189"/>
      <c r="G39" s="189"/>
      <c r="H39" s="190"/>
      <c r="I39" s="40" t="s">
        <v>155</v>
      </c>
      <c r="J39" s="82">
        <f>J38*5</f>
        <v>19</v>
      </c>
      <c r="K39" s="58">
        <v>0</v>
      </c>
      <c r="L39" s="178">
        <f t="shared" si="0"/>
        <v>0</v>
      </c>
      <c r="M39" s="179"/>
      <c r="N39" s="179"/>
      <c r="O39" s="180"/>
      <c r="P39" s="13"/>
    </row>
    <row r="40" spans="1:16" s="1" customFormat="1" ht="16.5" customHeight="1">
      <c r="A40" s="11"/>
      <c r="B40" s="38">
        <v>29</v>
      </c>
      <c r="C40" s="38" t="s">
        <v>81</v>
      </c>
      <c r="D40" s="39" t="s">
        <v>307</v>
      </c>
      <c r="E40" s="188" t="s">
        <v>308</v>
      </c>
      <c r="F40" s="189"/>
      <c r="G40" s="189"/>
      <c r="H40" s="190"/>
      <c r="I40" s="40" t="s">
        <v>155</v>
      </c>
      <c r="J40" s="82">
        <v>1.058</v>
      </c>
      <c r="K40" s="58">
        <v>0</v>
      </c>
      <c r="L40" s="178">
        <f t="shared" si="0"/>
        <v>0</v>
      </c>
      <c r="M40" s="179"/>
      <c r="N40" s="179"/>
      <c r="O40" s="180"/>
      <c r="P40" s="13"/>
    </row>
    <row r="41" spans="1:16" s="97" customFormat="1" ht="29.25" customHeight="1">
      <c r="A41" s="94"/>
      <c r="B41" s="95"/>
      <c r="C41" s="88" t="s">
        <v>68</v>
      </c>
      <c r="D41" s="88"/>
      <c r="E41" s="88"/>
      <c r="F41" s="88"/>
      <c r="G41" s="88"/>
      <c r="H41" s="88"/>
      <c r="I41" s="88"/>
      <c r="J41" s="101"/>
      <c r="K41" s="88"/>
      <c r="L41" s="178"/>
      <c r="M41" s="179"/>
      <c r="N41" s="179"/>
      <c r="O41" s="180"/>
      <c r="P41" s="96"/>
    </row>
    <row r="42" spans="1:16" s="1" customFormat="1" ht="38.25" customHeight="1">
      <c r="A42" s="11"/>
      <c r="B42" s="38">
        <v>30</v>
      </c>
      <c r="C42" s="38" t="s">
        <v>81</v>
      </c>
      <c r="D42" s="39" t="s">
        <v>315</v>
      </c>
      <c r="E42" s="188" t="s">
        <v>316</v>
      </c>
      <c r="F42" s="189"/>
      <c r="G42" s="189"/>
      <c r="H42" s="190"/>
      <c r="I42" s="40" t="s">
        <v>155</v>
      </c>
      <c r="J42" s="82">
        <v>1344.54</v>
      </c>
      <c r="K42" s="58">
        <v>0</v>
      </c>
      <c r="L42" s="178">
        <f t="shared" si="0"/>
        <v>0</v>
      </c>
      <c r="M42" s="179"/>
      <c r="N42" s="179"/>
      <c r="O42" s="180"/>
      <c r="P42" s="13"/>
    </row>
    <row r="43" spans="1:16" s="97" customFormat="1" ht="36.75" customHeight="1">
      <c r="A43" s="94"/>
      <c r="B43" s="95"/>
      <c r="C43" s="89" t="s">
        <v>71</v>
      </c>
      <c r="D43" s="89"/>
      <c r="E43" s="89"/>
      <c r="F43" s="89"/>
      <c r="G43" s="89"/>
      <c r="H43" s="89"/>
      <c r="I43" s="89"/>
      <c r="J43" s="102"/>
      <c r="K43" s="89"/>
      <c r="L43" s="178"/>
      <c r="M43" s="179"/>
      <c r="N43" s="179"/>
      <c r="O43" s="180"/>
      <c r="P43" s="96"/>
    </row>
    <row r="44" spans="1:16" s="97" customFormat="1" ht="19.5" customHeight="1">
      <c r="A44" s="94"/>
      <c r="B44" s="95"/>
      <c r="C44" s="88" t="s">
        <v>73</v>
      </c>
      <c r="D44" s="88"/>
      <c r="E44" s="88"/>
      <c r="F44" s="88"/>
      <c r="G44" s="88"/>
      <c r="H44" s="88"/>
      <c r="I44" s="88"/>
      <c r="J44" s="101"/>
      <c r="K44" s="88"/>
      <c r="L44" s="178"/>
      <c r="M44" s="179"/>
      <c r="N44" s="179"/>
      <c r="O44" s="180"/>
      <c r="P44" s="96"/>
    </row>
    <row r="45" spans="1:16" s="1" customFormat="1" ht="25.5" customHeight="1">
      <c r="A45" s="11"/>
      <c r="B45" s="38">
        <v>31</v>
      </c>
      <c r="C45" s="38" t="s">
        <v>81</v>
      </c>
      <c r="D45" s="39" t="s">
        <v>350</v>
      </c>
      <c r="E45" s="188" t="s">
        <v>351</v>
      </c>
      <c r="F45" s="189"/>
      <c r="G45" s="189"/>
      <c r="H45" s="190"/>
      <c r="I45" s="40" t="s">
        <v>102</v>
      </c>
      <c r="J45" s="82">
        <v>728</v>
      </c>
      <c r="K45" s="58">
        <v>0</v>
      </c>
      <c r="L45" s="178">
        <f t="shared" si="0"/>
        <v>0</v>
      </c>
      <c r="M45" s="179"/>
      <c r="N45" s="179"/>
      <c r="O45" s="180"/>
      <c r="P45" s="13"/>
    </row>
    <row r="46" spans="1:16" s="1" customFormat="1" ht="25.5" customHeight="1">
      <c r="A46" s="11"/>
      <c r="B46" s="98">
        <v>32</v>
      </c>
      <c r="C46" s="98" t="s">
        <v>131</v>
      </c>
      <c r="D46" s="99" t="s">
        <v>352</v>
      </c>
      <c r="E46" s="207" t="s">
        <v>353</v>
      </c>
      <c r="F46" s="208"/>
      <c r="G46" s="208"/>
      <c r="H46" s="209"/>
      <c r="I46" s="90" t="s">
        <v>102</v>
      </c>
      <c r="J46" s="100">
        <v>728</v>
      </c>
      <c r="K46" s="76">
        <v>0</v>
      </c>
      <c r="L46" s="181">
        <f t="shared" si="0"/>
        <v>0</v>
      </c>
      <c r="M46" s="182"/>
      <c r="N46" s="182"/>
      <c r="O46" s="183"/>
      <c r="P46" s="13"/>
    </row>
    <row r="47" spans="1:16" s="1" customFormat="1" ht="6.7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</sheetData>
  <sheetProtection/>
  <mergeCells count="76">
    <mergeCell ref="E46:H46"/>
    <mergeCell ref="L46:O46"/>
    <mergeCell ref="L41:O41"/>
    <mergeCell ref="E42:H42"/>
    <mergeCell ref="L42:O42"/>
    <mergeCell ref="L43:O43"/>
    <mergeCell ref="L44:O44"/>
    <mergeCell ref="E45:H45"/>
    <mergeCell ref="L45:O45"/>
    <mergeCell ref="E38:H38"/>
    <mergeCell ref="L38:O38"/>
    <mergeCell ref="E39:H39"/>
    <mergeCell ref="L39:O39"/>
    <mergeCell ref="E40:H40"/>
    <mergeCell ref="L40:O40"/>
    <mergeCell ref="L34:O34"/>
    <mergeCell ref="E35:H35"/>
    <mergeCell ref="L35:O35"/>
    <mergeCell ref="E36:H36"/>
    <mergeCell ref="L36:O36"/>
    <mergeCell ref="E37:H37"/>
    <mergeCell ref="L37:O37"/>
    <mergeCell ref="E31:H31"/>
    <mergeCell ref="L31:O31"/>
    <mergeCell ref="E32:H32"/>
    <mergeCell ref="L32:O32"/>
    <mergeCell ref="E33:H33"/>
    <mergeCell ref="L33:O33"/>
    <mergeCell ref="E27:H27"/>
    <mergeCell ref="L27:O27"/>
    <mergeCell ref="L28:O28"/>
    <mergeCell ref="E29:H29"/>
    <mergeCell ref="L29:O29"/>
    <mergeCell ref="L30:O30"/>
    <mergeCell ref="E24:H24"/>
    <mergeCell ref="L24:O24"/>
    <mergeCell ref="E25:H25"/>
    <mergeCell ref="L25:O25"/>
    <mergeCell ref="E26:H26"/>
    <mergeCell ref="L26:O26"/>
    <mergeCell ref="E21:H21"/>
    <mergeCell ref="L21:O21"/>
    <mergeCell ref="E22:H22"/>
    <mergeCell ref="L22:O22"/>
    <mergeCell ref="E23:H23"/>
    <mergeCell ref="L23:O23"/>
    <mergeCell ref="E18:H18"/>
    <mergeCell ref="L18:O18"/>
    <mergeCell ref="E19:H19"/>
    <mergeCell ref="L19:O19"/>
    <mergeCell ref="E20:H20"/>
    <mergeCell ref="L20:O20"/>
    <mergeCell ref="E15:H15"/>
    <mergeCell ref="L15:O15"/>
    <mergeCell ref="E16:H16"/>
    <mergeCell ref="L16:O16"/>
    <mergeCell ref="E17:H17"/>
    <mergeCell ref="L17:O17"/>
    <mergeCell ref="E12:H12"/>
    <mergeCell ref="L12:O12"/>
    <mergeCell ref="E13:H13"/>
    <mergeCell ref="L13:O13"/>
    <mergeCell ref="E14:H14"/>
    <mergeCell ref="L14:O14"/>
    <mergeCell ref="E9:H9"/>
    <mergeCell ref="L9:O9"/>
    <mergeCell ref="E10:H10"/>
    <mergeCell ref="L10:O10"/>
    <mergeCell ref="E11:H11"/>
    <mergeCell ref="L11:O11"/>
    <mergeCell ref="A2:P2"/>
    <mergeCell ref="E5:H5"/>
    <mergeCell ref="L5:O5"/>
    <mergeCell ref="L6:O6"/>
    <mergeCell ref="L7:O7"/>
    <mergeCell ref="L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Admin</cp:lastModifiedBy>
  <cp:lastPrinted>2020-05-22T08:05:47Z</cp:lastPrinted>
  <dcterms:created xsi:type="dcterms:W3CDTF">2017-10-03T06:51:52Z</dcterms:created>
  <dcterms:modified xsi:type="dcterms:W3CDTF">2021-06-16T19:16:06Z</dcterms:modified>
  <cp:category/>
  <cp:version/>
  <cp:contentType/>
  <cp:contentStatus/>
</cp:coreProperties>
</file>