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Používatelia\miklovicova\Pracovná plocha\akcie\Akcie 2021\Slávia - bežecké 200 m\realizácia\pre OVO\CD\"/>
    </mc:Choice>
  </mc:AlternateContent>
  <xr:revisionPtr revIDLastSave="0" documentId="13_ncr:1_{5B416A37-DF93-4C5D-B4DB-B83B02F19A0F}" xr6:coauthVersionLast="40" xr6:coauthVersionMax="43" xr10:uidLastSave="{00000000-0000-0000-0000-000000000000}"/>
  <bookViews>
    <workbookView xWindow="-105" yWindow="-105" windowWidth="23250" windowHeight="12570" activeTab="3" xr2:uid="{00000000-000D-0000-FFFF-FFFF00000000}"/>
  </bookViews>
  <sheets>
    <sheet name="Rekapitulácia stavby" sheetId="1" r:id="rId1"/>
    <sheet name="07 - BEŽECKÁ DRÁHA 200 M" sheetId="12" r:id="rId2"/>
    <sheet name="0003 - SADOVÉ ÚPRAVY" sheetId="9" r:id="rId3"/>
    <sheet name="08 - BÚRACIE PRÁCE" sheetId="11" r:id="rId4"/>
  </sheets>
  <externalReferences>
    <externalReference r:id="rId5"/>
  </externalReferences>
  <definedNames>
    <definedName name="_xlnm.Print_Titles" localSheetId="2">'0003 - SADOVÉ ÚPRAVY'!$109:$109</definedName>
    <definedName name="_xlnm.Print_Titles" localSheetId="1">'07 - BEŽECKÁ DRÁHA 200 M'!$120:$120</definedName>
    <definedName name="_xlnm.Print_Titles" localSheetId="3">'08 - BÚRACIE PRÁCE'!$114:$114</definedName>
    <definedName name="_xlnm.Print_Titles" localSheetId="0">'Rekapitulácia stavby'!$85:$85</definedName>
    <definedName name="_xlnm.Print_Area" localSheetId="2">'0003 - SADOVÉ ÚPRAVY'!$C$4:$Q$70,'0003 - SADOVÉ ÚPRAVY'!$C$76:$Q$93,'0003 - SADOVÉ ÚPRAVY'!$C$99:$Q$116</definedName>
    <definedName name="_xlnm.Print_Area" localSheetId="1">'07 - BEŽECKÁ DRÁHA 200 M'!$C$4:$Q$70,'07 - BEŽECKÁ DRÁHA 200 M'!$C$76:$Q$103,'07 - BEŽECKÁ DRÁHA 200 M'!$C$109:$Q$157</definedName>
    <definedName name="_xlnm.Print_Area" localSheetId="3">'08 - BÚRACIE PRÁCE'!$C$4:$Q$70,'08 - BÚRACIE PRÁCE'!$C$76:$Q$97,'08 - BÚRACIE PRÁCE'!$C$103:$Q$122</definedName>
    <definedName name="_xlnm.Print_Area" localSheetId="0">'Rekapitulácia stavby'!$C$4:$AP$70,'Rekapitulácia stavby'!$C$76:$AP$96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1" i="12" l="1"/>
  <c r="N143" i="12"/>
  <c r="N144" i="12"/>
  <c r="N145" i="12"/>
  <c r="N146" i="12"/>
  <c r="N148" i="12"/>
  <c r="N149" i="12"/>
  <c r="N150" i="12"/>
  <c r="N151" i="12"/>
  <c r="N152" i="12"/>
  <c r="N154" i="12"/>
  <c r="N157" i="12"/>
  <c r="M82" i="12" l="1"/>
  <c r="F117" i="12"/>
  <c r="F118" i="12"/>
  <c r="M84" i="12"/>
  <c r="M85" i="12"/>
  <c r="F78" i="12"/>
  <c r="F80" i="12"/>
  <c r="F82" i="12"/>
  <c r="F84" i="12"/>
  <c r="F85" i="12"/>
  <c r="N100" i="12"/>
  <c r="BE101" i="12"/>
  <c r="BF101" i="12"/>
  <c r="BG101" i="12"/>
  <c r="BH101" i="12"/>
  <c r="BI101" i="12"/>
  <c r="F111" i="12"/>
  <c r="F113" i="12"/>
  <c r="F115" i="12"/>
  <c r="M115" i="12"/>
  <c r="M117" i="12"/>
  <c r="M118" i="12"/>
  <c r="W123" i="12"/>
  <c r="AA123" i="12"/>
  <c r="AA122" i="12" s="1"/>
  <c r="BF124" i="12"/>
  <c r="W124" i="12"/>
  <c r="Y124" i="12"/>
  <c r="Y123" i="12" s="1"/>
  <c r="Y122" i="12" s="1"/>
  <c r="AA124" i="12"/>
  <c r="BE124" i="12"/>
  <c r="BG124" i="12"/>
  <c r="BH124" i="12"/>
  <c r="BI124" i="12"/>
  <c r="BK124" i="12"/>
  <c r="BF125" i="12"/>
  <c r="W125" i="12"/>
  <c r="Y125" i="12"/>
  <c r="AA125" i="12"/>
  <c r="BE125" i="12"/>
  <c r="BG125" i="12"/>
  <c r="BH125" i="12"/>
  <c r="BI125" i="12"/>
  <c r="BK125" i="12"/>
  <c r="BF126" i="12"/>
  <c r="W126" i="12"/>
  <c r="Y126" i="12"/>
  <c r="AA126" i="12"/>
  <c r="BE126" i="12"/>
  <c r="BG126" i="12"/>
  <c r="BH126" i="12"/>
  <c r="BI126" i="12"/>
  <c r="BK126" i="12"/>
  <c r="BF127" i="12"/>
  <c r="W127" i="12"/>
  <c r="Y127" i="12"/>
  <c r="AA127" i="12"/>
  <c r="BE127" i="12"/>
  <c r="BG127" i="12"/>
  <c r="BH127" i="12"/>
  <c r="BI127" i="12"/>
  <c r="BK127" i="12"/>
  <c r="Y128" i="12"/>
  <c r="W129" i="12"/>
  <c r="W128" i="12" s="1"/>
  <c r="Y129" i="12"/>
  <c r="AA129" i="12"/>
  <c r="AA128" i="12" s="1"/>
  <c r="BE129" i="12"/>
  <c r="BF129" i="12"/>
  <c r="BG129" i="12"/>
  <c r="BH129" i="12"/>
  <c r="BI129" i="12"/>
  <c r="BK129" i="12"/>
  <c r="W130" i="12"/>
  <c r="Y130" i="12"/>
  <c r="AA130" i="12"/>
  <c r="BE130" i="12"/>
  <c r="BF130" i="12"/>
  <c r="BG130" i="12"/>
  <c r="BH130" i="12"/>
  <c r="BI130" i="12"/>
  <c r="BK130" i="12"/>
  <c r="W131" i="12"/>
  <c r="Y131" i="12"/>
  <c r="AA131" i="12"/>
  <c r="BE131" i="12"/>
  <c r="BF131" i="12"/>
  <c r="BG131" i="12"/>
  <c r="BH131" i="12"/>
  <c r="BI131" i="12"/>
  <c r="BK131" i="12"/>
  <c r="W132" i="12"/>
  <c r="Y132" i="12"/>
  <c r="AA132" i="12"/>
  <c r="BE132" i="12"/>
  <c r="BF132" i="12"/>
  <c r="BG132" i="12"/>
  <c r="BH132" i="12"/>
  <c r="BI132" i="12"/>
  <c r="BK132" i="12"/>
  <c r="W133" i="12"/>
  <c r="Y133" i="12"/>
  <c r="AA133" i="12"/>
  <c r="BE133" i="12"/>
  <c r="BF133" i="12"/>
  <c r="BG133" i="12"/>
  <c r="BH133" i="12"/>
  <c r="BI133" i="12"/>
  <c r="BK133" i="12"/>
  <c r="W134" i="12"/>
  <c r="Y134" i="12"/>
  <c r="AA134" i="12"/>
  <c r="BE134" i="12"/>
  <c r="BF134" i="12"/>
  <c r="BG134" i="12"/>
  <c r="BH134" i="12"/>
  <c r="BI134" i="12"/>
  <c r="BK134" i="12"/>
  <c r="W135" i="12"/>
  <c r="Y135" i="12"/>
  <c r="AA135" i="12"/>
  <c r="BE135" i="12"/>
  <c r="BF135" i="12"/>
  <c r="BG135" i="12"/>
  <c r="BH135" i="12"/>
  <c r="BI135" i="12"/>
  <c r="BK135" i="12"/>
  <c r="W136" i="12"/>
  <c r="Y136" i="12"/>
  <c r="AA136" i="12"/>
  <c r="BE136" i="12"/>
  <c r="BF136" i="12"/>
  <c r="BG136" i="12"/>
  <c r="BH136" i="12"/>
  <c r="BI136" i="12"/>
  <c r="BK136" i="12"/>
  <c r="W137" i="12"/>
  <c r="Y137" i="12"/>
  <c r="AA137" i="12"/>
  <c r="BE137" i="12"/>
  <c r="BF137" i="12"/>
  <c r="BG137" i="12"/>
  <c r="BH137" i="12"/>
  <c r="BI137" i="12"/>
  <c r="BK137" i="12"/>
  <c r="Y139" i="12"/>
  <c r="Y138" i="12" s="1"/>
  <c r="W140" i="12"/>
  <c r="W139" i="12" s="1"/>
  <c r="Y140" i="12"/>
  <c r="AA140" i="12"/>
  <c r="AA139" i="12" s="1"/>
  <c r="BE140" i="12"/>
  <c r="BF140" i="12"/>
  <c r="BG140" i="12"/>
  <c r="BH140" i="12"/>
  <c r="BI140" i="12"/>
  <c r="BK140" i="12"/>
  <c r="W141" i="12"/>
  <c r="Y141" i="12"/>
  <c r="AA141" i="12"/>
  <c r="BE141" i="12"/>
  <c r="BF141" i="12"/>
  <c r="BG141" i="12"/>
  <c r="BH141" i="12"/>
  <c r="BI141" i="12"/>
  <c r="BK141" i="12"/>
  <c r="W142" i="12"/>
  <c r="Y142" i="12"/>
  <c r="AA142" i="12"/>
  <c r="BE142" i="12"/>
  <c r="BF142" i="12"/>
  <c r="BG142" i="12"/>
  <c r="BH142" i="12"/>
  <c r="BI142" i="12"/>
  <c r="BK142" i="12"/>
  <c r="W143" i="12"/>
  <c r="Y143" i="12"/>
  <c r="AA143" i="12"/>
  <c r="BE143" i="12"/>
  <c r="BF143" i="12"/>
  <c r="BG143" i="12"/>
  <c r="BH143" i="12"/>
  <c r="BI143" i="12"/>
  <c r="BK143" i="12"/>
  <c r="W144" i="12"/>
  <c r="Y144" i="12"/>
  <c r="AA144" i="12"/>
  <c r="BE144" i="12"/>
  <c r="BF144" i="12"/>
  <c r="BG144" i="12"/>
  <c r="BH144" i="12"/>
  <c r="BI144" i="12"/>
  <c r="BK144" i="12"/>
  <c r="W145" i="12"/>
  <c r="Y145" i="12"/>
  <c r="AA145" i="12"/>
  <c r="BE145" i="12"/>
  <c r="BF145" i="12"/>
  <c r="BG145" i="12"/>
  <c r="BH145" i="12"/>
  <c r="BI145" i="12"/>
  <c r="BK145" i="12"/>
  <c r="W146" i="12"/>
  <c r="Y146" i="12"/>
  <c r="AA146" i="12"/>
  <c r="BE146" i="12"/>
  <c r="BF146" i="12"/>
  <c r="BG146" i="12"/>
  <c r="BH146" i="12"/>
  <c r="BI146" i="12"/>
  <c r="BK146" i="12"/>
  <c r="W147" i="12"/>
  <c r="AA147" i="12"/>
  <c r="BF148" i="12"/>
  <c r="W148" i="12"/>
  <c r="Y148" i="12"/>
  <c r="Y147" i="12" s="1"/>
  <c r="AA148" i="12"/>
  <c r="BE148" i="12"/>
  <c r="BG148" i="12"/>
  <c r="BH148" i="12"/>
  <c r="BI148" i="12"/>
  <c r="BK148" i="12"/>
  <c r="BF149" i="12"/>
  <c r="W149" i="12"/>
  <c r="Y149" i="12"/>
  <c r="AA149" i="12"/>
  <c r="BE149" i="12"/>
  <c r="BG149" i="12"/>
  <c r="BH149" i="12"/>
  <c r="BI149" i="12"/>
  <c r="BK149" i="12"/>
  <c r="BF150" i="12"/>
  <c r="W150" i="12"/>
  <c r="Y150" i="12"/>
  <c r="AA150" i="12"/>
  <c r="BE150" i="12"/>
  <c r="BG150" i="12"/>
  <c r="BH150" i="12"/>
  <c r="BI150" i="12"/>
  <c r="BK150" i="12"/>
  <c r="BF151" i="12"/>
  <c r="W151" i="12"/>
  <c r="Y151" i="12"/>
  <c r="AA151" i="12"/>
  <c r="BE151" i="12"/>
  <c r="BG151" i="12"/>
  <c r="BH151" i="12"/>
  <c r="BI151" i="12"/>
  <c r="BK151" i="12"/>
  <c r="BF152" i="12"/>
  <c r="W152" i="12"/>
  <c r="Y152" i="12"/>
  <c r="AA152" i="12"/>
  <c r="BE152" i="12"/>
  <c r="BG152" i="12"/>
  <c r="BH152" i="12"/>
  <c r="BI152" i="12"/>
  <c r="BK152" i="12"/>
  <c r="Y153" i="12"/>
  <c r="W154" i="12"/>
  <c r="W153" i="12" s="1"/>
  <c r="Y154" i="12"/>
  <c r="AA154" i="12"/>
  <c r="AA153" i="12" s="1"/>
  <c r="BE154" i="12"/>
  <c r="BF154" i="12"/>
  <c r="BG154" i="12"/>
  <c r="BH154" i="12"/>
  <c r="BI154" i="12"/>
  <c r="BK154" i="12"/>
  <c r="BK153" i="12" s="1"/>
  <c r="Y156" i="12"/>
  <c r="Y155" i="12" s="1"/>
  <c r="W157" i="12"/>
  <c r="W156" i="12" s="1"/>
  <c r="W155" i="12" s="1"/>
  <c r="Y157" i="12"/>
  <c r="AA157" i="12"/>
  <c r="AA156" i="12" s="1"/>
  <c r="AA155" i="12" s="1"/>
  <c r="BE157" i="12"/>
  <c r="BF157" i="12"/>
  <c r="BG157" i="12"/>
  <c r="BH157" i="12"/>
  <c r="BI157" i="12"/>
  <c r="BK157" i="12"/>
  <c r="BK156" i="12" s="1"/>
  <c r="N156" i="12" s="1"/>
  <c r="N96" i="12" l="1"/>
  <c r="BK147" i="12"/>
  <c r="BK123" i="12"/>
  <c r="H33" i="12"/>
  <c r="H36" i="12"/>
  <c r="BK139" i="12"/>
  <c r="BK128" i="12"/>
  <c r="H37" i="12"/>
  <c r="H35" i="12"/>
  <c r="M33" i="12"/>
  <c r="AA138" i="12"/>
  <c r="W138" i="12"/>
  <c r="AA121" i="12"/>
  <c r="BK155" i="12"/>
  <c r="N98" i="12"/>
  <c r="N123" i="12"/>
  <c r="N91" i="12" s="1"/>
  <c r="BK122" i="12"/>
  <c r="Y121" i="12"/>
  <c r="W122" i="12"/>
  <c r="W121" i="12" s="1"/>
  <c r="N92" i="12" l="1"/>
  <c r="N155" i="12"/>
  <c r="N97" i="12" s="1"/>
  <c r="BK138" i="12"/>
  <c r="BK121" i="12" s="1"/>
  <c r="N121" i="12" s="1"/>
  <c r="N89" i="12" s="1"/>
  <c r="N94" i="12"/>
  <c r="N147" i="12"/>
  <c r="N95" i="12" s="1"/>
  <c r="N122" i="12"/>
  <c r="N90" i="12" s="1"/>
  <c r="N93" i="12" l="1"/>
  <c r="M28" i="12"/>
  <c r="M31" i="12" s="1"/>
  <c r="L103" i="12"/>
  <c r="AK26" i="1" l="1"/>
  <c r="AO92" i="1"/>
  <c r="AN91" i="1"/>
  <c r="AN90" i="1"/>
  <c r="AN89" i="1" s="1"/>
  <c r="AN88" i="1" l="1"/>
  <c r="W31" i="1"/>
  <c r="AK31" i="1" s="1"/>
  <c r="M109" i="11"/>
  <c r="O12" i="11"/>
  <c r="E13" i="11"/>
  <c r="F111" i="11" s="1"/>
  <c r="O13" i="11"/>
  <c r="O15" i="11"/>
  <c r="E16" i="11"/>
  <c r="F85" i="11" s="1"/>
  <c r="O16" i="11"/>
  <c r="O18" i="11"/>
  <c r="E19" i="11"/>
  <c r="M84" i="11" s="1"/>
  <c r="O19" i="11"/>
  <c r="O21" i="11"/>
  <c r="E22" i="11"/>
  <c r="M85" i="11" s="1"/>
  <c r="O22" i="11"/>
  <c r="F78" i="11"/>
  <c r="F80" i="11"/>
  <c r="F82" i="11"/>
  <c r="M82" i="11"/>
  <c r="BE95" i="11"/>
  <c r="BF95" i="11"/>
  <c r="BG95" i="11"/>
  <c r="BH95" i="11"/>
  <c r="BI95" i="11"/>
  <c r="F105" i="11"/>
  <c r="F107" i="11"/>
  <c r="F109" i="11"/>
  <c r="M111" i="11"/>
  <c r="M112" i="11"/>
  <c r="N117" i="11"/>
  <c r="BF117" i="11" s="1"/>
  <c r="W117" i="11"/>
  <c r="W116" i="11" s="1"/>
  <c r="Y117" i="11"/>
  <c r="Y116" i="11" s="1"/>
  <c r="AA117" i="11"/>
  <c r="AA116" i="11" s="1"/>
  <c r="BE117" i="11"/>
  <c r="BG117" i="11"/>
  <c r="BH117" i="11"/>
  <c r="BI117" i="11"/>
  <c r="BK117" i="11"/>
  <c r="BK116" i="11" s="1"/>
  <c r="N120" i="11"/>
  <c r="BF120" i="11" s="1"/>
  <c r="W120" i="11"/>
  <c r="Y120" i="11"/>
  <c r="AA120" i="11"/>
  <c r="BE120" i="11"/>
  <c r="BG120" i="11"/>
  <c r="BH120" i="11"/>
  <c r="BI120" i="11"/>
  <c r="BK120" i="11"/>
  <c r="N121" i="11"/>
  <c r="BF121" i="11" s="1"/>
  <c r="W121" i="11"/>
  <c r="Y121" i="11"/>
  <c r="AA121" i="11"/>
  <c r="BE121" i="11"/>
  <c r="BG121" i="11"/>
  <c r="BH121" i="11"/>
  <c r="BI121" i="11"/>
  <c r="BK121" i="11"/>
  <c r="N122" i="11"/>
  <c r="BF122" i="11" s="1"/>
  <c r="W122" i="11"/>
  <c r="Y122" i="11"/>
  <c r="AA122" i="11"/>
  <c r="BE122" i="11"/>
  <c r="BG122" i="11"/>
  <c r="BH122" i="11"/>
  <c r="BI122" i="11"/>
  <c r="BK122" i="11"/>
  <c r="Y119" i="11" l="1"/>
  <c r="Y118" i="11" s="1"/>
  <c r="F112" i="11"/>
  <c r="H37" i="11"/>
  <c r="BK119" i="11"/>
  <c r="N119" i="11" s="1"/>
  <c r="N92" i="11" s="1"/>
  <c r="AA119" i="11"/>
  <c r="AA118" i="11" s="1"/>
  <c r="AA115" i="11" s="1"/>
  <c r="W119" i="11"/>
  <c r="W118" i="11" s="1"/>
  <c r="W115" i="11" s="1"/>
  <c r="H36" i="11"/>
  <c r="H35" i="11"/>
  <c r="H33" i="11"/>
  <c r="N116" i="11"/>
  <c r="N90" i="11" s="1"/>
  <c r="Y115" i="11"/>
  <c r="M33" i="11"/>
  <c r="F84" i="11"/>
  <c r="BK118" i="11" l="1"/>
  <c r="N118" i="11" s="1"/>
  <c r="N91" i="11" s="1"/>
  <c r="BK115" i="11" l="1"/>
  <c r="N115" i="11" s="1"/>
  <c r="N89" i="11" s="1"/>
  <c r="M28" i="11" s="1"/>
  <c r="M31" i="11" s="1"/>
  <c r="L39" i="11" s="1"/>
  <c r="L97" i="11"/>
  <c r="AY91" i="1"/>
  <c r="AX91" i="1"/>
  <c r="BI116" i="9"/>
  <c r="BH116" i="9"/>
  <c r="BG116" i="9"/>
  <c r="BE116" i="9"/>
  <c r="AA116" i="9"/>
  <c r="Y116" i="9"/>
  <c r="W116" i="9"/>
  <c r="BK116" i="9"/>
  <c r="N116" i="9"/>
  <c r="BF116" i="9" s="1"/>
  <c r="BI115" i="9"/>
  <c r="BH115" i="9"/>
  <c r="BG115" i="9"/>
  <c r="BE115" i="9"/>
  <c r="AA115" i="9"/>
  <c r="Y115" i="9"/>
  <c r="W115" i="9"/>
  <c r="BK115" i="9"/>
  <c r="N115" i="9"/>
  <c r="BF115" i="9" s="1"/>
  <c r="BI114" i="9"/>
  <c r="BH114" i="9"/>
  <c r="BG114" i="9"/>
  <c r="BE114" i="9"/>
  <c r="AA114" i="9"/>
  <c r="Y114" i="9"/>
  <c r="W114" i="9"/>
  <c r="BK114" i="9"/>
  <c r="N114" i="9"/>
  <c r="BF114" i="9" s="1"/>
  <c r="BI113" i="9"/>
  <c r="BH113" i="9"/>
  <c r="BG113" i="9"/>
  <c r="BE113" i="9"/>
  <c r="AA113" i="9"/>
  <c r="Y113" i="9"/>
  <c r="W113" i="9"/>
  <c r="BK113" i="9"/>
  <c r="N113" i="9"/>
  <c r="BF113" i="9" s="1"/>
  <c r="BI112" i="9"/>
  <c r="BH112" i="9"/>
  <c r="BG112" i="9"/>
  <c r="BE112" i="9"/>
  <c r="AA112" i="9"/>
  <c r="Y112" i="9"/>
  <c r="W112" i="9"/>
  <c r="BK112" i="9"/>
  <c r="N112" i="9"/>
  <c r="BF112" i="9" s="1"/>
  <c r="F104" i="9"/>
  <c r="F102" i="9"/>
  <c r="AS91" i="1"/>
  <c r="BI91" i="9"/>
  <c r="BH91" i="9"/>
  <c r="BG91" i="9"/>
  <c r="BF91" i="9"/>
  <c r="BE91" i="9"/>
  <c r="F81" i="9"/>
  <c r="F79" i="9"/>
  <c r="O21" i="9"/>
  <c r="E21" i="9"/>
  <c r="O20" i="9"/>
  <c r="O18" i="9"/>
  <c r="E18" i="9"/>
  <c r="M83" i="9" s="1"/>
  <c r="O17" i="9"/>
  <c r="O15" i="9"/>
  <c r="E15" i="9"/>
  <c r="F107" i="9" s="1"/>
  <c r="O14" i="9"/>
  <c r="O12" i="9"/>
  <c r="E12" i="9"/>
  <c r="F83" i="9" s="1"/>
  <c r="O11" i="9"/>
  <c r="M81" i="9"/>
  <c r="F6" i="9"/>
  <c r="F101" i="9" s="1"/>
  <c r="AY90" i="1"/>
  <c r="AX90" i="1"/>
  <c r="AS90" i="1"/>
  <c r="BA88" i="1"/>
  <c r="AY88" i="1"/>
  <c r="AX88" i="1"/>
  <c r="AU88" i="1"/>
  <c r="BD88" i="1"/>
  <c r="BC88" i="1"/>
  <c r="BB88" i="1"/>
  <c r="AW88" i="1"/>
  <c r="AV88" i="1"/>
  <c r="AZ88" i="1"/>
  <c r="AS88" i="1"/>
  <c r="AK27" i="1"/>
  <c r="AM83" i="1"/>
  <c r="L83" i="1"/>
  <c r="AM82" i="1"/>
  <c r="L82" i="1"/>
  <c r="AM80" i="1"/>
  <c r="L80" i="1"/>
  <c r="L78" i="1"/>
  <c r="L77" i="1"/>
  <c r="AS89" i="1" l="1"/>
  <c r="AS87" i="1" s="1"/>
  <c r="BA90" i="1"/>
  <c r="AV90" i="1"/>
  <c r="F106" i="9"/>
  <c r="BA91" i="1"/>
  <c r="BD90" i="1"/>
  <c r="M106" i="9"/>
  <c r="BK111" i="9"/>
  <c r="N111" i="9" s="1"/>
  <c r="AT88" i="1"/>
  <c r="M104" i="9"/>
  <c r="H32" i="9"/>
  <c r="AZ91" i="1" s="1"/>
  <c r="M32" i="9"/>
  <c r="AV91" i="1" s="1"/>
  <c r="AW90" i="1"/>
  <c r="AT90" i="1" s="1"/>
  <c r="M84" i="9"/>
  <c r="M107" i="9"/>
  <c r="H34" i="9"/>
  <c r="BB91" i="1" s="1"/>
  <c r="H35" i="9"/>
  <c r="BC91" i="1" s="1"/>
  <c r="AW91" i="1"/>
  <c r="H36" i="9"/>
  <c r="BD91" i="1" s="1"/>
  <c r="AZ90" i="1"/>
  <c r="W111" i="9"/>
  <c r="BB90" i="1"/>
  <c r="Y111" i="9"/>
  <c r="BC90" i="1"/>
  <c r="F84" i="9"/>
  <c r="AA111" i="9"/>
  <c r="F78" i="9"/>
  <c r="N110" i="9" l="1"/>
  <c r="AT91" i="1"/>
  <c r="W110" i="9"/>
  <c r="AU91" i="1" s="1"/>
  <c r="BD89" i="1"/>
  <c r="BD87" i="1" s="1"/>
  <c r="W35" i="1" s="1"/>
  <c r="BC89" i="1"/>
  <c r="AY89" i="1" s="1"/>
  <c r="BA89" i="1"/>
  <c r="AW89" i="1" s="1"/>
  <c r="AZ89" i="1"/>
  <c r="AU90" i="1"/>
  <c r="AU89" i="1" s="1"/>
  <c r="BK110" i="9"/>
  <c r="N88" i="9" s="1"/>
  <c r="Y110" i="9"/>
  <c r="BB89" i="1"/>
  <c r="AA110" i="9"/>
  <c r="BC87" i="1" l="1"/>
  <c r="W34" i="1" s="1"/>
  <c r="AU87" i="1"/>
  <c r="BA87" i="1"/>
  <c r="L93" i="9"/>
  <c r="M27" i="9"/>
  <c r="M30" i="9" s="1"/>
  <c r="AV89" i="1"/>
  <c r="AT89" i="1" s="1"/>
  <c r="AZ87" i="1"/>
  <c r="AX89" i="1"/>
  <c r="BB87" i="1"/>
  <c r="AY87" i="1" l="1"/>
  <c r="AW87" i="1"/>
  <c r="L38" i="9"/>
  <c r="AV87" i="1"/>
  <c r="W33" i="1"/>
  <c r="AX87" i="1"/>
  <c r="AT87" i="1" l="1"/>
  <c r="AG96" i="1" l="1"/>
  <c r="AK29" i="1"/>
  <c r="AK37" i="1" s="1"/>
  <c r="AN96" i="1"/>
</calcChain>
</file>

<file path=xl/sharedStrings.xml><?xml version="1.0" encoding="utf-8"?>
<sst xmlns="http://schemas.openxmlformats.org/spreadsheetml/2006/main" count="1081" uniqueCount="266">
  <si>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</si>
  <si>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</si>
  <si>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</si>
  <si>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</si>
  <si>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</si>
  <si>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</si>
  <si>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</si>
  <si>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</si>
  <si>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</si>
  <si>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</si>
  <si>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</si>
  <si>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</si>
  <si>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</si>
  <si>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</si>
  <si>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</si>
  <si>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</si>
  <si>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</si>
  <si>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</si>
  <si>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</si>
  <si>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</si>
  <si>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</si>
  <si>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</si>
  <si>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</si>
  <si>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</si>
  <si>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</si>
  <si>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</si>
  <si>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</si>
  <si>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</si>
  <si>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</si>
  <si>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</si>
  <si>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</si>
  <si>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</si>
  <si>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</si>
  <si>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</si>
  <si>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</si>
  <si>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</si>
  <si>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</si>
  <si>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</si>
  <si>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</si>
  <si>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</si>
  <si>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</si>
  <si>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</si>
  <si>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</si>
  <si>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</si>
  <si>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</si>
  <si>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</si>
  <si>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</si>
  <si>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</si>
  <si>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</si>
  <si>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</si>
  <si>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</si>
  <si>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</si>
  <si>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</si>
  <si>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</si>
  <si>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</si>
  <si>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</si>
  <si>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</si>
  <si>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</si>
  <si>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</si>
  <si>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</si>
  <si>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</si>
  <si>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</si>
  <si>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</si>
  <si>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</si>
  <si>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</si>
  <si>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</si>
  <si>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</si>
  <si>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</si>
  <si>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</si>
  <si>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</si>
  <si>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{d892ad9c-8443-4d73-8b7d-95bf0c5f3072}</t>
  </si>
  <si>
    <t>{00000000-0000-0000-0000-000000000000}</t>
  </si>
  <si>
    <t>/</t>
  </si>
  <si>
    <t>1</t>
  </si>
  <si>
    <t>###NOINSERT###</t>
  </si>
  <si>
    <t>0001</t>
  </si>
  <si>
    <t>BEŽECKÉ TRASY</t>
  </si>
  <si>
    <t>{7567bd56-489c-4276-ae88-38ddd3c95caf}</t>
  </si>
  <si>
    <t>2</t>
  </si>
  <si>
    <t>07</t>
  </si>
  <si>
    <t>BEŽECKÁ DRÁHA 200 M</t>
  </si>
  <si>
    <t>{4a4bb49a-0091-4c42-903c-a84e64c3d648}</t>
  </si>
  <si>
    <t>0003</t>
  </si>
  <si>
    <t>SADOVÉ ÚPRAVY</t>
  </si>
  <si>
    <t>{ba1e35fa-1170-4526-afe1-d457084c345c}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</si>
  <si>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</si>
  <si>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</si>
  <si>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</si>
  <si>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</si>
  <si>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</si>
  <si>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</si>
  <si>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</si>
  <si>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</si>
  <si>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</si>
  <si>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</si>
  <si>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</si>
  <si>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</si>
  <si>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</si>
  <si>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</si>
  <si>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</si>
  <si>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</si>
  <si>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</si>
  <si>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</si>
  <si>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</si>
  <si>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</si>
  <si>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</si>
  <si>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</si>
  <si>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</si>
  <si>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</si>
  <si>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</si>
  <si>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</si>
  <si>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</si>
  <si>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</si>
  <si>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</si>
  <si>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</si>
  <si>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</si>
  <si>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</si>
  <si>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Objekt:</t>
  </si>
  <si>
    <t>0001 - BEŽECKÉ TRASY</t>
  </si>
  <si>
    <t>Časť:</t>
  </si>
  <si>
    <t xml:space="preserve">    1 - Zemné práce</t>
  </si>
  <si>
    <t xml:space="preserve">    2 - Zakladanie</t>
  </si>
  <si>
    <t xml:space="preserve">    4 - Vodorovné konštrukcie</t>
  </si>
  <si>
    <t xml:space="preserve">    9 - Ostatné konštrukcie a práce-búranie</t>
  </si>
  <si>
    <t>GZS</t>
  </si>
  <si>
    <t>VRN</t>
  </si>
  <si>
    <t>ROZPOCET</t>
  </si>
  <si>
    <t>K</t>
  </si>
  <si>
    <t>162606112</t>
  </si>
  <si>
    <t>Vodorovné premiestnenie výkopku bez naloženia, ale so zlož. zemín schopných zúrodnenia nad 4000 do 5000 m</t>
  </si>
  <si>
    <t>m3</t>
  </si>
  <si>
    <t>4</t>
  </si>
  <si>
    <t>8</t>
  </si>
  <si>
    <t>171101101</t>
  </si>
  <si>
    <t>Uloženie sypaniny do násypu súdržnej horniny s mierou zhutnenia podľa Proctor-Standard na 95 %</t>
  </si>
  <si>
    <t>6</t>
  </si>
  <si>
    <t>t</t>
  </si>
  <si>
    <t>10</t>
  </si>
  <si>
    <t>57</t>
  </si>
  <si>
    <t>12</t>
  </si>
  <si>
    <t>16</t>
  </si>
  <si>
    <t>273313711</t>
  </si>
  <si>
    <t>Betón základových dosiek, prostý tr. C 25/30</t>
  </si>
  <si>
    <t>14</t>
  </si>
  <si>
    <t>273351215</t>
  </si>
  <si>
    <t>Debnenie stien základových dosiek, zhotovenie-dielce</t>
  </si>
  <si>
    <t>m2</t>
  </si>
  <si>
    <t>273351216</t>
  </si>
  <si>
    <t>Debnenie stien základových dosiek, odstránenie-dielce</t>
  </si>
  <si>
    <t>279321411</t>
  </si>
  <si>
    <t>Betón základových múrov, železový (bez výstuže), tr. C 25/30</t>
  </si>
  <si>
    <t>279351105</t>
  </si>
  <si>
    <t>Debnenie základových múrov obojstranné zhotovenie-dielce</t>
  </si>
  <si>
    <t>279351106</t>
  </si>
  <si>
    <t>Debnenie základových múrov obojstranné odstránenie-dielce</t>
  </si>
  <si>
    <t>279361821</t>
  </si>
  <si>
    <t>Výstuž základových múrov nosných z ocele 10505</t>
  </si>
  <si>
    <t>M</t>
  </si>
  <si>
    <t>411321414</t>
  </si>
  <si>
    <t>Betón stropov doskových a trámových,  železový tr. C 25/30</t>
  </si>
  <si>
    <t>411351105</t>
  </si>
  <si>
    <t>Debnenie stropov trámových zhotovenie-dielce</t>
  </si>
  <si>
    <t>411351106</t>
  </si>
  <si>
    <t>Debnenie stropov trámových odstránenie-dielce</t>
  </si>
  <si>
    <t>411354173</t>
  </si>
  <si>
    <t>Podporná konštrukcia stropov výšky do 4 m pre zaťaženie do 12 kPa zhotovenie</t>
  </si>
  <si>
    <t>411354174</t>
  </si>
  <si>
    <t>Podporná konštrukcia stropov výšky do 4 m pre zaťaženie do 12 kPa odstránenie</t>
  </si>
  <si>
    <t>60</t>
  </si>
  <si>
    <t>44</t>
  </si>
  <si>
    <t>61</t>
  </si>
  <si>
    <t>46</t>
  </si>
  <si>
    <t>62</t>
  </si>
  <si>
    <t>63</t>
  </si>
  <si>
    <t>64</t>
  </si>
  <si>
    <t>762222141,9</t>
  </si>
  <si>
    <t>m</t>
  </si>
  <si>
    <t>ks</t>
  </si>
  <si>
    <t>56</t>
  </si>
  <si>
    <t>58</t>
  </si>
  <si>
    <t>65</t>
  </si>
  <si>
    <t>998012022</t>
  </si>
  <si>
    <t>Presun hmôt pre budovy (801, 803, 812), zvislá konštr. monolit. betónová výšky do 12 m</t>
  </si>
  <si>
    <t xml:space="preserve">D1 - </t>
  </si>
  <si>
    <t xml:space="preserve">    5 - Komunikácie</t>
  </si>
  <si>
    <t>121101113</t>
  </si>
  <si>
    <t>Odstránenie ornice s premiestn. na hromady, so zložením na vzdialenosť do 100 m a do 10000 m3</t>
  </si>
  <si>
    <t>7</t>
  </si>
  <si>
    <t>122102203</t>
  </si>
  <si>
    <t>Odkopávka a prekopávka nezapažená pre cesty v horninách 1 a 2 od 1000-10000m3</t>
  </si>
  <si>
    <t>564861111</t>
  </si>
  <si>
    <t>Podklad zo štrkodrviny s rozprestretím a zhutnením, po zhutnení hr. 200 mm</t>
  </si>
  <si>
    <t>564952112</t>
  </si>
  <si>
    <t>Podklad z mechanicky spevneného kameniva MSK s rozprestretím a zhutnením, po zhutnení hr. 160 mm</t>
  </si>
  <si>
    <t>917161112</t>
  </si>
  <si>
    <t>Osadenie chodník. obrubníka kamenného ležatého do lôžka z betónu prostého tr. C 16/20 s bočnou oporou</t>
  </si>
  <si>
    <t>5921954540</t>
  </si>
  <si>
    <t>Premac obrubník cestný 100x26x15 cm</t>
  </si>
  <si>
    <t>589150031</t>
  </si>
  <si>
    <t>Podklad pod športové povrchy športovísk odpružený z gumoasfaltu hrúbky 30 mm</t>
  </si>
  <si>
    <t>589170021</t>
  </si>
  <si>
    <t>Športový povrch atletický z SBR 10 mm</t>
  </si>
  <si>
    <t>589170021,1</t>
  </si>
  <si>
    <t>589170021,19</t>
  </si>
  <si>
    <t>Športový povrch atletický - PUR náter</t>
  </si>
  <si>
    <t>07 - BEŽECKÁ DRÁHA 200 M</t>
  </si>
  <si>
    <t>HSV - Práce a dodávky HSV</t>
  </si>
  <si>
    <t>PSV - Práce a dodávky PSV</t>
  </si>
  <si>
    <t xml:space="preserve">    711 - Izolácie proti vode a vlhkosti</t>
  </si>
  <si>
    <t>59</t>
  </si>
  <si>
    <t>-2130001440</t>
  </si>
  <si>
    <t>214008086</t>
  </si>
  <si>
    <t>563132111</t>
  </si>
  <si>
    <t>1737006609</t>
  </si>
  <si>
    <t>2028411867</t>
  </si>
  <si>
    <t>-766689596</t>
  </si>
  <si>
    <t>1972613694</t>
  </si>
  <si>
    <t>-1287549706</t>
  </si>
  <si>
    <t>-2055773663</t>
  </si>
  <si>
    <t>66</t>
  </si>
  <si>
    <t>-788860748</t>
  </si>
  <si>
    <t>67</t>
  </si>
  <si>
    <t>331733527</t>
  </si>
  <si>
    <t>68</t>
  </si>
  <si>
    <t>1267197765</t>
  </si>
  <si>
    <t>69</t>
  </si>
  <si>
    <t>765434191</t>
  </si>
  <si>
    <t>70</t>
  </si>
  <si>
    <t>546931277</t>
  </si>
  <si>
    <t>71</t>
  </si>
  <si>
    <t>1878083832</t>
  </si>
  <si>
    <t>72</t>
  </si>
  <si>
    <t>-354222884</t>
  </si>
  <si>
    <t>73</t>
  </si>
  <si>
    <t xml:space="preserve">Montáž a dodávka zábradlia </t>
  </si>
  <si>
    <t>1273418175</t>
  </si>
  <si>
    <t>74</t>
  </si>
  <si>
    <t>711113141</t>
  </si>
  <si>
    <t>Izolácia proti zemnej vlhkosti a povrchovej vode na ploche zvislej</t>
  </si>
  <si>
    <t>-336522434</t>
  </si>
  <si>
    <t>9</t>
  </si>
  <si>
    <t>0003 - SADOVÉ ÚPRAVY</t>
  </si>
  <si>
    <t>Poplatok za skladovanie - betón, tehly, dlaždice, bitumény - zákonný poplatok</t>
  </si>
  <si>
    <t>979089012,97</t>
  </si>
  <si>
    <t>Poplatok za skladovanie - betón, tehly, dlaždice, bitumény</t>
  </si>
  <si>
    <t>979089012</t>
  </si>
  <si>
    <t>Búranie panelov položených volne</t>
  </si>
  <si>
    <t>963012510,1</t>
  </si>
  <si>
    <t>530661536</t>
  </si>
  <si>
    <t>99 - Presun hmôt HSV</t>
  </si>
  <si>
    <t>08 - BÚRACIE PRÁCE</t>
  </si>
  <si>
    <t>{cdd936ce-8b3a-48ce-9d5d-8ea462cdef15}</t>
  </si>
  <si>
    <t xml:space="preserve">Vodorovné premiestnenie konárov stromov nad 900 mm do 3000 m , s naložením a zložením   </t>
  </si>
  <si>
    <t xml:space="preserve">Vodorovné premiestnenie kmeňov nad 900 mm do 3000 m, s naložením a zložením   </t>
  </si>
  <si>
    <t xml:space="preserve">Poplatok na kompostárni   (odpad 200138 ) celkom, vrátane zákonného poplatku obci   </t>
  </si>
  <si>
    <t xml:space="preserve">Vyrúbanie stromu listnatého v rovine, alebo vo svahu do 1:5 priem. kmeňa nad 900 do 1000 mm s priemerom 95 cm   </t>
  </si>
  <si>
    <t xml:space="preserve">Odstránenie pňa v rovine a na svahu do 1:5, priemer nad 900 do 1000 mm  -priemer 95 cm   </t>
  </si>
  <si>
    <t xml:space="preserve">REVITALIZÁCIA ŠPORTOVÉHO AREÁLU SLÁVIA </t>
  </si>
  <si>
    <t>0008</t>
  </si>
  <si>
    <t>BÚRACIE PRÁCE</t>
  </si>
  <si>
    <t>Bežecká dráha 200 m v areáli AŠK Slávia</t>
  </si>
  <si>
    <t>25</t>
  </si>
  <si>
    <t xml:space="preserve">Športový povrch atletický z EPDM </t>
  </si>
  <si>
    <t>24</t>
  </si>
  <si>
    <t>23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</si>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</sst>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_-* #,##0.00_-;\-* #,##0.00_-;_-* &quot;-&quot;??_-;_-@_-"/>
  </numFmts>
  <fonts count="6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59" fillId="0" borderId="0" applyFont="0" applyFill="0" applyBorder="0" applyAlignment="0" applyProtection="0"/>
  </cellStyleXfs>
  <cellXfs count="41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7" fontId="33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6" fontId="36" fillId="0" borderId="18" xfId="0" applyNumberFormat="1" applyFont="1" applyBorder="1" applyAlignment="1">
      <alignment vertical="center"/>
    </xf>
    <xf numFmtId="166" fontId="36" fillId="0" borderId="17" xfId="0" applyNumberFormat="1" applyFont="1" applyBorder="1" applyAlignment="1">
      <alignment vertical="center"/>
    </xf>
    <xf numFmtId="0" fontId="36" fillId="0" borderId="17" xfId="0" applyFont="1" applyBorder="1" applyAlignment="1">
      <alignment horizontal="center" vertical="center"/>
    </xf>
    <xf numFmtId="0" fontId="36" fillId="0" borderId="25" xfId="0" applyFont="1" applyBorder="1" applyAlignment="1">
      <alignment horizontal="left" vertical="center"/>
    </xf>
    <xf numFmtId="0" fontId="0" fillId="0" borderId="5" xfId="0" applyBorder="1" applyAlignment="1" applyProtection="1">
      <alignment vertical="center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36" fillId="0" borderId="15" xfId="0" applyNumberFormat="1" applyFont="1" applyBorder="1" applyAlignment="1">
      <alignment vertical="center"/>
    </xf>
    <xf numFmtId="166" fontId="36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/>
    <xf numFmtId="167" fontId="37" fillId="0" borderId="0" xfId="0" applyNumberFormat="1" applyFont="1" applyAlignment="1">
      <alignment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66" fontId="37" fillId="0" borderId="15" xfId="0" applyNumberFormat="1" applyFont="1" applyBorder="1"/>
    <xf numFmtId="166" fontId="37" fillId="0" borderId="0" xfId="0" applyNumberFormat="1" applyFont="1"/>
    <xf numFmtId="0" fontId="37" fillId="0" borderId="14" xfId="0" applyFont="1" applyBorder="1"/>
    <xf numFmtId="0" fontId="37" fillId="0" borderId="5" xfId="0" applyFont="1" applyBorder="1"/>
    <xf numFmtId="0" fontId="38" fillId="0" borderId="0" xfId="0" applyFont="1" applyAlignment="1">
      <alignment horizontal="left"/>
    </xf>
    <xf numFmtId="0" fontId="37" fillId="0" borderId="4" xfId="0" applyFont="1" applyBorder="1"/>
    <xf numFmtId="0" fontId="39" fillId="0" borderId="0" xfId="0" applyFont="1" applyAlignment="1">
      <alignment horizontal="left"/>
    </xf>
    <xf numFmtId="167" fontId="40" fillId="0" borderId="0" xfId="0" applyNumberFormat="1" applyFont="1" applyAlignment="1">
      <alignment vertical="center"/>
    </xf>
    <xf numFmtId="166" fontId="41" fillId="0" borderId="13" xfId="0" applyNumberFormat="1" applyFont="1" applyBorder="1"/>
    <xf numFmtId="0" fontId="0" fillId="0" borderId="12" xfId="0" applyBorder="1" applyAlignment="1">
      <alignment vertical="center"/>
    </xf>
    <xf numFmtId="166" fontId="41" fillId="0" borderId="12" xfId="0" applyNumberFormat="1" applyFont="1" applyBorder="1"/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43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5" fillId="5" borderId="23" xfId="0" applyFont="1" applyFill="1" applyBorder="1" applyAlignment="1">
      <alignment horizontal="center" vertical="center" wrapText="1"/>
    </xf>
    <xf numFmtId="0" fontId="45" fillId="5" borderId="2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0" xfId="0" applyFill="1" applyAlignment="1">
      <alignment vertical="center"/>
    </xf>
    <xf numFmtId="0" fontId="43" fillId="5" borderId="0" xfId="0" applyFont="1" applyFill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48" fillId="0" borderId="18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4" fillId="0" borderId="25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50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5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4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5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4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48" fillId="0" borderId="17" xfId="0" applyFont="1" applyBorder="1" applyAlignment="1">
      <alignment horizontal="left" vertical="center"/>
    </xf>
    <xf numFmtId="0" fontId="48" fillId="0" borderId="16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51" fillId="0" borderId="11" xfId="0" applyFont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42" fillId="5" borderId="9" xfId="0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right" vertical="center"/>
    </xf>
    <xf numFmtId="0" fontId="42" fillId="5" borderId="8" xfId="0" applyFont="1" applyFill="1" applyBorder="1" applyAlignment="1">
      <alignment horizontal="left" vertical="center"/>
    </xf>
    <xf numFmtId="0" fontId="36" fillId="0" borderId="0" xfId="0" applyFont="1" applyAlignment="1">
      <alignment horizontal="right" vertical="center"/>
    </xf>
    <xf numFmtId="164" fontId="36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42" fillId="0" borderId="0" xfId="0" applyFont="1" applyAlignment="1">
      <alignment horizontal="left" vertical="top"/>
    </xf>
    <xf numFmtId="0" fontId="55" fillId="0" borderId="0" xfId="0" applyFont="1" applyAlignment="1">
      <alignment horizontal="left" vertical="center"/>
    </xf>
    <xf numFmtId="0" fontId="57" fillId="2" borderId="0" xfId="2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58" fillId="2" borderId="0" xfId="0" applyFont="1" applyFill="1" applyAlignment="1">
      <alignment horizontal="left" vertical="center"/>
    </xf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168" fontId="0" fillId="0" borderId="25" xfId="3" applyFont="1" applyBorder="1" applyAlignment="1" applyProtection="1">
      <alignment vertical="center"/>
      <protection locked="0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2" fontId="25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167" fontId="0" fillId="0" borderId="24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0" fontId="7" fillId="0" borderId="23" xfId="0" applyFont="1" applyBorder="1" applyAlignment="1">
      <alignment horizontal="left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0" borderId="24" xfId="0" applyNumberFormat="1" applyFont="1" applyBorder="1" applyAlignment="1" applyProtection="1">
      <alignment vertical="center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4" fontId="7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16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4" fontId="38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4" fontId="50" fillId="0" borderId="0" xfId="0" applyNumberFormat="1" applyFont="1" applyAlignment="1">
      <alignment vertical="center"/>
    </xf>
    <xf numFmtId="4" fontId="49" fillId="0" borderId="0" xfId="0" applyNumberFormat="1" applyFont="1" applyAlignment="1">
      <alignment vertical="center"/>
    </xf>
    <xf numFmtId="0" fontId="38" fillId="0" borderId="0" xfId="0" applyFont="1" applyAlignment="1" applyProtection="1">
      <alignment horizontal="left" vertical="center"/>
      <protection locked="0"/>
    </xf>
    <xf numFmtId="4" fontId="38" fillId="0" borderId="0" xfId="0" applyNumberFormat="1" applyFont="1" applyAlignment="1" applyProtection="1">
      <alignment vertical="center"/>
      <protection locked="0"/>
    </xf>
    <xf numFmtId="4" fontId="43" fillId="5" borderId="0" xfId="0" applyNumberFormat="1" applyFont="1" applyFill="1" applyAlignment="1">
      <alignment vertical="center"/>
    </xf>
    <xf numFmtId="0" fontId="45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55" fillId="3" borderId="0" xfId="0" applyFont="1" applyFill="1" applyAlignment="1">
      <alignment horizontal="center" vertical="center"/>
    </xf>
    <xf numFmtId="167" fontId="43" fillId="0" borderId="12" xfId="0" applyNumberFormat="1" applyFont="1" applyBorder="1"/>
    <xf numFmtId="167" fontId="42" fillId="0" borderId="12" xfId="0" applyNumberFormat="1" applyFont="1" applyBorder="1" applyAlignment="1">
      <alignment vertical="center"/>
    </xf>
    <xf numFmtId="167" fontId="39" fillId="0" borderId="17" xfId="0" applyNumberFormat="1" applyFont="1" applyBorder="1"/>
    <xf numFmtId="167" fontId="39" fillId="0" borderId="17" xfId="0" applyNumberFormat="1" applyFont="1" applyBorder="1" applyAlignment="1">
      <alignment vertical="center"/>
    </xf>
    <xf numFmtId="167" fontId="39" fillId="0" borderId="12" xfId="0" applyNumberFormat="1" applyFont="1" applyBorder="1"/>
    <xf numFmtId="167" fontId="39" fillId="0" borderId="12" xfId="0" applyNumberFormat="1" applyFont="1" applyBorder="1" applyAlignment="1">
      <alignment vertical="center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4" fontId="43" fillId="0" borderId="0" xfId="0" applyNumberFormat="1" applyFont="1" applyAlignment="1">
      <alignment vertical="center"/>
    </xf>
    <xf numFmtId="4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45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4" fontId="36" fillId="0" borderId="0" xfId="0" applyNumberFormat="1" applyFont="1" applyAlignment="1">
      <alignment vertical="center"/>
    </xf>
    <xf numFmtId="0" fontId="47" fillId="0" borderId="0" xfId="0" applyFont="1" applyAlignment="1">
      <alignment horizontal="center"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45" fillId="5" borderId="23" xfId="0" applyFont="1" applyFill="1" applyBorder="1" applyAlignment="1">
      <alignment horizontal="center" vertical="center" wrapText="1"/>
    </xf>
    <xf numFmtId="167" fontId="38" fillId="0" borderId="17" xfId="0" applyNumberFormat="1" applyFont="1" applyBorder="1"/>
    <xf numFmtId="167" fontId="38" fillId="0" borderId="17" xfId="0" applyNumberFormat="1" applyFont="1" applyBorder="1" applyAlignment="1">
      <alignment vertical="center"/>
    </xf>
    <xf numFmtId="0" fontId="46" fillId="5" borderId="23" xfId="0" applyFont="1" applyFill="1" applyBorder="1" applyAlignment="1">
      <alignment horizontal="center" vertical="center" wrapText="1"/>
    </xf>
    <xf numFmtId="0" fontId="45" fillId="5" borderId="24" xfId="0" applyFont="1" applyFill="1" applyBorder="1" applyAlignment="1">
      <alignment horizontal="center" vertical="center" wrapText="1"/>
    </xf>
    <xf numFmtId="4" fontId="42" fillId="5" borderId="9" xfId="0" applyNumberFormat="1" applyFont="1" applyFill="1" applyBorder="1" applyAlignment="1">
      <alignment vertical="center"/>
    </xf>
    <xf numFmtId="4" fontId="42" fillId="5" borderId="10" xfId="0" applyNumberFormat="1" applyFont="1" applyFill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57" fillId="2" borderId="0" xfId="2" applyFont="1" applyFill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4" fontId="53" fillId="0" borderId="0" xfId="0" applyNumberFormat="1" applyFont="1" applyAlignment="1">
      <alignment vertical="center"/>
    </xf>
    <xf numFmtId="4" fontId="52" fillId="0" borderId="0" xfId="0" applyNumberFormat="1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42" fillId="0" borderId="0" xfId="0" applyFont="1" applyAlignment="1">
      <alignment horizontal="left" vertical="top" wrapText="1"/>
    </xf>
  </cellXfs>
  <cellStyles count="4">
    <cellStyle name="Čiarka 2" xfId="3" xr:uid="{E61F886D-25F4-46C2-A042-203CE0707F5D}"/>
    <cellStyle name="Hypertextové prepojenie" xfId="1" builtinId="8"/>
    <cellStyle name="Hypertextové prepojenie 2" xfId="2" xr:uid="{FD8F588E-604E-4790-82A3-F6F9E2ED5DF0}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109B9B36-AFEC-46A8-BFBB-F1423D834F5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2F434B42-C555-43AB-B4EC-DF1D4518FD1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u&#382;&#237;vatelia/miklovicova/Pracovn&#225;%20plocha/bezecke%20200%20m/rozpo&#269;et/1E%20-%20REVITALIZ&#193;CIA%20&#352;PORTOV&#201;HO%20ARE&#193;LU%20SL&#193;VIA%20-%201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E - REVITALIZÁCIA ŠPORTO..."/>
      <sheetName val="0001 - BEŽECKÉ TRASY"/>
      <sheetName val="02 - VONKAJŠÍ OVÁL"/>
      <sheetName val="05 - TRASA C"/>
      <sheetName val="06 - DRÁHA PRE KORČULIAROV"/>
      <sheetName val="0004 - VSAKOVACIE JAMY"/>
    </sheetNames>
    <sheetDataSet>
      <sheetData sheetId="0">
        <row r="6">
          <cell r="K6" t="str">
            <v>REVITALIZÁCIA ŠPORTOVÉHO AREÁLU SLÁVIA - 1E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7"/>
  <sheetViews>
    <sheetView showGridLines="0" workbookViewId="0">
      <pane ySplit="1" topLeftCell="A2" activePane="bottomLeft" state="frozen"/>
      <selection pane="bottomLeft" activeCell="AN92" sqref="AN9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7.5" customWidth="1"/>
    <col min="40" max="40" width="13.33203125" customWidth="1"/>
    <col min="41" max="41" width="12.3320312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279" t="s">
        <v>7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R2" s="309" t="s">
        <v>8</v>
      </c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281" t="s">
        <v>11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3"/>
      <c r="AS4" s="24" t="s">
        <v>12</v>
      </c>
      <c r="BS4" s="18" t="s">
        <v>9</v>
      </c>
    </row>
    <row r="5" spans="1:73" ht="14.45" customHeight="1">
      <c r="B5" s="22"/>
      <c r="C5" s="25"/>
      <c r="D5" s="26" t="s">
        <v>13</v>
      </c>
      <c r="E5" s="25"/>
      <c r="F5" s="25"/>
      <c r="G5" s="25"/>
      <c r="H5" s="25"/>
      <c r="I5" s="25"/>
      <c r="J5" s="25"/>
      <c r="K5" s="283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5"/>
      <c r="AQ5" s="23"/>
      <c r="BS5" s="18" t="s">
        <v>9</v>
      </c>
    </row>
    <row r="6" spans="1:73" ht="36.950000000000003" customHeight="1">
      <c r="B6" s="22"/>
      <c r="C6" s="25"/>
      <c r="D6" s="28" t="s">
        <v>14</v>
      </c>
      <c r="E6" s="25"/>
      <c r="F6" s="25"/>
      <c r="G6" s="25"/>
      <c r="H6" s="25"/>
      <c r="I6" s="25"/>
      <c r="J6" s="25"/>
      <c r="K6" s="285" t="s">
        <v>260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5"/>
      <c r="AQ6" s="23"/>
      <c r="BS6" s="18" t="s">
        <v>9</v>
      </c>
    </row>
    <row r="7" spans="1:73" ht="14.45" customHeight="1">
      <c r="B7" s="22"/>
      <c r="C7" s="25"/>
      <c r="D7" s="29" t="s">
        <v>15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16</v>
      </c>
      <c r="AL7" s="25"/>
      <c r="AM7" s="25"/>
      <c r="AN7" s="27" t="s">
        <v>5</v>
      </c>
      <c r="AO7" s="25"/>
      <c r="AP7" s="25"/>
      <c r="AQ7" s="23"/>
      <c r="BS7" s="18" t="s">
        <v>9</v>
      </c>
    </row>
    <row r="8" spans="1:73" ht="14.45" customHeight="1">
      <c r="B8" s="22"/>
      <c r="C8" s="25"/>
      <c r="D8" s="29" t="s">
        <v>17</v>
      </c>
      <c r="E8" s="25"/>
      <c r="F8" s="25"/>
      <c r="G8" s="25"/>
      <c r="H8" s="25"/>
      <c r="I8" s="25"/>
      <c r="J8" s="25"/>
      <c r="K8" s="27" t="s">
        <v>18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19</v>
      </c>
      <c r="AL8" s="25"/>
      <c r="AM8" s="25"/>
      <c r="AN8" s="27"/>
      <c r="AO8" s="25"/>
      <c r="AP8" s="25"/>
      <c r="AQ8" s="23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S9" s="18" t="s">
        <v>9</v>
      </c>
    </row>
    <row r="10" spans="1:73" ht="14.45" customHeight="1">
      <c r="B10" s="22"/>
      <c r="C10" s="25"/>
      <c r="D10" s="29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21</v>
      </c>
      <c r="AL10" s="25"/>
      <c r="AM10" s="25"/>
      <c r="AN10" s="27" t="s">
        <v>5</v>
      </c>
      <c r="AO10" s="25"/>
      <c r="AP10" s="25"/>
      <c r="AQ10" s="23"/>
      <c r="BS10" s="18" t="s">
        <v>9</v>
      </c>
    </row>
    <row r="11" spans="1:73" ht="18.399999999999999" customHeight="1">
      <c r="B11" s="22"/>
      <c r="C11" s="25"/>
      <c r="D11" s="25"/>
      <c r="E11" s="27" t="s">
        <v>18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22</v>
      </c>
      <c r="AL11" s="25"/>
      <c r="AM11" s="25"/>
      <c r="AN11" s="27" t="s">
        <v>5</v>
      </c>
      <c r="AO11" s="25"/>
      <c r="AP11" s="25"/>
      <c r="AQ11" s="23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S12" s="18" t="s">
        <v>9</v>
      </c>
    </row>
    <row r="13" spans="1:73" ht="14.45" customHeight="1">
      <c r="B13" s="22"/>
      <c r="C13" s="25"/>
      <c r="D13" s="29" t="s">
        <v>23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21</v>
      </c>
      <c r="AL13" s="25"/>
      <c r="AM13" s="25"/>
      <c r="AN13" s="27" t="s">
        <v>5</v>
      </c>
      <c r="AO13" s="25"/>
      <c r="AP13" s="25"/>
      <c r="AQ13" s="23"/>
      <c r="BS13" s="18" t="s">
        <v>9</v>
      </c>
    </row>
    <row r="14" spans="1:73" ht="15">
      <c r="B14" s="22"/>
      <c r="C14" s="25"/>
      <c r="D14" s="25"/>
      <c r="E14" s="27" t="s">
        <v>18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9" t="s">
        <v>22</v>
      </c>
      <c r="AL14" s="25"/>
      <c r="AM14" s="25"/>
      <c r="AN14" s="27" t="s">
        <v>5</v>
      </c>
      <c r="AO14" s="25"/>
      <c r="AP14" s="25"/>
      <c r="AQ14" s="23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S15" s="18" t="s">
        <v>6</v>
      </c>
    </row>
    <row r="16" spans="1:73" ht="14.45" customHeight="1">
      <c r="B16" s="22"/>
      <c r="C16" s="25"/>
      <c r="D16" s="29" t="s">
        <v>24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21</v>
      </c>
      <c r="AL16" s="25"/>
      <c r="AM16" s="25"/>
      <c r="AN16" s="27" t="s">
        <v>5</v>
      </c>
      <c r="AO16" s="25"/>
      <c r="AP16" s="25"/>
      <c r="AQ16" s="23"/>
      <c r="BS16" s="18" t="s">
        <v>6</v>
      </c>
    </row>
    <row r="17" spans="2:71" ht="18.399999999999999" customHeight="1">
      <c r="B17" s="22"/>
      <c r="C17" s="25"/>
      <c r="D17" s="25"/>
      <c r="E17" s="27" t="s">
        <v>18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22</v>
      </c>
      <c r="AL17" s="25"/>
      <c r="AM17" s="25"/>
      <c r="AN17" s="27" t="s">
        <v>5</v>
      </c>
      <c r="AO17" s="25"/>
      <c r="AP17" s="25"/>
      <c r="AQ17" s="23"/>
      <c r="BS17" s="18" t="s">
        <v>25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S18" s="18" t="s">
        <v>26</v>
      </c>
    </row>
    <row r="19" spans="2:71" ht="14.45" customHeight="1">
      <c r="B19" s="22"/>
      <c r="C19" s="25"/>
      <c r="D19" s="29" t="s">
        <v>27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21</v>
      </c>
      <c r="AL19" s="25"/>
      <c r="AM19" s="25"/>
      <c r="AN19" s="27" t="s">
        <v>5</v>
      </c>
      <c r="AO19" s="25"/>
      <c r="AP19" s="25"/>
      <c r="AQ19" s="23"/>
      <c r="BS19" s="18" t="s">
        <v>26</v>
      </c>
    </row>
    <row r="20" spans="2:71" ht="18.399999999999999" customHeight="1">
      <c r="B20" s="22"/>
      <c r="C20" s="25"/>
      <c r="D20" s="25"/>
      <c r="E20" s="27" t="s">
        <v>18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22</v>
      </c>
      <c r="AL20" s="25"/>
      <c r="AM20" s="25"/>
      <c r="AN20" s="27" t="s">
        <v>5</v>
      </c>
      <c r="AO20" s="25"/>
      <c r="AP20" s="25"/>
      <c r="AQ20" s="23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</row>
    <row r="22" spans="2:71" ht="15">
      <c r="B22" s="22"/>
      <c r="C22" s="25"/>
      <c r="D22" s="29" t="s">
        <v>28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</row>
    <row r="23" spans="2:71" ht="22.5" customHeight="1">
      <c r="B23" s="22"/>
      <c r="C23" s="25"/>
      <c r="D23" s="25"/>
      <c r="E23" s="286" t="s">
        <v>5</v>
      </c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5"/>
      <c r="AP23" s="25"/>
      <c r="AQ23" s="23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</row>
    <row r="25" spans="2:71" ht="6.95" customHeight="1">
      <c r="B25" s="22"/>
      <c r="C25" s="2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5"/>
      <c r="AQ25" s="23"/>
    </row>
    <row r="26" spans="2:71" ht="14.45" customHeight="1">
      <c r="B26" s="22"/>
      <c r="C26" s="25"/>
      <c r="D26" s="31" t="s">
        <v>29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15">
        <f>AG87</f>
        <v>0</v>
      </c>
      <c r="AL26" s="284"/>
      <c r="AM26" s="284"/>
      <c r="AN26" s="284"/>
      <c r="AO26" s="284"/>
      <c r="AP26" s="25"/>
      <c r="AQ26" s="23"/>
    </row>
    <row r="27" spans="2:71" ht="14.45" customHeight="1">
      <c r="B27" s="22"/>
      <c r="C27" s="25"/>
      <c r="D27" s="31" t="s">
        <v>30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315">
        <f>ROUND(AG94,2)</f>
        <v>0</v>
      </c>
      <c r="AL27" s="315"/>
      <c r="AM27" s="315"/>
      <c r="AN27" s="315"/>
      <c r="AO27" s="315"/>
      <c r="AP27" s="25"/>
      <c r="AQ27" s="23"/>
    </row>
    <row r="28" spans="2:71" s="1" customFormat="1" ht="6.95" customHeight="1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2:71" s="1" customFormat="1" ht="25.9" customHeight="1">
      <c r="B29" s="32"/>
      <c r="C29" s="33"/>
      <c r="D29" s="35" t="s">
        <v>31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16">
        <f>ROUND(AK26+AK27,2)</f>
        <v>0</v>
      </c>
      <c r="AL29" s="317"/>
      <c r="AM29" s="317"/>
      <c r="AN29" s="317"/>
      <c r="AO29" s="317"/>
      <c r="AP29" s="33"/>
      <c r="AQ29" s="34"/>
    </row>
    <row r="30" spans="2:71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2:71" s="2" customFormat="1" ht="14.45" customHeight="1">
      <c r="B31" s="37"/>
      <c r="C31" s="38"/>
      <c r="D31" s="39" t="s">
        <v>32</v>
      </c>
      <c r="E31" s="38"/>
      <c r="F31" s="39" t="s">
        <v>33</v>
      </c>
      <c r="G31" s="38"/>
      <c r="H31" s="38"/>
      <c r="I31" s="38"/>
      <c r="J31" s="38"/>
      <c r="K31" s="38"/>
      <c r="L31" s="276">
        <v>0.2</v>
      </c>
      <c r="M31" s="277"/>
      <c r="N31" s="277"/>
      <c r="O31" s="277"/>
      <c r="P31" s="38"/>
      <c r="Q31" s="38"/>
      <c r="R31" s="38"/>
      <c r="S31" s="38"/>
      <c r="T31" s="41" t="s">
        <v>34</v>
      </c>
      <c r="U31" s="38"/>
      <c r="V31" s="38"/>
      <c r="W31" s="278">
        <f>AG87</f>
        <v>0</v>
      </c>
      <c r="X31" s="277"/>
      <c r="Y31" s="277"/>
      <c r="Z31" s="277"/>
      <c r="AA31" s="277"/>
      <c r="AB31" s="277"/>
      <c r="AC31" s="277"/>
      <c r="AD31" s="277"/>
      <c r="AE31" s="277"/>
      <c r="AF31" s="38"/>
      <c r="AG31" s="38"/>
      <c r="AH31" s="38"/>
      <c r="AI31" s="38"/>
      <c r="AJ31" s="38"/>
      <c r="AK31" s="278">
        <f>W31/100*20</f>
        <v>0</v>
      </c>
      <c r="AL31" s="277"/>
      <c r="AM31" s="277"/>
      <c r="AN31" s="277"/>
      <c r="AO31" s="277"/>
      <c r="AP31" s="38"/>
      <c r="AQ31" s="42"/>
    </row>
    <row r="32" spans="2:71" s="2" customFormat="1" ht="14.45" customHeight="1">
      <c r="B32" s="37"/>
      <c r="C32" s="38"/>
      <c r="D32" s="38"/>
      <c r="E32" s="38"/>
      <c r="F32" s="39" t="s">
        <v>35</v>
      </c>
      <c r="G32" s="38"/>
      <c r="H32" s="38"/>
      <c r="I32" s="38"/>
      <c r="J32" s="38"/>
      <c r="K32" s="38"/>
      <c r="L32" s="276">
        <v>0.2</v>
      </c>
      <c r="M32" s="277"/>
      <c r="N32" s="277"/>
      <c r="O32" s="277"/>
      <c r="P32" s="38"/>
      <c r="Q32" s="38"/>
      <c r="R32" s="38"/>
      <c r="S32" s="38"/>
      <c r="T32" s="41" t="s">
        <v>34</v>
      </c>
      <c r="U32" s="38"/>
      <c r="V32" s="38"/>
      <c r="W32" s="278">
        <v>0</v>
      </c>
      <c r="X32" s="277"/>
      <c r="Y32" s="277"/>
      <c r="Z32" s="277"/>
      <c r="AA32" s="277"/>
      <c r="AB32" s="277"/>
      <c r="AC32" s="277"/>
      <c r="AD32" s="277"/>
      <c r="AE32" s="277"/>
      <c r="AF32" s="38"/>
      <c r="AG32" s="38"/>
      <c r="AH32" s="38"/>
      <c r="AI32" s="38"/>
      <c r="AJ32" s="38"/>
      <c r="AK32" s="278">
        <v>0</v>
      </c>
      <c r="AL32" s="277"/>
      <c r="AM32" s="277"/>
      <c r="AN32" s="277"/>
      <c r="AO32" s="277"/>
      <c r="AP32" s="38"/>
      <c r="AQ32" s="42"/>
    </row>
    <row r="33" spans="2:43" s="2" customFormat="1" ht="14.45" hidden="1" customHeight="1">
      <c r="B33" s="37"/>
      <c r="C33" s="38"/>
      <c r="D33" s="38"/>
      <c r="E33" s="38"/>
      <c r="F33" s="39" t="s">
        <v>36</v>
      </c>
      <c r="G33" s="38"/>
      <c r="H33" s="38"/>
      <c r="I33" s="38"/>
      <c r="J33" s="38"/>
      <c r="K33" s="38"/>
      <c r="L33" s="276">
        <v>0.2</v>
      </c>
      <c r="M33" s="277"/>
      <c r="N33" s="277"/>
      <c r="O33" s="277"/>
      <c r="P33" s="38"/>
      <c r="Q33" s="38"/>
      <c r="R33" s="38"/>
      <c r="S33" s="38"/>
      <c r="T33" s="41" t="s">
        <v>34</v>
      </c>
      <c r="U33" s="38"/>
      <c r="V33" s="38"/>
      <c r="W33" s="278" t="e">
        <f>ROUND(BB87+SUM(CF95),2)</f>
        <v>#REF!</v>
      </c>
      <c r="X33" s="277"/>
      <c r="Y33" s="277"/>
      <c r="Z33" s="277"/>
      <c r="AA33" s="277"/>
      <c r="AB33" s="277"/>
      <c r="AC33" s="277"/>
      <c r="AD33" s="277"/>
      <c r="AE33" s="277"/>
      <c r="AF33" s="38"/>
      <c r="AG33" s="38"/>
      <c r="AH33" s="38"/>
      <c r="AI33" s="38"/>
      <c r="AJ33" s="38"/>
      <c r="AK33" s="278">
        <v>0</v>
      </c>
      <c r="AL33" s="277"/>
      <c r="AM33" s="277"/>
      <c r="AN33" s="277"/>
      <c r="AO33" s="277"/>
      <c r="AP33" s="38"/>
      <c r="AQ33" s="42"/>
    </row>
    <row r="34" spans="2:43" s="2" customFormat="1" ht="14.45" hidden="1" customHeight="1">
      <c r="B34" s="37"/>
      <c r="C34" s="38"/>
      <c r="D34" s="38"/>
      <c r="E34" s="38"/>
      <c r="F34" s="39" t="s">
        <v>37</v>
      </c>
      <c r="G34" s="38"/>
      <c r="H34" s="38"/>
      <c r="I34" s="38"/>
      <c r="J34" s="38"/>
      <c r="K34" s="38"/>
      <c r="L34" s="276">
        <v>0.2</v>
      </c>
      <c r="M34" s="277"/>
      <c r="N34" s="277"/>
      <c r="O34" s="277"/>
      <c r="P34" s="38"/>
      <c r="Q34" s="38"/>
      <c r="R34" s="38"/>
      <c r="S34" s="38"/>
      <c r="T34" s="41" t="s">
        <v>34</v>
      </c>
      <c r="U34" s="38"/>
      <c r="V34" s="38"/>
      <c r="W34" s="278" t="e">
        <f>ROUND(BC87+SUM(CG95),2)</f>
        <v>#REF!</v>
      </c>
      <c r="X34" s="277"/>
      <c r="Y34" s="277"/>
      <c r="Z34" s="277"/>
      <c r="AA34" s="277"/>
      <c r="AB34" s="277"/>
      <c r="AC34" s="277"/>
      <c r="AD34" s="277"/>
      <c r="AE34" s="277"/>
      <c r="AF34" s="38"/>
      <c r="AG34" s="38"/>
      <c r="AH34" s="38"/>
      <c r="AI34" s="38"/>
      <c r="AJ34" s="38"/>
      <c r="AK34" s="278">
        <v>0</v>
      </c>
      <c r="AL34" s="277"/>
      <c r="AM34" s="277"/>
      <c r="AN34" s="277"/>
      <c r="AO34" s="277"/>
      <c r="AP34" s="38"/>
      <c r="AQ34" s="42"/>
    </row>
    <row r="35" spans="2:43" s="2" customFormat="1" ht="14.45" hidden="1" customHeight="1">
      <c r="B35" s="37"/>
      <c r="C35" s="38"/>
      <c r="D35" s="38"/>
      <c r="E35" s="38"/>
      <c r="F35" s="39" t="s">
        <v>38</v>
      </c>
      <c r="G35" s="38"/>
      <c r="H35" s="38"/>
      <c r="I35" s="38"/>
      <c r="J35" s="38"/>
      <c r="K35" s="38"/>
      <c r="L35" s="276">
        <v>0</v>
      </c>
      <c r="M35" s="277"/>
      <c r="N35" s="277"/>
      <c r="O35" s="277"/>
      <c r="P35" s="38"/>
      <c r="Q35" s="38"/>
      <c r="R35" s="38"/>
      <c r="S35" s="38"/>
      <c r="T35" s="41" t="s">
        <v>34</v>
      </c>
      <c r="U35" s="38"/>
      <c r="V35" s="38"/>
      <c r="W35" s="278" t="e">
        <f>ROUND(BD87+SUM(CH95),2)</f>
        <v>#REF!</v>
      </c>
      <c r="X35" s="277"/>
      <c r="Y35" s="277"/>
      <c r="Z35" s="277"/>
      <c r="AA35" s="277"/>
      <c r="AB35" s="277"/>
      <c r="AC35" s="277"/>
      <c r="AD35" s="277"/>
      <c r="AE35" s="277"/>
      <c r="AF35" s="38"/>
      <c r="AG35" s="38"/>
      <c r="AH35" s="38"/>
      <c r="AI35" s="38"/>
      <c r="AJ35" s="38"/>
      <c r="AK35" s="278">
        <v>0</v>
      </c>
      <c r="AL35" s="277"/>
      <c r="AM35" s="277"/>
      <c r="AN35" s="277"/>
      <c r="AO35" s="277"/>
      <c r="AP35" s="38"/>
      <c r="AQ35" s="42"/>
    </row>
    <row r="36" spans="2:43" s="1" customFormat="1" ht="6.95" customHeight="1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2:43" s="1" customFormat="1" ht="25.9" customHeight="1">
      <c r="B37" s="32"/>
      <c r="C37" s="43"/>
      <c r="D37" s="44" t="s">
        <v>39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40</v>
      </c>
      <c r="U37" s="45"/>
      <c r="V37" s="45"/>
      <c r="W37" s="45"/>
      <c r="X37" s="291" t="s">
        <v>41</v>
      </c>
      <c r="Y37" s="292"/>
      <c r="Z37" s="292"/>
      <c r="AA37" s="292"/>
      <c r="AB37" s="292"/>
      <c r="AC37" s="45"/>
      <c r="AD37" s="45"/>
      <c r="AE37" s="45"/>
      <c r="AF37" s="45"/>
      <c r="AG37" s="45"/>
      <c r="AH37" s="45"/>
      <c r="AI37" s="45"/>
      <c r="AJ37" s="45"/>
      <c r="AK37" s="293">
        <f>SUM(AK29:AK35)</f>
        <v>0</v>
      </c>
      <c r="AL37" s="292"/>
      <c r="AM37" s="292"/>
      <c r="AN37" s="292"/>
      <c r="AO37" s="294"/>
      <c r="AP37" s="43"/>
      <c r="AQ37" s="34"/>
    </row>
    <row r="38" spans="2:43" s="1" customFormat="1" ht="14.4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</row>
    <row r="39" spans="2:4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4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4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4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4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4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4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4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4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4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>
      <c r="B49" s="32"/>
      <c r="C49" s="33"/>
      <c r="D49" s="47" t="s">
        <v>42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A49" s="33"/>
      <c r="AB49" s="33"/>
      <c r="AC49" s="47" t="s">
        <v>43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P49" s="33"/>
      <c r="AQ49" s="34"/>
    </row>
    <row r="50" spans="2:43">
      <c r="B50" s="22"/>
      <c r="C50" s="25"/>
      <c r="D50" s="5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1"/>
      <c r="AA50" s="25"/>
      <c r="AB50" s="25"/>
      <c r="AC50" s="50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1"/>
      <c r="AP50" s="25"/>
      <c r="AQ50" s="23"/>
    </row>
    <row r="51" spans="2:43">
      <c r="B51" s="22"/>
      <c r="C51" s="25"/>
      <c r="D51" s="5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1"/>
      <c r="AA51" s="25"/>
      <c r="AB51" s="25"/>
      <c r="AC51" s="50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1"/>
      <c r="AP51" s="25"/>
      <c r="AQ51" s="23"/>
    </row>
    <row r="52" spans="2:43">
      <c r="B52" s="22"/>
      <c r="C52" s="25"/>
      <c r="D52" s="5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1"/>
      <c r="AA52" s="25"/>
      <c r="AB52" s="25"/>
      <c r="AC52" s="50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1"/>
      <c r="AP52" s="25"/>
      <c r="AQ52" s="23"/>
    </row>
    <row r="53" spans="2:43">
      <c r="B53" s="22"/>
      <c r="C53" s="25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1"/>
      <c r="AA53" s="25"/>
      <c r="AB53" s="25"/>
      <c r="AC53" s="50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1"/>
      <c r="AP53" s="25"/>
      <c r="AQ53" s="23"/>
    </row>
    <row r="54" spans="2:43">
      <c r="B54" s="22"/>
      <c r="C54" s="25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1"/>
      <c r="AA54" s="25"/>
      <c r="AB54" s="25"/>
      <c r="AC54" s="50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1"/>
      <c r="AP54" s="25"/>
      <c r="AQ54" s="23"/>
    </row>
    <row r="55" spans="2:43">
      <c r="B55" s="22"/>
      <c r="C55" s="25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1"/>
      <c r="AA55" s="25"/>
      <c r="AB55" s="25"/>
      <c r="AC55" s="50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1"/>
      <c r="AP55" s="25"/>
      <c r="AQ55" s="23"/>
    </row>
    <row r="56" spans="2:43">
      <c r="B56" s="22"/>
      <c r="C56" s="25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1"/>
      <c r="AA56" s="25"/>
      <c r="AB56" s="25"/>
      <c r="AC56" s="50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1"/>
      <c r="AP56" s="25"/>
      <c r="AQ56" s="23"/>
    </row>
    <row r="57" spans="2:43">
      <c r="B57" s="22"/>
      <c r="C57" s="25"/>
      <c r="D57" s="5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1"/>
      <c r="AA57" s="25"/>
      <c r="AB57" s="25"/>
      <c r="AC57" s="5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1"/>
      <c r="AP57" s="25"/>
      <c r="AQ57" s="23"/>
    </row>
    <row r="58" spans="2:43" s="1" customFormat="1" ht="15">
      <c r="B58" s="32"/>
      <c r="C58" s="33"/>
      <c r="D58" s="52" t="s">
        <v>44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45</v>
      </c>
      <c r="S58" s="53"/>
      <c r="T58" s="53"/>
      <c r="U58" s="53"/>
      <c r="V58" s="53"/>
      <c r="W58" s="53"/>
      <c r="X58" s="53"/>
      <c r="Y58" s="53"/>
      <c r="Z58" s="55"/>
      <c r="AA58" s="33"/>
      <c r="AB58" s="33"/>
      <c r="AC58" s="52" t="s">
        <v>44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45</v>
      </c>
      <c r="AN58" s="53"/>
      <c r="AO58" s="55"/>
      <c r="AP58" s="33"/>
      <c r="AQ58" s="34"/>
    </row>
    <row r="59" spans="2:4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>
      <c r="B60" s="32"/>
      <c r="C60" s="33"/>
      <c r="D60" s="47" t="s">
        <v>46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A60" s="33"/>
      <c r="AB60" s="33"/>
      <c r="AC60" s="47" t="s">
        <v>47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P60" s="33"/>
      <c r="AQ60" s="34"/>
    </row>
    <row r="61" spans="2:43">
      <c r="B61" s="22"/>
      <c r="C61" s="25"/>
      <c r="D61" s="5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1"/>
      <c r="AA61" s="25"/>
      <c r="AB61" s="25"/>
      <c r="AC61" s="50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1"/>
      <c r="AP61" s="25"/>
      <c r="AQ61" s="23"/>
    </row>
    <row r="62" spans="2:43">
      <c r="B62" s="22"/>
      <c r="C62" s="25"/>
      <c r="D62" s="5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1"/>
      <c r="AA62" s="25"/>
      <c r="AB62" s="25"/>
      <c r="AC62" s="50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1"/>
      <c r="AP62" s="25"/>
      <c r="AQ62" s="23"/>
    </row>
    <row r="63" spans="2:43">
      <c r="B63" s="22"/>
      <c r="C63" s="25"/>
      <c r="D63" s="5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1"/>
      <c r="AA63" s="25"/>
      <c r="AB63" s="25"/>
      <c r="AC63" s="50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1"/>
      <c r="AP63" s="25"/>
      <c r="AQ63" s="23"/>
    </row>
    <row r="64" spans="2:43">
      <c r="B64" s="22"/>
      <c r="C64" s="25"/>
      <c r="D64" s="5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1"/>
      <c r="AA64" s="25"/>
      <c r="AB64" s="25"/>
      <c r="AC64" s="50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1"/>
      <c r="AP64" s="25"/>
      <c r="AQ64" s="23"/>
    </row>
    <row r="65" spans="2:43">
      <c r="B65" s="22"/>
      <c r="C65" s="25"/>
      <c r="D65" s="5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1"/>
      <c r="AA65" s="25"/>
      <c r="AB65" s="25"/>
      <c r="AC65" s="50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1"/>
      <c r="AP65" s="25"/>
      <c r="AQ65" s="23"/>
    </row>
    <row r="66" spans="2:43">
      <c r="B66" s="22"/>
      <c r="C66" s="25"/>
      <c r="D66" s="5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1"/>
      <c r="AA66" s="25"/>
      <c r="AB66" s="25"/>
      <c r="AC66" s="50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1"/>
      <c r="AP66" s="25"/>
      <c r="AQ66" s="23"/>
    </row>
    <row r="67" spans="2:43">
      <c r="B67" s="22"/>
      <c r="C67" s="25"/>
      <c r="D67" s="5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1"/>
      <c r="AA67" s="25"/>
      <c r="AB67" s="25"/>
      <c r="AC67" s="50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1"/>
      <c r="AP67" s="25"/>
      <c r="AQ67" s="23"/>
    </row>
    <row r="68" spans="2:43">
      <c r="B68" s="22"/>
      <c r="C68" s="25"/>
      <c r="D68" s="5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1"/>
      <c r="AA68" s="25"/>
      <c r="AB68" s="25"/>
      <c r="AC68" s="50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1"/>
      <c r="AP68" s="25"/>
      <c r="AQ68" s="23"/>
    </row>
    <row r="69" spans="2:43" s="1" customFormat="1" ht="15">
      <c r="B69" s="32"/>
      <c r="C69" s="33"/>
      <c r="D69" s="52" t="s">
        <v>44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45</v>
      </c>
      <c r="S69" s="53"/>
      <c r="T69" s="53"/>
      <c r="U69" s="53"/>
      <c r="V69" s="53"/>
      <c r="W69" s="53"/>
      <c r="X69" s="53"/>
      <c r="Y69" s="53"/>
      <c r="Z69" s="55"/>
      <c r="AA69" s="33"/>
      <c r="AB69" s="33"/>
      <c r="AC69" s="52" t="s">
        <v>44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45</v>
      </c>
      <c r="AN69" s="53"/>
      <c r="AO69" s="55"/>
      <c r="AP69" s="33"/>
      <c r="AQ69" s="34"/>
    </row>
    <row r="70" spans="2:43" s="1" customFormat="1" ht="6.95" customHeight="1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</row>
    <row r="71" spans="2:43" s="1" customFormat="1" ht="6.9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50000000000003" customHeight="1">
      <c r="B76" s="32"/>
      <c r="C76" s="281" t="s">
        <v>48</v>
      </c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34"/>
    </row>
    <row r="77" spans="2:43" s="3" customFormat="1" ht="14.45" customHeight="1">
      <c r="B77" s="62"/>
      <c r="C77" s="29" t="s">
        <v>13</v>
      </c>
      <c r="D77" s="63"/>
      <c r="E77" s="63"/>
      <c r="F77" s="63"/>
      <c r="G77" s="63"/>
      <c r="H77" s="63"/>
      <c r="I77" s="63"/>
      <c r="J77" s="63"/>
      <c r="K77" s="63"/>
      <c r="L77" s="63">
        <f>K5</f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4"/>
    </row>
    <row r="78" spans="2:43" s="4" customFormat="1" ht="36.950000000000003" customHeight="1">
      <c r="B78" s="65"/>
      <c r="C78" s="66" t="s">
        <v>14</v>
      </c>
      <c r="D78" s="67"/>
      <c r="E78" s="67"/>
      <c r="F78" s="67"/>
      <c r="G78" s="67"/>
      <c r="H78" s="67"/>
      <c r="I78" s="67"/>
      <c r="J78" s="67"/>
      <c r="K78" s="67"/>
      <c r="L78" s="295" t="str">
        <f>K6</f>
        <v>Bežecká dráha 200 m v areáli AŠK Slávia</v>
      </c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67"/>
      <c r="AQ78" s="68"/>
    </row>
    <row r="79" spans="2:43" s="1" customFormat="1" ht="6.95" customHeight="1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4"/>
    </row>
    <row r="80" spans="2:43" s="1" customFormat="1" ht="15">
      <c r="B80" s="32"/>
      <c r="C80" s="29" t="s">
        <v>17</v>
      </c>
      <c r="D80" s="33"/>
      <c r="E80" s="33"/>
      <c r="F80" s="33"/>
      <c r="G80" s="33"/>
      <c r="H80" s="33"/>
      <c r="I80" s="33"/>
      <c r="J80" s="33"/>
      <c r="K80" s="33"/>
      <c r="L80" s="69" t="str">
        <f>IF(K8="","",K8)</f>
        <v xml:space="preserve"> 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29" t="s">
        <v>19</v>
      </c>
      <c r="AJ80" s="33"/>
      <c r="AK80" s="33"/>
      <c r="AL80" s="33"/>
      <c r="AM80" s="70" t="str">
        <f>IF(AN8= "","",AN8)</f>
        <v/>
      </c>
      <c r="AN80" s="33"/>
      <c r="AO80" s="33"/>
      <c r="AP80" s="33"/>
      <c r="AQ80" s="34"/>
    </row>
    <row r="81" spans="1:76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</row>
    <row r="82" spans="1:76" s="1" customFormat="1" ht="15">
      <c r="B82" s="32"/>
      <c r="C82" s="29" t="s">
        <v>20</v>
      </c>
      <c r="D82" s="33"/>
      <c r="E82" s="33"/>
      <c r="F82" s="33"/>
      <c r="G82" s="33"/>
      <c r="H82" s="33"/>
      <c r="I82" s="33"/>
      <c r="J82" s="33"/>
      <c r="K82" s="33"/>
      <c r="L82" s="63" t="str">
        <f>IF(E11= "","",E11)</f>
        <v xml:space="preserve"> 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29" t="s">
        <v>24</v>
      </c>
      <c r="AJ82" s="33"/>
      <c r="AK82" s="33"/>
      <c r="AL82" s="33"/>
      <c r="AM82" s="297" t="str">
        <f>IF(E17="","",E17)</f>
        <v xml:space="preserve"> </v>
      </c>
      <c r="AN82" s="297"/>
      <c r="AO82" s="297"/>
      <c r="AP82" s="297"/>
      <c r="AQ82" s="34"/>
      <c r="AS82" s="311" t="s">
        <v>49</v>
      </c>
      <c r="AT82" s="312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76" s="1" customFormat="1" ht="15">
      <c r="B83" s="32"/>
      <c r="C83" s="29" t="s">
        <v>23</v>
      </c>
      <c r="D83" s="33"/>
      <c r="E83" s="33"/>
      <c r="F83" s="33"/>
      <c r="G83" s="33"/>
      <c r="H83" s="33"/>
      <c r="I83" s="33"/>
      <c r="J83" s="33"/>
      <c r="K83" s="33"/>
      <c r="L83" s="63" t="str">
        <f>IF(E14="","",E14)</f>
        <v xml:space="preserve"> 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29" t="s">
        <v>27</v>
      </c>
      <c r="AJ83" s="33"/>
      <c r="AK83" s="33"/>
      <c r="AL83" s="33"/>
      <c r="AM83" s="297" t="str">
        <f>IF(E20="","",E20)</f>
        <v xml:space="preserve"> </v>
      </c>
      <c r="AN83" s="297"/>
      <c r="AO83" s="297"/>
      <c r="AP83" s="297"/>
      <c r="AQ83" s="34"/>
      <c r="AS83" s="313"/>
      <c r="AT83" s="314"/>
      <c r="AU83" s="33"/>
      <c r="AV83" s="33"/>
      <c r="AW83" s="33"/>
      <c r="AX83" s="33"/>
      <c r="AY83" s="33"/>
      <c r="AZ83" s="33"/>
      <c r="BA83" s="33"/>
      <c r="BB83" s="33"/>
      <c r="BC83" s="33"/>
      <c r="BD83" s="71"/>
    </row>
    <row r="84" spans="1:76" s="1" customFormat="1" ht="10.9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/>
      <c r="AS84" s="313"/>
      <c r="AT84" s="314"/>
      <c r="AU84" s="33"/>
      <c r="AV84" s="33"/>
      <c r="AW84" s="33"/>
      <c r="AX84" s="33"/>
      <c r="AY84" s="33"/>
      <c r="AZ84" s="33"/>
      <c r="BA84" s="33"/>
      <c r="BB84" s="33"/>
      <c r="BC84" s="33"/>
      <c r="BD84" s="71"/>
    </row>
    <row r="85" spans="1:76" s="1" customFormat="1" ht="29.25" customHeight="1">
      <c r="B85" s="32"/>
      <c r="C85" s="287" t="s">
        <v>50</v>
      </c>
      <c r="D85" s="288"/>
      <c r="E85" s="288"/>
      <c r="F85" s="288"/>
      <c r="G85" s="288"/>
      <c r="H85" s="72"/>
      <c r="I85" s="289" t="s">
        <v>51</v>
      </c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9" t="s">
        <v>52</v>
      </c>
      <c r="AH85" s="288"/>
      <c r="AI85" s="288"/>
      <c r="AJ85" s="288"/>
      <c r="AK85" s="288"/>
      <c r="AL85" s="288"/>
      <c r="AM85" s="288"/>
      <c r="AN85" s="289" t="s">
        <v>53</v>
      </c>
      <c r="AO85" s="288"/>
      <c r="AP85" s="290"/>
      <c r="AQ85" s="34"/>
      <c r="AS85" s="73" t="s">
        <v>54</v>
      </c>
      <c r="AT85" s="74" t="s">
        <v>55</v>
      </c>
      <c r="AU85" s="74" t="s">
        <v>56</v>
      </c>
      <c r="AV85" s="74" t="s">
        <v>57</v>
      </c>
      <c r="AW85" s="74" t="s">
        <v>58</v>
      </c>
      <c r="AX85" s="74" t="s">
        <v>59</v>
      </c>
      <c r="AY85" s="74" t="s">
        <v>60</v>
      </c>
      <c r="AZ85" s="74" t="s">
        <v>61</v>
      </c>
      <c r="BA85" s="74" t="s">
        <v>62</v>
      </c>
      <c r="BB85" s="74" t="s">
        <v>63</v>
      </c>
      <c r="BC85" s="74" t="s">
        <v>64</v>
      </c>
      <c r="BD85" s="75" t="s">
        <v>65</v>
      </c>
    </row>
    <row r="86" spans="1:76" s="1" customFormat="1" ht="10.9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S86" s="76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76" s="4" customFormat="1" ht="32.450000000000003" customHeight="1">
      <c r="B87" s="65"/>
      <c r="C87" s="77" t="s">
        <v>66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318">
        <v>0</v>
      </c>
      <c r="AH87" s="318"/>
      <c r="AI87" s="318"/>
      <c r="AJ87" s="318"/>
      <c r="AK87" s="318"/>
      <c r="AL87" s="318"/>
      <c r="AM87" s="318"/>
      <c r="AN87" s="307">
        <v>0</v>
      </c>
      <c r="AO87" s="307"/>
      <c r="AP87" s="307"/>
      <c r="AQ87" s="68"/>
      <c r="AS87" s="79" t="e">
        <f>ROUND(AS88+AS89+#REF!+AS91,2)</f>
        <v>#REF!</v>
      </c>
      <c r="AT87" s="80" t="e">
        <f t="shared" ref="AT87:AT91" si="0">ROUND(SUM(AV87:AW87),2)</f>
        <v>#REF!</v>
      </c>
      <c r="AU87" s="81" t="e">
        <f>ROUND(AU88+AU89+#REF!+AU91,5)</f>
        <v>#REF!</v>
      </c>
      <c r="AV87" s="80" t="e">
        <f>ROUND(AZ87*L31,2)</f>
        <v>#REF!</v>
      </c>
      <c r="AW87" s="80" t="e">
        <f>ROUND(BA87*L32,2)</f>
        <v>#REF!</v>
      </c>
      <c r="AX87" s="80" t="e">
        <f>ROUND(BB87*L31,2)</f>
        <v>#REF!</v>
      </c>
      <c r="AY87" s="80" t="e">
        <f>ROUND(BC87*L32,2)</f>
        <v>#REF!</v>
      </c>
      <c r="AZ87" s="80" t="e">
        <f>ROUND(AZ88+AZ89+#REF!+AZ91,2)</f>
        <v>#REF!</v>
      </c>
      <c r="BA87" s="80" t="e">
        <f>ROUND(BA88+BA89+#REF!+BA91,2)</f>
        <v>#REF!</v>
      </c>
      <c r="BB87" s="80" t="e">
        <f>ROUND(BB88+BB89+#REF!+BB91,2)</f>
        <v>#REF!</v>
      </c>
      <c r="BC87" s="80" t="e">
        <f>ROUND(BC88+BC89+#REF!+BC91,2)</f>
        <v>#REF!</v>
      </c>
      <c r="BD87" s="82" t="e">
        <f>ROUND(BD88+BD89+#REF!+BD91,2)</f>
        <v>#REF!</v>
      </c>
      <c r="BS87" s="83" t="s">
        <v>67</v>
      </c>
      <c r="BT87" s="83" t="s">
        <v>68</v>
      </c>
      <c r="BV87" s="83" t="s">
        <v>69</v>
      </c>
      <c r="BW87" s="83" t="s">
        <v>70</v>
      </c>
      <c r="BX87" s="83" t="s">
        <v>71</v>
      </c>
    </row>
    <row r="88" spans="1:76" s="5" customFormat="1" ht="37.5" customHeight="1">
      <c r="A88" s="84" t="s">
        <v>72</v>
      </c>
      <c r="B88" s="85"/>
      <c r="C88" s="86"/>
      <c r="D88" s="298"/>
      <c r="E88" s="298"/>
      <c r="F88" s="298"/>
      <c r="G88" s="298"/>
      <c r="H88" s="298"/>
      <c r="I88" s="87"/>
      <c r="J88" s="298" t="s">
        <v>257</v>
      </c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9">
        <v>0</v>
      </c>
      <c r="AH88" s="300"/>
      <c r="AI88" s="300"/>
      <c r="AJ88" s="300"/>
      <c r="AK88" s="300"/>
      <c r="AL88" s="300"/>
      <c r="AM88" s="300"/>
      <c r="AN88" s="299">
        <f>AO92+AN91+AN90</f>
        <v>0</v>
      </c>
      <c r="AO88" s="300"/>
      <c r="AP88" s="300"/>
      <c r="AQ88" s="88"/>
      <c r="AS88" s="89" t="e">
        <f>#REF!</f>
        <v>#REF!</v>
      </c>
      <c r="AT88" s="90" t="e">
        <f t="shared" si="0"/>
        <v>#REF!</v>
      </c>
      <c r="AU88" s="91" t="e">
        <f>#REF!</f>
        <v>#REF!</v>
      </c>
      <c r="AV88" s="90" t="e">
        <f>#REF!</f>
        <v>#REF!</v>
      </c>
      <c r="AW88" s="90" t="e">
        <f>#REF!</f>
        <v>#REF!</v>
      </c>
      <c r="AX88" s="90" t="e">
        <f>#REF!</f>
        <v>#REF!</v>
      </c>
      <c r="AY88" s="90" t="e">
        <f>#REF!</f>
        <v>#REF!</v>
      </c>
      <c r="AZ88" s="90" t="e">
        <f>#REF!</f>
        <v>#REF!</v>
      </c>
      <c r="BA88" s="90" t="e">
        <f>#REF!</f>
        <v>#REF!</v>
      </c>
      <c r="BB88" s="90" t="e">
        <f>#REF!</f>
        <v>#REF!</v>
      </c>
      <c r="BC88" s="90" t="e">
        <f>#REF!</f>
        <v>#REF!</v>
      </c>
      <c r="BD88" s="92" t="e">
        <f>#REF!</f>
        <v>#REF!</v>
      </c>
      <c r="BT88" s="93" t="s">
        <v>73</v>
      </c>
      <c r="BU88" s="93" t="s">
        <v>74</v>
      </c>
      <c r="BV88" s="93" t="s">
        <v>69</v>
      </c>
      <c r="BW88" s="93" t="s">
        <v>70</v>
      </c>
      <c r="BX88" s="93" t="s">
        <v>71</v>
      </c>
    </row>
    <row r="89" spans="1:76" s="5" customFormat="1" ht="22.5" customHeight="1">
      <c r="B89" s="85"/>
      <c r="C89" s="86"/>
      <c r="D89" s="298" t="s">
        <v>75</v>
      </c>
      <c r="E89" s="298"/>
      <c r="F89" s="298"/>
      <c r="G89" s="298"/>
      <c r="H89" s="298"/>
      <c r="I89" s="87"/>
      <c r="J89" s="298" t="s">
        <v>76</v>
      </c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301">
        <v>0</v>
      </c>
      <c r="AH89" s="300"/>
      <c r="AI89" s="300"/>
      <c r="AJ89" s="300"/>
      <c r="AK89" s="300"/>
      <c r="AL89" s="300"/>
      <c r="AM89" s="300"/>
      <c r="AN89" s="299">
        <f>AN90</f>
        <v>0</v>
      </c>
      <c r="AO89" s="300"/>
      <c r="AP89" s="300"/>
      <c r="AQ89" s="88"/>
      <c r="AS89" s="89" t="e">
        <f>ROUND(SUM(AS90:AS90),2)</f>
        <v>#REF!</v>
      </c>
      <c r="AT89" s="90" t="e">
        <f t="shared" si="0"/>
        <v>#REF!</v>
      </c>
      <c r="AU89" s="91" t="e">
        <f>ROUND(SUM(AU90:AU90),5)</f>
        <v>#REF!</v>
      </c>
      <c r="AV89" s="90" t="e">
        <f>ROUND(AZ89*L31,2)</f>
        <v>#REF!</v>
      </c>
      <c r="AW89" s="90" t="e">
        <f>ROUND(BA89*L32,2)</f>
        <v>#REF!</v>
      </c>
      <c r="AX89" s="90" t="e">
        <f>ROUND(BB89*L31,2)</f>
        <v>#REF!</v>
      </c>
      <c r="AY89" s="90" t="e">
        <f>ROUND(BC89*L32,2)</f>
        <v>#REF!</v>
      </c>
      <c r="AZ89" s="90" t="e">
        <f>ROUND(SUM(AZ90:AZ90),2)</f>
        <v>#REF!</v>
      </c>
      <c r="BA89" s="90" t="e">
        <f>ROUND(SUM(BA90:BA90),2)</f>
        <v>#REF!</v>
      </c>
      <c r="BB89" s="90" t="e">
        <f>ROUND(SUM(BB90:BB90),2)</f>
        <v>#REF!</v>
      </c>
      <c r="BC89" s="90" t="e">
        <f>ROUND(SUM(BC90:BC90),2)</f>
        <v>#REF!</v>
      </c>
      <c r="BD89" s="92" t="e">
        <f>ROUND(SUM(BD90:BD90),2)</f>
        <v>#REF!</v>
      </c>
      <c r="BS89" s="93" t="s">
        <v>67</v>
      </c>
      <c r="BT89" s="93" t="s">
        <v>73</v>
      </c>
      <c r="BV89" s="93" t="s">
        <v>69</v>
      </c>
      <c r="BW89" s="93" t="s">
        <v>77</v>
      </c>
      <c r="BX89" s="93" t="s">
        <v>70</v>
      </c>
    </row>
    <row r="90" spans="1:76" s="6" customFormat="1" ht="22.5" customHeight="1">
      <c r="A90" s="84" t="s">
        <v>72</v>
      </c>
      <c r="B90" s="94"/>
      <c r="C90" s="95"/>
      <c r="D90" s="95"/>
      <c r="E90" s="304" t="s">
        <v>79</v>
      </c>
      <c r="F90" s="304"/>
      <c r="G90" s="304"/>
      <c r="H90" s="304"/>
      <c r="I90" s="304"/>
      <c r="J90" s="95"/>
      <c r="K90" s="304" t="s">
        <v>80</v>
      </c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2">
        <v>0</v>
      </c>
      <c r="AH90" s="303"/>
      <c r="AI90" s="303"/>
      <c r="AJ90" s="303"/>
      <c r="AK90" s="303"/>
      <c r="AL90" s="303"/>
      <c r="AM90" s="303"/>
      <c r="AN90" s="302">
        <f>AG90*1.2</f>
        <v>0</v>
      </c>
      <c r="AO90" s="303"/>
      <c r="AP90" s="303"/>
      <c r="AQ90" s="96"/>
      <c r="AS90" s="97" t="e">
        <f>#REF!</f>
        <v>#REF!</v>
      </c>
      <c r="AT90" s="98" t="e">
        <f t="shared" si="0"/>
        <v>#REF!</v>
      </c>
      <c r="AU90" s="99" t="e">
        <f>#REF!</f>
        <v>#REF!</v>
      </c>
      <c r="AV90" s="98" t="e">
        <f>#REF!</f>
        <v>#REF!</v>
      </c>
      <c r="AW90" s="98" t="e">
        <f>#REF!</f>
        <v>#REF!</v>
      </c>
      <c r="AX90" s="98" t="e">
        <f>#REF!</f>
        <v>#REF!</v>
      </c>
      <c r="AY90" s="98" t="e">
        <f>#REF!</f>
        <v>#REF!</v>
      </c>
      <c r="AZ90" s="98" t="e">
        <f>#REF!</f>
        <v>#REF!</v>
      </c>
      <c r="BA90" s="98" t="e">
        <f>#REF!</f>
        <v>#REF!</v>
      </c>
      <c r="BB90" s="98" t="e">
        <f>#REF!</f>
        <v>#REF!</v>
      </c>
      <c r="BC90" s="98" t="e">
        <f>#REF!</f>
        <v>#REF!</v>
      </c>
      <c r="BD90" s="100" t="e">
        <f>#REF!</f>
        <v>#REF!</v>
      </c>
      <c r="BT90" s="101" t="s">
        <v>78</v>
      </c>
      <c r="BV90" s="101" t="s">
        <v>69</v>
      </c>
      <c r="BW90" s="101" t="s">
        <v>81</v>
      </c>
      <c r="BX90" s="101" t="s">
        <v>77</v>
      </c>
    </row>
    <row r="91" spans="1:76" s="5" customFormat="1" ht="22.5" customHeight="1">
      <c r="A91" s="84" t="s">
        <v>72</v>
      </c>
      <c r="B91" s="85"/>
      <c r="C91" s="86"/>
      <c r="D91" s="298" t="s">
        <v>82</v>
      </c>
      <c r="E91" s="298"/>
      <c r="F91" s="298"/>
      <c r="G91" s="298"/>
      <c r="H91" s="298"/>
      <c r="I91" s="87"/>
      <c r="J91" s="298" t="s">
        <v>83</v>
      </c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9">
        <v>0</v>
      </c>
      <c r="AH91" s="300"/>
      <c r="AI91" s="300"/>
      <c r="AJ91" s="300"/>
      <c r="AK91" s="300"/>
      <c r="AL91" s="300"/>
      <c r="AM91" s="300"/>
      <c r="AN91" s="299">
        <f>AG91*1.2</f>
        <v>0</v>
      </c>
      <c r="AO91" s="300"/>
      <c r="AP91" s="300"/>
      <c r="AQ91" s="88"/>
      <c r="AS91" s="102">
        <f>'0003 - SADOVÉ ÚPRAVY'!M28</f>
        <v>0</v>
      </c>
      <c r="AT91" s="103">
        <f t="shared" si="0"/>
        <v>0</v>
      </c>
      <c r="AU91" s="104" t="e">
        <f>'0003 - SADOVÉ ÚPRAVY'!W110</f>
        <v>#REF!</v>
      </c>
      <c r="AV91" s="103">
        <f>'0003 - SADOVÉ ÚPRAVY'!M32</f>
        <v>0</v>
      </c>
      <c r="AW91" s="103">
        <f>'0003 - SADOVÉ ÚPRAVY'!M33</f>
        <v>0</v>
      </c>
      <c r="AX91" s="103">
        <f>'0003 - SADOVÉ ÚPRAVY'!M34</f>
        <v>0</v>
      </c>
      <c r="AY91" s="103">
        <f>'0003 - SADOVÉ ÚPRAVY'!M35</f>
        <v>0</v>
      </c>
      <c r="AZ91" s="103">
        <f>'0003 - SADOVÉ ÚPRAVY'!H32</f>
        <v>0</v>
      </c>
      <c r="BA91" s="103">
        <f>'0003 - SADOVÉ ÚPRAVY'!H33</f>
        <v>0</v>
      </c>
      <c r="BB91" s="103">
        <f>'0003 - SADOVÉ ÚPRAVY'!H34</f>
        <v>0</v>
      </c>
      <c r="BC91" s="103">
        <f>'0003 - SADOVÉ ÚPRAVY'!H35</f>
        <v>0</v>
      </c>
      <c r="BD91" s="105">
        <f>'0003 - SADOVÉ ÚPRAVY'!H36</f>
        <v>0</v>
      </c>
      <c r="BT91" s="93" t="s">
        <v>73</v>
      </c>
      <c r="BV91" s="93" t="s">
        <v>69</v>
      </c>
      <c r="BW91" s="93" t="s">
        <v>84</v>
      </c>
      <c r="BX91" s="93" t="s">
        <v>70</v>
      </c>
    </row>
    <row r="92" spans="1:76" s="5" customFormat="1" ht="22.5" customHeight="1">
      <c r="A92" s="84"/>
      <c r="B92" s="85"/>
      <c r="C92" s="86"/>
      <c r="D92" s="305" t="s">
        <v>258</v>
      </c>
      <c r="E92" s="305"/>
      <c r="F92" s="305"/>
      <c r="G92" s="169"/>
      <c r="H92" s="169"/>
      <c r="I92" s="168"/>
      <c r="J92" s="298" t="s">
        <v>259</v>
      </c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7"/>
      <c r="AH92" s="168"/>
      <c r="AI92" s="168"/>
      <c r="AJ92" s="168"/>
      <c r="AK92" s="168"/>
      <c r="AL92" s="306">
        <v>0</v>
      </c>
      <c r="AM92" s="306"/>
      <c r="AN92" s="167"/>
      <c r="AO92" s="301">
        <f>AL92*1.2</f>
        <v>0</v>
      </c>
      <c r="AP92" s="301"/>
      <c r="AQ92" s="88"/>
      <c r="AS92" s="90"/>
      <c r="AT92" s="90"/>
      <c r="AU92" s="91"/>
      <c r="AV92" s="90"/>
      <c r="AW92" s="90"/>
      <c r="AX92" s="90"/>
      <c r="AY92" s="90"/>
      <c r="AZ92" s="90"/>
      <c r="BA92" s="90"/>
      <c r="BB92" s="90"/>
      <c r="BC92" s="90"/>
      <c r="BD92" s="90"/>
      <c r="BT92" s="93"/>
      <c r="BV92" s="93"/>
      <c r="BW92" s="93"/>
      <c r="BX92" s="93"/>
    </row>
    <row r="93" spans="1:76">
      <c r="B93" s="22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3"/>
    </row>
    <row r="94" spans="1:76" s="1" customFormat="1" ht="30" customHeight="1">
      <c r="B94" s="32"/>
      <c r="C94" s="77" t="s">
        <v>85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07">
        <v>0</v>
      </c>
      <c r="AH94" s="307"/>
      <c r="AI94" s="307"/>
      <c r="AJ94" s="307"/>
      <c r="AK94" s="307"/>
      <c r="AL94" s="307"/>
      <c r="AM94" s="307"/>
      <c r="AN94" s="307">
        <v>0</v>
      </c>
      <c r="AO94" s="307"/>
      <c r="AP94" s="307"/>
      <c r="AQ94" s="34"/>
      <c r="AS94" s="73" t="s">
        <v>86</v>
      </c>
      <c r="AT94" s="74" t="s">
        <v>87</v>
      </c>
      <c r="AU94" s="74" t="s">
        <v>32</v>
      </c>
      <c r="AV94" s="75" t="s">
        <v>55</v>
      </c>
    </row>
    <row r="95" spans="1:76" s="1" customFormat="1" ht="10.9" customHeight="1"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4"/>
      <c r="AS95" s="106"/>
      <c r="AT95" s="53"/>
      <c r="AU95" s="53"/>
      <c r="AV95" s="55"/>
    </row>
    <row r="96" spans="1:76" s="1" customFormat="1" ht="30" customHeight="1">
      <c r="B96" s="32"/>
      <c r="C96" s="107" t="s">
        <v>88</v>
      </c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308">
        <f>ROUND(AG87+AG94,2)</f>
        <v>0</v>
      </c>
      <c r="AH96" s="308"/>
      <c r="AI96" s="308"/>
      <c r="AJ96" s="308"/>
      <c r="AK96" s="308"/>
      <c r="AL96" s="308"/>
      <c r="AM96" s="308"/>
      <c r="AN96" s="308">
        <f>AN87+AN94</f>
        <v>0</v>
      </c>
      <c r="AO96" s="308"/>
      <c r="AP96" s="308"/>
      <c r="AQ96" s="34"/>
    </row>
    <row r="97" spans="2:43" s="1" customFormat="1" ht="6.95" customHeight="1"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8"/>
    </row>
  </sheetData>
  <mergeCells count="61">
    <mergeCell ref="AG94:AM94"/>
    <mergeCell ref="AN94:AP94"/>
    <mergeCell ref="AG96:AM96"/>
    <mergeCell ref="AN96:AP96"/>
    <mergeCell ref="AR2:BE2"/>
    <mergeCell ref="AN91:AP91"/>
    <mergeCell ref="AG91:AM91"/>
    <mergeCell ref="AN88:AP88"/>
    <mergeCell ref="AG88:AM88"/>
    <mergeCell ref="AS82:AT84"/>
    <mergeCell ref="AM83:AP83"/>
    <mergeCell ref="AK26:AO26"/>
    <mergeCell ref="AK27:AO27"/>
    <mergeCell ref="AK29:AO29"/>
    <mergeCell ref="AG87:AM87"/>
    <mergeCell ref="AN87:AP87"/>
    <mergeCell ref="AN90:AP90"/>
    <mergeCell ref="AG90:AM90"/>
    <mergeCell ref="E90:I90"/>
    <mergeCell ref="K90:AF90"/>
    <mergeCell ref="D92:F92"/>
    <mergeCell ref="J92:V92"/>
    <mergeCell ref="AL92:AM92"/>
    <mergeCell ref="AO92:AP92"/>
    <mergeCell ref="D91:H91"/>
    <mergeCell ref="J91:AF91"/>
    <mergeCell ref="D88:H88"/>
    <mergeCell ref="J88:AF88"/>
    <mergeCell ref="AN89:AP89"/>
    <mergeCell ref="AG89:AM89"/>
    <mergeCell ref="D89:H89"/>
    <mergeCell ref="J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2e - REVITALIZÁCIA ŠPORTO...'!C2" display="/" xr:uid="{00000000-0004-0000-0000-000002000000}"/>
    <hyperlink ref="A90" location="'07 - BEŽECKÁ DRÁHA 200 M'!C2" display="/" xr:uid="{00000000-0004-0000-0000-000007000000}"/>
    <hyperlink ref="A91" location="'0003 - SADOVÉ ÚPRAVY'!C2" display="/" xr:uid="{00000000-0004-0000-0000-000009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CF6A-9C73-4ACE-AE7D-1D3C5E37AC14}">
  <sheetPr>
    <pageSetUpPr fitToPage="1"/>
  </sheetPr>
  <dimension ref="A1:BN158"/>
  <sheetViews>
    <sheetView showGridLines="0" workbookViewId="0">
      <pane ySplit="1" topLeftCell="A2" activePane="bottomLeft" state="frozen"/>
      <selection pane="bottomLeft" activeCell="G15" sqref="G15"/>
    </sheetView>
  </sheetViews>
  <sheetFormatPr defaultRowHeight="13.5"/>
  <cols>
    <col min="1" max="1" width="8.33203125" style="262" customWidth="1"/>
    <col min="2" max="2" width="1.6640625" style="262" customWidth="1"/>
    <col min="3" max="3" width="4.1640625" style="262" customWidth="1"/>
    <col min="4" max="4" width="4.33203125" style="262" customWidth="1"/>
    <col min="5" max="5" width="17.1640625" style="262" customWidth="1"/>
    <col min="6" max="7" width="11.1640625" style="262" customWidth="1"/>
    <col min="8" max="8" width="12.5" style="262" customWidth="1"/>
    <col min="9" max="9" width="7" style="262" customWidth="1"/>
    <col min="10" max="10" width="5.1640625" style="262" customWidth="1"/>
    <col min="11" max="11" width="11.5" style="262" customWidth="1"/>
    <col min="12" max="12" width="12" style="262" customWidth="1"/>
    <col min="13" max="14" width="6" style="262" customWidth="1"/>
    <col min="15" max="15" width="2" style="262" customWidth="1"/>
    <col min="16" max="16" width="12.5" style="262" customWidth="1"/>
    <col min="17" max="17" width="4.1640625" style="262" customWidth="1"/>
    <col min="18" max="18" width="1.6640625" style="262" customWidth="1"/>
    <col min="19" max="19" width="8.1640625" style="262" customWidth="1"/>
    <col min="20" max="20" width="29.6640625" style="262" hidden="1" customWidth="1"/>
    <col min="21" max="21" width="16.33203125" style="262" hidden="1" customWidth="1"/>
    <col min="22" max="22" width="12.33203125" style="262" hidden="1" customWidth="1"/>
    <col min="23" max="23" width="16.33203125" style="262" hidden="1" customWidth="1"/>
    <col min="24" max="24" width="12.1640625" style="262" hidden="1" customWidth="1"/>
    <col min="25" max="25" width="15" style="262" hidden="1" customWidth="1"/>
    <col min="26" max="26" width="11" style="262" hidden="1" customWidth="1"/>
    <col min="27" max="27" width="15" style="262" hidden="1" customWidth="1"/>
    <col min="28" max="28" width="16.33203125" style="262" hidden="1" customWidth="1"/>
    <col min="29" max="29" width="11" style="262" customWidth="1"/>
    <col min="30" max="30" width="15" style="262" customWidth="1"/>
    <col min="31" max="31" width="16.33203125" style="262" customWidth="1"/>
    <col min="32" max="16384" width="9.33203125" style="262"/>
  </cols>
  <sheetData>
    <row r="1" spans="1:66" ht="21.75" customHeight="1">
      <c r="A1" s="109"/>
      <c r="B1" s="12"/>
      <c r="C1" s="12"/>
      <c r="D1" s="13" t="s">
        <v>1</v>
      </c>
      <c r="E1" s="12"/>
      <c r="F1" s="14" t="s">
        <v>89</v>
      </c>
      <c r="G1" s="14"/>
      <c r="H1" s="319" t="s">
        <v>90</v>
      </c>
      <c r="I1" s="319"/>
      <c r="J1" s="319"/>
      <c r="K1" s="319"/>
      <c r="L1" s="14" t="s">
        <v>91</v>
      </c>
      <c r="M1" s="12"/>
      <c r="N1" s="12"/>
      <c r="O1" s="13" t="s">
        <v>92</v>
      </c>
      <c r="P1" s="12"/>
      <c r="Q1" s="12"/>
      <c r="R1" s="12"/>
      <c r="S1" s="14" t="s">
        <v>93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279" t="s">
        <v>7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S2" s="309" t="s">
        <v>8</v>
      </c>
      <c r="T2" s="310"/>
      <c r="U2" s="310"/>
      <c r="V2" s="310"/>
      <c r="W2" s="310"/>
      <c r="X2" s="310"/>
      <c r="Y2" s="310"/>
      <c r="Z2" s="310"/>
      <c r="AA2" s="310"/>
      <c r="AB2" s="310"/>
      <c r="AC2" s="310"/>
      <c r="AT2" s="18" t="s">
        <v>81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68</v>
      </c>
    </row>
    <row r="4" spans="1:66" ht="36.950000000000003" customHeight="1">
      <c r="B4" s="22"/>
      <c r="C4" s="281" t="s">
        <v>94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3"/>
      <c r="T4" s="24" t="s">
        <v>12</v>
      </c>
      <c r="AT4" s="18" t="s">
        <v>6</v>
      </c>
    </row>
    <row r="5" spans="1:66" ht="6.95" customHeight="1">
      <c r="B5" s="22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3"/>
    </row>
    <row r="6" spans="1:66" ht="25.35" customHeight="1">
      <c r="B6" s="22"/>
      <c r="C6" s="264"/>
      <c r="D6" s="272" t="s">
        <v>14</v>
      </c>
      <c r="E6" s="264"/>
      <c r="F6" s="346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264"/>
      <c r="R6" s="23"/>
    </row>
    <row r="7" spans="1:66" ht="25.35" customHeight="1">
      <c r="B7" s="22"/>
      <c r="C7" s="264"/>
      <c r="D7" s="272" t="s">
        <v>117</v>
      </c>
      <c r="E7" s="264"/>
      <c r="F7" s="346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64"/>
      <c r="R7" s="23"/>
    </row>
    <row r="8" spans="1:66" s="1" customFormat="1" ht="32.85" customHeight="1">
      <c r="B8" s="32"/>
      <c r="C8" s="271"/>
      <c r="D8" s="28" t="s">
        <v>119</v>
      </c>
      <c r="E8" s="271"/>
      <c r="F8" s="285" t="s">
        <v>205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271"/>
      <c r="R8" s="34"/>
    </row>
    <row r="9" spans="1:66" s="1" customFormat="1" ht="14.45" customHeight="1">
      <c r="B9" s="32"/>
      <c r="C9" s="271"/>
      <c r="D9" s="272" t="s">
        <v>15</v>
      </c>
      <c r="E9" s="271"/>
      <c r="F9" s="267" t="s">
        <v>5</v>
      </c>
      <c r="G9" s="271"/>
      <c r="H9" s="271"/>
      <c r="I9" s="271"/>
      <c r="J9" s="271"/>
      <c r="K9" s="271"/>
      <c r="L9" s="271"/>
      <c r="M9" s="272" t="s">
        <v>16</v>
      </c>
      <c r="N9" s="271"/>
      <c r="O9" s="267"/>
      <c r="P9" s="271"/>
      <c r="Q9" s="271"/>
      <c r="R9" s="34"/>
    </row>
    <row r="10" spans="1:66" s="1" customFormat="1" ht="14.45" customHeight="1">
      <c r="B10" s="32"/>
      <c r="C10" s="271"/>
      <c r="D10" s="272" t="s">
        <v>17</v>
      </c>
      <c r="E10" s="271"/>
      <c r="F10" s="267" t="s">
        <v>18</v>
      </c>
      <c r="G10" s="271"/>
      <c r="H10" s="271"/>
      <c r="I10" s="271"/>
      <c r="J10" s="271"/>
      <c r="K10" s="271"/>
      <c r="L10" s="271"/>
      <c r="M10" s="272" t="s">
        <v>19</v>
      </c>
      <c r="N10" s="271"/>
      <c r="O10" s="352"/>
      <c r="P10" s="352"/>
      <c r="Q10" s="271"/>
      <c r="R10" s="34"/>
    </row>
    <row r="11" spans="1:66" s="1" customFormat="1" ht="10.9" customHeight="1">
      <c r="B11" s="32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34"/>
    </row>
    <row r="12" spans="1:66" s="1" customFormat="1" ht="14.45" customHeight="1">
      <c r="B12" s="32"/>
      <c r="C12" s="271"/>
      <c r="D12" s="272" t="s">
        <v>20</v>
      </c>
      <c r="E12" s="271"/>
      <c r="F12" s="271"/>
      <c r="G12" s="271"/>
      <c r="H12" s="271"/>
      <c r="I12" s="271"/>
      <c r="J12" s="271"/>
      <c r="K12" s="271"/>
      <c r="L12" s="271"/>
      <c r="M12" s="272" t="s">
        <v>21</v>
      </c>
      <c r="N12" s="271"/>
      <c r="O12" s="283"/>
      <c r="P12" s="283"/>
      <c r="Q12" s="271"/>
      <c r="R12" s="34"/>
    </row>
    <row r="13" spans="1:66" s="1" customFormat="1" ht="18" customHeight="1">
      <c r="B13" s="32"/>
      <c r="C13" s="271"/>
      <c r="D13" s="271"/>
      <c r="E13" s="267"/>
      <c r="F13" s="271"/>
      <c r="G13" s="271"/>
      <c r="H13" s="271"/>
      <c r="I13" s="271"/>
      <c r="J13" s="271"/>
      <c r="K13" s="271"/>
      <c r="L13" s="271"/>
      <c r="M13" s="272" t="s">
        <v>22</v>
      </c>
      <c r="N13" s="271"/>
      <c r="O13" s="283"/>
      <c r="P13" s="283"/>
      <c r="Q13" s="271"/>
      <c r="R13" s="34"/>
    </row>
    <row r="14" spans="1:66" s="1" customFormat="1" ht="6.95" customHeight="1">
      <c r="B14" s="32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34"/>
    </row>
    <row r="15" spans="1:66" s="1" customFormat="1" ht="14.45" customHeight="1">
      <c r="B15" s="32"/>
      <c r="C15" s="271"/>
      <c r="D15" s="272" t="s">
        <v>23</v>
      </c>
      <c r="E15" s="271"/>
      <c r="F15" s="271"/>
      <c r="G15" s="271"/>
      <c r="H15" s="271"/>
      <c r="I15" s="271"/>
      <c r="J15" s="271"/>
      <c r="K15" s="271"/>
      <c r="L15" s="271"/>
      <c r="M15" s="272" t="s">
        <v>21</v>
      </c>
      <c r="N15" s="271"/>
      <c r="O15" s="283"/>
      <c r="P15" s="283"/>
      <c r="Q15" s="271"/>
      <c r="R15" s="34"/>
    </row>
    <row r="16" spans="1:66" s="1" customFormat="1" ht="18" customHeight="1">
      <c r="B16" s="32"/>
      <c r="C16" s="271"/>
      <c r="D16" s="271"/>
      <c r="E16" s="267"/>
      <c r="F16" s="271"/>
      <c r="G16" s="271"/>
      <c r="H16" s="271"/>
      <c r="I16" s="271"/>
      <c r="J16" s="271"/>
      <c r="K16" s="271"/>
      <c r="L16" s="271"/>
      <c r="M16" s="272" t="s">
        <v>22</v>
      </c>
      <c r="N16" s="271"/>
      <c r="O16" s="283"/>
      <c r="P16" s="283"/>
      <c r="Q16" s="271"/>
      <c r="R16" s="34"/>
    </row>
    <row r="17" spans="2:18" s="1" customFormat="1" ht="6.95" customHeight="1">
      <c r="B17" s="32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34"/>
    </row>
    <row r="18" spans="2:18" s="1" customFormat="1" ht="14.45" customHeight="1">
      <c r="B18" s="32"/>
      <c r="C18" s="271"/>
      <c r="D18" s="272" t="s">
        <v>24</v>
      </c>
      <c r="E18" s="271"/>
      <c r="F18" s="271"/>
      <c r="G18" s="271"/>
      <c r="H18" s="271"/>
      <c r="I18" s="271"/>
      <c r="J18" s="271"/>
      <c r="K18" s="271"/>
      <c r="L18" s="271"/>
      <c r="M18" s="272" t="s">
        <v>21</v>
      </c>
      <c r="N18" s="271"/>
      <c r="O18" s="283"/>
      <c r="P18" s="283"/>
      <c r="Q18" s="271"/>
      <c r="R18" s="34"/>
    </row>
    <row r="19" spans="2:18" s="1" customFormat="1" ht="18" customHeight="1">
      <c r="B19" s="32"/>
      <c r="C19" s="271"/>
      <c r="D19" s="271"/>
      <c r="E19" s="267"/>
      <c r="F19" s="271"/>
      <c r="G19" s="271"/>
      <c r="H19" s="271"/>
      <c r="I19" s="271"/>
      <c r="J19" s="271"/>
      <c r="K19" s="271"/>
      <c r="L19" s="271"/>
      <c r="M19" s="272" t="s">
        <v>22</v>
      </c>
      <c r="N19" s="271"/>
      <c r="O19" s="283"/>
      <c r="P19" s="283"/>
      <c r="Q19" s="271"/>
      <c r="R19" s="34"/>
    </row>
    <row r="20" spans="2:18" s="1" customFormat="1" ht="6.95" customHeight="1">
      <c r="B20" s="32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34"/>
    </row>
    <row r="21" spans="2:18" s="1" customFormat="1" ht="14.45" customHeight="1">
      <c r="B21" s="32"/>
      <c r="C21" s="271"/>
      <c r="D21" s="272" t="s">
        <v>27</v>
      </c>
      <c r="E21" s="271"/>
      <c r="F21" s="271"/>
      <c r="G21" s="271"/>
      <c r="H21" s="271"/>
      <c r="I21" s="271"/>
      <c r="J21" s="271"/>
      <c r="K21" s="271"/>
      <c r="L21" s="271"/>
      <c r="M21" s="272" t="s">
        <v>21</v>
      </c>
      <c r="N21" s="271"/>
      <c r="O21" s="283"/>
      <c r="P21" s="283"/>
      <c r="Q21" s="271"/>
      <c r="R21" s="34"/>
    </row>
    <row r="22" spans="2:18" s="1" customFormat="1" ht="18" customHeight="1">
      <c r="B22" s="32"/>
      <c r="C22" s="271"/>
      <c r="D22" s="271"/>
      <c r="E22" s="267"/>
      <c r="F22" s="271"/>
      <c r="G22" s="271"/>
      <c r="H22" s="271"/>
      <c r="I22" s="271"/>
      <c r="J22" s="271"/>
      <c r="K22" s="271"/>
      <c r="L22" s="271"/>
      <c r="M22" s="272" t="s">
        <v>22</v>
      </c>
      <c r="N22" s="271"/>
      <c r="O22" s="283"/>
      <c r="P22" s="283"/>
      <c r="Q22" s="271"/>
      <c r="R22" s="34"/>
    </row>
    <row r="23" spans="2:18" s="1" customFormat="1" ht="6.95" customHeight="1">
      <c r="B23" s="32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34"/>
    </row>
    <row r="24" spans="2:18" s="1" customFormat="1" ht="14.45" customHeight="1">
      <c r="B24" s="32"/>
      <c r="C24" s="271"/>
      <c r="D24" s="272" t="s">
        <v>28</v>
      </c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34"/>
    </row>
    <row r="25" spans="2:18" s="1" customFormat="1" ht="22.5" customHeight="1">
      <c r="B25" s="32"/>
      <c r="C25" s="271"/>
      <c r="D25" s="271"/>
      <c r="E25" s="286" t="s">
        <v>5</v>
      </c>
      <c r="F25" s="286"/>
      <c r="G25" s="286"/>
      <c r="H25" s="286"/>
      <c r="I25" s="286"/>
      <c r="J25" s="286"/>
      <c r="K25" s="286"/>
      <c r="L25" s="286"/>
      <c r="M25" s="271"/>
      <c r="N25" s="271"/>
      <c r="O25" s="271"/>
      <c r="P25" s="271"/>
      <c r="Q25" s="271"/>
      <c r="R25" s="34"/>
    </row>
    <row r="26" spans="2:18" s="1" customFormat="1" ht="6.95" customHeight="1">
      <c r="B26" s="32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34"/>
    </row>
    <row r="27" spans="2:18" s="1" customFormat="1" ht="6.95" customHeight="1">
      <c r="B27" s="32"/>
      <c r="C27" s="271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271"/>
      <c r="R27" s="34"/>
    </row>
    <row r="28" spans="2:18" s="1" customFormat="1" ht="14.45" customHeight="1">
      <c r="B28" s="32"/>
      <c r="C28" s="271"/>
      <c r="D28" s="110" t="s">
        <v>95</v>
      </c>
      <c r="E28" s="271"/>
      <c r="F28" s="271"/>
      <c r="G28" s="271"/>
      <c r="H28" s="271"/>
      <c r="I28" s="271"/>
      <c r="J28" s="271"/>
      <c r="K28" s="271"/>
      <c r="L28" s="271"/>
      <c r="M28" s="315">
        <f>N89</f>
        <v>0</v>
      </c>
      <c r="N28" s="315"/>
      <c r="O28" s="315"/>
      <c r="P28" s="315"/>
      <c r="Q28" s="271"/>
      <c r="R28" s="34"/>
    </row>
    <row r="29" spans="2:18" s="1" customFormat="1" ht="14.45" customHeight="1">
      <c r="B29" s="32"/>
      <c r="C29" s="271"/>
      <c r="D29" s="31" t="s">
        <v>96</v>
      </c>
      <c r="E29" s="271"/>
      <c r="F29" s="271"/>
      <c r="G29" s="271"/>
      <c r="H29" s="271"/>
      <c r="I29" s="271"/>
      <c r="J29" s="271"/>
      <c r="K29" s="271"/>
      <c r="L29" s="271"/>
      <c r="M29" s="315"/>
      <c r="N29" s="315"/>
      <c r="O29" s="315"/>
      <c r="P29" s="315"/>
      <c r="Q29" s="271"/>
      <c r="R29" s="34"/>
    </row>
    <row r="30" spans="2:18" s="1" customFormat="1" ht="6.95" customHeight="1">
      <c r="B30" s="32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34"/>
    </row>
    <row r="31" spans="2:18" s="1" customFormat="1" ht="25.35" customHeight="1">
      <c r="B31" s="32"/>
      <c r="C31" s="271"/>
      <c r="D31" s="111" t="s">
        <v>31</v>
      </c>
      <c r="E31" s="271"/>
      <c r="F31" s="271"/>
      <c r="G31" s="271"/>
      <c r="H31" s="271"/>
      <c r="I31" s="271"/>
      <c r="J31" s="271"/>
      <c r="K31" s="271"/>
      <c r="L31" s="271"/>
      <c r="M31" s="362">
        <f>ROUND(M28+M29,2)</f>
        <v>0</v>
      </c>
      <c r="N31" s="345"/>
      <c r="O31" s="345"/>
      <c r="P31" s="345"/>
      <c r="Q31" s="271"/>
      <c r="R31" s="34"/>
    </row>
    <row r="32" spans="2:18" s="1" customFormat="1" ht="6.95" customHeight="1">
      <c r="B32" s="32"/>
      <c r="C32" s="271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271"/>
      <c r="R32" s="34"/>
    </row>
    <row r="33" spans="2:18" s="1" customFormat="1" ht="14.45" customHeight="1">
      <c r="B33" s="32"/>
      <c r="C33" s="271"/>
      <c r="D33" s="263" t="s">
        <v>32</v>
      </c>
      <c r="E33" s="263" t="s">
        <v>33</v>
      </c>
      <c r="F33" s="266">
        <v>0.2</v>
      </c>
      <c r="G33" s="112" t="s">
        <v>34</v>
      </c>
      <c r="H33" s="351">
        <f>ROUND((SUM(BE100:BE102)+SUM(BE121:BE157)), 2)</f>
        <v>0</v>
      </c>
      <c r="I33" s="345"/>
      <c r="J33" s="345"/>
      <c r="K33" s="271"/>
      <c r="L33" s="271"/>
      <c r="M33" s="351">
        <f>ROUND(ROUND((SUM(BE100:BE102)+SUM(BE121:BE157)), 2)*F33, 2)</f>
        <v>0</v>
      </c>
      <c r="N33" s="345"/>
      <c r="O33" s="345"/>
      <c r="P33" s="345"/>
      <c r="Q33" s="271"/>
      <c r="R33" s="34"/>
    </row>
    <row r="34" spans="2:18" s="1" customFormat="1" ht="14.45" customHeight="1">
      <c r="B34" s="32"/>
      <c r="C34" s="271"/>
      <c r="D34" s="271"/>
      <c r="E34" s="263" t="s">
        <v>35</v>
      </c>
      <c r="F34" s="266">
        <v>0.2</v>
      </c>
      <c r="G34" s="112" t="s">
        <v>34</v>
      </c>
      <c r="H34" s="351">
        <v>0</v>
      </c>
      <c r="I34" s="345"/>
      <c r="J34" s="345"/>
      <c r="K34" s="271"/>
      <c r="L34" s="271"/>
      <c r="M34" s="351">
        <v>0</v>
      </c>
      <c r="N34" s="345"/>
      <c r="O34" s="345"/>
      <c r="P34" s="345"/>
      <c r="Q34" s="271"/>
      <c r="R34" s="34"/>
    </row>
    <row r="35" spans="2:18" s="1" customFormat="1" ht="14.45" hidden="1" customHeight="1">
      <c r="B35" s="32"/>
      <c r="C35" s="271"/>
      <c r="D35" s="271"/>
      <c r="E35" s="263" t="s">
        <v>36</v>
      </c>
      <c r="F35" s="266">
        <v>0.2</v>
      </c>
      <c r="G35" s="112" t="s">
        <v>34</v>
      </c>
      <c r="H35" s="351">
        <f>ROUND((SUM(BG100:BG102)+SUM(BG121:BG157)), 2)</f>
        <v>0</v>
      </c>
      <c r="I35" s="345"/>
      <c r="J35" s="345"/>
      <c r="K35" s="271"/>
      <c r="L35" s="271"/>
      <c r="M35" s="351">
        <v>0</v>
      </c>
      <c r="N35" s="345"/>
      <c r="O35" s="345"/>
      <c r="P35" s="345"/>
      <c r="Q35" s="271"/>
      <c r="R35" s="34"/>
    </row>
    <row r="36" spans="2:18" s="1" customFormat="1" ht="14.45" hidden="1" customHeight="1">
      <c r="B36" s="32"/>
      <c r="C36" s="271"/>
      <c r="D36" s="271"/>
      <c r="E36" s="263" t="s">
        <v>37</v>
      </c>
      <c r="F36" s="266">
        <v>0.2</v>
      </c>
      <c r="G36" s="112" t="s">
        <v>34</v>
      </c>
      <c r="H36" s="351">
        <f>ROUND((SUM(BH100:BH102)+SUM(BH121:BH157)), 2)</f>
        <v>0</v>
      </c>
      <c r="I36" s="345"/>
      <c r="J36" s="345"/>
      <c r="K36" s="271"/>
      <c r="L36" s="271"/>
      <c r="M36" s="351">
        <v>0</v>
      </c>
      <c r="N36" s="345"/>
      <c r="O36" s="345"/>
      <c r="P36" s="345"/>
      <c r="Q36" s="271"/>
      <c r="R36" s="34"/>
    </row>
    <row r="37" spans="2:18" s="1" customFormat="1" ht="14.45" hidden="1" customHeight="1">
      <c r="B37" s="32"/>
      <c r="C37" s="271"/>
      <c r="D37" s="271"/>
      <c r="E37" s="263" t="s">
        <v>38</v>
      </c>
      <c r="F37" s="266">
        <v>0</v>
      </c>
      <c r="G37" s="112" t="s">
        <v>34</v>
      </c>
      <c r="H37" s="351">
        <f>ROUND((SUM(BI100:BI102)+SUM(BI121:BI157)), 2)</f>
        <v>0</v>
      </c>
      <c r="I37" s="345"/>
      <c r="J37" s="345"/>
      <c r="K37" s="271"/>
      <c r="L37" s="271"/>
      <c r="M37" s="351">
        <v>0</v>
      </c>
      <c r="N37" s="345"/>
      <c r="O37" s="345"/>
      <c r="P37" s="345"/>
      <c r="Q37" s="271"/>
      <c r="R37" s="34"/>
    </row>
    <row r="38" spans="2:18" s="1" customFormat="1" ht="6.95" customHeight="1">
      <c r="B38" s="32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34"/>
    </row>
    <row r="39" spans="2:18" s="1" customFormat="1" ht="25.35" customHeight="1">
      <c r="B39" s="32"/>
      <c r="C39" s="274"/>
      <c r="D39" s="113" t="s">
        <v>39</v>
      </c>
      <c r="E39" s="72"/>
      <c r="F39" s="72"/>
      <c r="G39" s="114" t="s">
        <v>40</v>
      </c>
      <c r="H39" s="115" t="s">
        <v>41</v>
      </c>
      <c r="I39" s="72"/>
      <c r="J39" s="72"/>
      <c r="K39" s="72"/>
      <c r="L39" s="356"/>
      <c r="M39" s="356"/>
      <c r="N39" s="356"/>
      <c r="O39" s="356"/>
      <c r="P39" s="357"/>
      <c r="Q39" s="274"/>
      <c r="R39" s="34"/>
    </row>
    <row r="40" spans="2:18" s="1" customFormat="1" ht="14.45" customHeight="1">
      <c r="B40" s="32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34"/>
    </row>
    <row r="41" spans="2:18" s="1" customFormat="1" ht="14.45" customHeight="1">
      <c r="B41" s="32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34"/>
    </row>
    <row r="42" spans="2:18">
      <c r="B42" s="22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3"/>
    </row>
    <row r="43" spans="2:18">
      <c r="B43" s="22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3"/>
    </row>
    <row r="44" spans="2:18">
      <c r="B44" s="22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3"/>
    </row>
    <row r="45" spans="2:18">
      <c r="B45" s="22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3"/>
    </row>
    <row r="46" spans="2:18">
      <c r="B46" s="22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3"/>
    </row>
    <row r="47" spans="2:18">
      <c r="B47" s="22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3"/>
    </row>
    <row r="48" spans="2:18">
      <c r="B48" s="22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3"/>
    </row>
    <row r="49" spans="2:18">
      <c r="B49" s="22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3"/>
    </row>
    <row r="50" spans="2:18" s="1" customFormat="1" ht="15">
      <c r="B50" s="32"/>
      <c r="C50" s="271"/>
      <c r="D50" s="47" t="s">
        <v>42</v>
      </c>
      <c r="E50" s="48"/>
      <c r="F50" s="48"/>
      <c r="G50" s="48"/>
      <c r="H50" s="49"/>
      <c r="I50" s="271"/>
      <c r="J50" s="47" t="s">
        <v>43</v>
      </c>
      <c r="K50" s="48"/>
      <c r="L50" s="48"/>
      <c r="M50" s="48"/>
      <c r="N50" s="48"/>
      <c r="O50" s="48"/>
      <c r="P50" s="49"/>
      <c r="Q50" s="271"/>
      <c r="R50" s="34"/>
    </row>
    <row r="51" spans="2:18">
      <c r="B51" s="22"/>
      <c r="C51" s="264"/>
      <c r="D51" s="50"/>
      <c r="E51" s="264"/>
      <c r="F51" s="264"/>
      <c r="G51" s="264"/>
      <c r="H51" s="51"/>
      <c r="I51" s="264"/>
      <c r="J51" s="50"/>
      <c r="K51" s="264"/>
      <c r="L51" s="264"/>
      <c r="M51" s="264"/>
      <c r="N51" s="264"/>
      <c r="O51" s="264"/>
      <c r="P51" s="51"/>
      <c r="Q51" s="264"/>
      <c r="R51" s="23"/>
    </row>
    <row r="52" spans="2:18">
      <c r="B52" s="22"/>
      <c r="C52" s="264"/>
      <c r="D52" s="50"/>
      <c r="E52" s="264"/>
      <c r="F52" s="264"/>
      <c r="G52" s="264"/>
      <c r="H52" s="51"/>
      <c r="I52" s="264"/>
      <c r="J52" s="50"/>
      <c r="K52" s="264"/>
      <c r="L52" s="264"/>
      <c r="M52" s="264"/>
      <c r="N52" s="264"/>
      <c r="O52" s="264"/>
      <c r="P52" s="51"/>
      <c r="Q52" s="264"/>
      <c r="R52" s="23"/>
    </row>
    <row r="53" spans="2:18">
      <c r="B53" s="22"/>
      <c r="C53" s="264"/>
      <c r="D53" s="50"/>
      <c r="E53" s="264"/>
      <c r="F53" s="264"/>
      <c r="G53" s="264"/>
      <c r="H53" s="51"/>
      <c r="I53" s="264"/>
      <c r="J53" s="50"/>
      <c r="K53" s="264"/>
      <c r="L53" s="264"/>
      <c r="M53" s="264"/>
      <c r="N53" s="264"/>
      <c r="O53" s="264"/>
      <c r="P53" s="51"/>
      <c r="Q53" s="264"/>
      <c r="R53" s="23"/>
    </row>
    <row r="54" spans="2:18">
      <c r="B54" s="22"/>
      <c r="C54" s="264"/>
      <c r="D54" s="50"/>
      <c r="E54" s="264"/>
      <c r="F54" s="264"/>
      <c r="G54" s="264"/>
      <c r="H54" s="51"/>
      <c r="I54" s="264"/>
      <c r="J54" s="50"/>
      <c r="K54" s="264"/>
      <c r="L54" s="264"/>
      <c r="M54" s="264"/>
      <c r="N54" s="264"/>
      <c r="O54" s="264"/>
      <c r="P54" s="51"/>
      <c r="Q54" s="264"/>
      <c r="R54" s="23"/>
    </row>
    <row r="55" spans="2:18">
      <c r="B55" s="22"/>
      <c r="C55" s="264"/>
      <c r="D55" s="50"/>
      <c r="E55" s="264"/>
      <c r="F55" s="264"/>
      <c r="G55" s="264"/>
      <c r="H55" s="51"/>
      <c r="I55" s="264"/>
      <c r="J55" s="50"/>
      <c r="K55" s="264"/>
      <c r="L55" s="264"/>
      <c r="M55" s="264"/>
      <c r="N55" s="264"/>
      <c r="O55" s="264"/>
      <c r="P55" s="51"/>
      <c r="Q55" s="264"/>
      <c r="R55" s="23"/>
    </row>
    <row r="56" spans="2:18">
      <c r="B56" s="22"/>
      <c r="C56" s="264"/>
      <c r="D56" s="50"/>
      <c r="E56" s="264"/>
      <c r="F56" s="264"/>
      <c r="G56" s="264"/>
      <c r="H56" s="51"/>
      <c r="I56" s="264"/>
      <c r="J56" s="50"/>
      <c r="K56" s="264"/>
      <c r="L56" s="264"/>
      <c r="M56" s="264"/>
      <c r="N56" s="264"/>
      <c r="O56" s="264"/>
      <c r="P56" s="51"/>
      <c r="Q56" s="264"/>
      <c r="R56" s="23"/>
    </row>
    <row r="57" spans="2:18">
      <c r="B57" s="22"/>
      <c r="C57" s="264"/>
      <c r="D57" s="50"/>
      <c r="E57" s="264"/>
      <c r="F57" s="264"/>
      <c r="G57" s="264"/>
      <c r="H57" s="51"/>
      <c r="I57" s="264"/>
      <c r="J57" s="50"/>
      <c r="K57" s="264"/>
      <c r="L57" s="264"/>
      <c r="M57" s="264"/>
      <c r="N57" s="264"/>
      <c r="O57" s="264"/>
      <c r="P57" s="51"/>
      <c r="Q57" s="264"/>
      <c r="R57" s="23"/>
    </row>
    <row r="58" spans="2:18">
      <c r="B58" s="22"/>
      <c r="C58" s="264"/>
      <c r="D58" s="50"/>
      <c r="E58" s="264"/>
      <c r="F58" s="264"/>
      <c r="G58" s="264"/>
      <c r="H58" s="51"/>
      <c r="I58" s="264"/>
      <c r="J58" s="50"/>
      <c r="K58" s="264"/>
      <c r="L58" s="264"/>
      <c r="M58" s="264"/>
      <c r="N58" s="264"/>
      <c r="O58" s="264"/>
      <c r="P58" s="51"/>
      <c r="Q58" s="264"/>
      <c r="R58" s="23"/>
    </row>
    <row r="59" spans="2:18" s="1" customFormat="1" ht="15">
      <c r="B59" s="32"/>
      <c r="C59" s="271"/>
      <c r="D59" s="52" t="s">
        <v>44</v>
      </c>
      <c r="E59" s="53"/>
      <c r="F59" s="53"/>
      <c r="G59" s="54" t="s">
        <v>45</v>
      </c>
      <c r="H59" s="55"/>
      <c r="I59" s="271"/>
      <c r="J59" s="52" t="s">
        <v>44</v>
      </c>
      <c r="K59" s="53"/>
      <c r="L59" s="53"/>
      <c r="M59" s="53"/>
      <c r="N59" s="54" t="s">
        <v>45</v>
      </c>
      <c r="O59" s="53"/>
      <c r="P59" s="55"/>
      <c r="Q59" s="271"/>
      <c r="R59" s="34"/>
    </row>
    <row r="60" spans="2:18">
      <c r="B60" s="22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3"/>
    </row>
    <row r="61" spans="2:18" s="1" customFormat="1" ht="15">
      <c r="B61" s="32"/>
      <c r="C61" s="271"/>
      <c r="D61" s="47" t="s">
        <v>46</v>
      </c>
      <c r="E61" s="48"/>
      <c r="F61" s="48"/>
      <c r="G61" s="48"/>
      <c r="H61" s="49"/>
      <c r="I61" s="271"/>
      <c r="J61" s="47" t="s">
        <v>47</v>
      </c>
      <c r="K61" s="48"/>
      <c r="L61" s="48"/>
      <c r="M61" s="48"/>
      <c r="N61" s="48"/>
      <c r="O61" s="48"/>
      <c r="P61" s="49"/>
      <c r="Q61" s="271"/>
      <c r="R61" s="34"/>
    </row>
    <row r="62" spans="2:18">
      <c r="B62" s="22"/>
      <c r="C62" s="264"/>
      <c r="D62" s="50"/>
      <c r="E62" s="264"/>
      <c r="F62" s="264"/>
      <c r="G62" s="264"/>
      <c r="H62" s="51"/>
      <c r="I62" s="264"/>
      <c r="J62" s="50"/>
      <c r="K62" s="264"/>
      <c r="L62" s="264"/>
      <c r="M62" s="264"/>
      <c r="N62" s="264"/>
      <c r="O62" s="264"/>
      <c r="P62" s="51"/>
      <c r="Q62" s="264"/>
      <c r="R62" s="23"/>
    </row>
    <row r="63" spans="2:18">
      <c r="B63" s="22"/>
      <c r="C63" s="264"/>
      <c r="D63" s="50"/>
      <c r="E63" s="264"/>
      <c r="F63" s="264"/>
      <c r="G63" s="264"/>
      <c r="H63" s="51"/>
      <c r="I63" s="264"/>
      <c r="J63" s="50"/>
      <c r="K63" s="264"/>
      <c r="L63" s="264"/>
      <c r="M63" s="264"/>
      <c r="N63" s="264"/>
      <c r="O63" s="264"/>
      <c r="P63" s="51"/>
      <c r="Q63" s="264"/>
      <c r="R63" s="23"/>
    </row>
    <row r="64" spans="2:18">
      <c r="B64" s="22"/>
      <c r="C64" s="264"/>
      <c r="D64" s="50"/>
      <c r="E64" s="264"/>
      <c r="F64" s="264"/>
      <c r="G64" s="264"/>
      <c r="H64" s="51"/>
      <c r="I64" s="264"/>
      <c r="J64" s="50"/>
      <c r="K64" s="264"/>
      <c r="L64" s="264"/>
      <c r="M64" s="264"/>
      <c r="N64" s="264"/>
      <c r="O64" s="264"/>
      <c r="P64" s="51"/>
      <c r="Q64" s="264"/>
      <c r="R64" s="23"/>
    </row>
    <row r="65" spans="2:18">
      <c r="B65" s="22"/>
      <c r="C65" s="264"/>
      <c r="D65" s="50"/>
      <c r="E65" s="264"/>
      <c r="F65" s="264"/>
      <c r="G65" s="264"/>
      <c r="H65" s="51"/>
      <c r="I65" s="264"/>
      <c r="J65" s="50"/>
      <c r="K65" s="264"/>
      <c r="L65" s="264"/>
      <c r="M65" s="264"/>
      <c r="N65" s="264"/>
      <c r="O65" s="264"/>
      <c r="P65" s="51"/>
      <c r="Q65" s="264"/>
      <c r="R65" s="23"/>
    </row>
    <row r="66" spans="2:18">
      <c r="B66" s="22"/>
      <c r="C66" s="264"/>
      <c r="D66" s="50"/>
      <c r="E66" s="264"/>
      <c r="F66" s="264"/>
      <c r="G66" s="264"/>
      <c r="H66" s="51"/>
      <c r="I66" s="264"/>
      <c r="J66" s="50"/>
      <c r="K66" s="264"/>
      <c r="L66" s="264"/>
      <c r="M66" s="264"/>
      <c r="N66" s="264"/>
      <c r="O66" s="264"/>
      <c r="P66" s="51"/>
      <c r="Q66" s="264"/>
      <c r="R66" s="23"/>
    </row>
    <row r="67" spans="2:18">
      <c r="B67" s="22"/>
      <c r="C67" s="264"/>
      <c r="D67" s="50"/>
      <c r="E67" s="264"/>
      <c r="F67" s="264"/>
      <c r="G67" s="264"/>
      <c r="H67" s="51"/>
      <c r="I67" s="264"/>
      <c r="J67" s="50"/>
      <c r="K67" s="264"/>
      <c r="L67" s="264"/>
      <c r="M67" s="264"/>
      <c r="N67" s="264"/>
      <c r="O67" s="264"/>
      <c r="P67" s="51"/>
      <c r="Q67" s="264"/>
      <c r="R67" s="23"/>
    </row>
    <row r="68" spans="2:18">
      <c r="B68" s="22"/>
      <c r="C68" s="264"/>
      <c r="D68" s="50"/>
      <c r="E68" s="264"/>
      <c r="F68" s="264"/>
      <c r="G68" s="264"/>
      <c r="H68" s="51"/>
      <c r="I68" s="264"/>
      <c r="J68" s="50"/>
      <c r="K68" s="264"/>
      <c r="L68" s="264"/>
      <c r="M68" s="264"/>
      <c r="N68" s="264"/>
      <c r="O68" s="264"/>
      <c r="P68" s="51"/>
      <c r="Q68" s="264"/>
      <c r="R68" s="23"/>
    </row>
    <row r="69" spans="2:18">
      <c r="B69" s="22"/>
      <c r="C69" s="264"/>
      <c r="D69" s="50"/>
      <c r="E69" s="264"/>
      <c r="F69" s="264"/>
      <c r="G69" s="264"/>
      <c r="H69" s="51"/>
      <c r="I69" s="264"/>
      <c r="J69" s="50"/>
      <c r="K69" s="264"/>
      <c r="L69" s="264"/>
      <c r="M69" s="264"/>
      <c r="N69" s="264"/>
      <c r="O69" s="264"/>
      <c r="P69" s="51"/>
      <c r="Q69" s="264"/>
      <c r="R69" s="23"/>
    </row>
    <row r="70" spans="2:18" s="1" customFormat="1" ht="15">
      <c r="B70" s="32"/>
      <c r="C70" s="271"/>
      <c r="D70" s="52" t="s">
        <v>44</v>
      </c>
      <c r="E70" s="53"/>
      <c r="F70" s="53"/>
      <c r="G70" s="54" t="s">
        <v>45</v>
      </c>
      <c r="H70" s="55"/>
      <c r="I70" s="271"/>
      <c r="J70" s="52" t="s">
        <v>44</v>
      </c>
      <c r="K70" s="53"/>
      <c r="L70" s="53"/>
      <c r="M70" s="53"/>
      <c r="N70" s="54" t="s">
        <v>45</v>
      </c>
      <c r="O70" s="53"/>
      <c r="P70" s="55"/>
      <c r="Q70" s="271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281" t="s">
        <v>97</v>
      </c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34"/>
    </row>
    <row r="77" spans="2:18" s="1" customFormat="1" ht="6.95" customHeight="1">
      <c r="B77" s="32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34"/>
    </row>
    <row r="78" spans="2:18" s="1" customFormat="1" ht="30" customHeight="1">
      <c r="B78" s="32"/>
      <c r="C78" s="272" t="s">
        <v>14</v>
      </c>
      <c r="D78" s="271"/>
      <c r="E78" s="271"/>
      <c r="F78" s="346">
        <f>F6</f>
        <v>0</v>
      </c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271"/>
      <c r="R78" s="34"/>
    </row>
    <row r="79" spans="2:18" ht="30" customHeight="1">
      <c r="B79" s="22"/>
      <c r="C79" s="272" t="s">
        <v>117</v>
      </c>
      <c r="D79" s="264"/>
      <c r="E79" s="264"/>
      <c r="F79" s="346" t="s">
        <v>118</v>
      </c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64"/>
      <c r="R79" s="23"/>
    </row>
    <row r="80" spans="2:18" s="1" customFormat="1" ht="36.950000000000003" customHeight="1">
      <c r="B80" s="32"/>
      <c r="C80" s="66" t="s">
        <v>119</v>
      </c>
      <c r="D80" s="271"/>
      <c r="E80" s="271"/>
      <c r="F80" s="295" t="str">
        <f>F8</f>
        <v>07 - BEŽECKÁ DRÁHA 200 M</v>
      </c>
      <c r="G80" s="345"/>
      <c r="H80" s="345"/>
      <c r="I80" s="345"/>
      <c r="J80" s="345"/>
      <c r="K80" s="345"/>
      <c r="L80" s="345"/>
      <c r="M80" s="345"/>
      <c r="N80" s="345"/>
      <c r="O80" s="345"/>
      <c r="P80" s="345"/>
      <c r="Q80" s="271"/>
      <c r="R80" s="34"/>
    </row>
    <row r="81" spans="2:47" s="1" customFormat="1" ht="6.95" customHeight="1">
      <c r="B81" s="32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34"/>
    </row>
    <row r="82" spans="2:47" s="1" customFormat="1" ht="18" customHeight="1">
      <c r="B82" s="32"/>
      <c r="C82" s="272" t="s">
        <v>17</v>
      </c>
      <c r="D82" s="271"/>
      <c r="E82" s="271"/>
      <c r="F82" s="267" t="str">
        <f>F10</f>
        <v xml:space="preserve"> </v>
      </c>
      <c r="G82" s="271"/>
      <c r="H82" s="271"/>
      <c r="I82" s="271"/>
      <c r="J82" s="271"/>
      <c r="K82" s="272" t="s">
        <v>19</v>
      </c>
      <c r="L82" s="271"/>
      <c r="M82" s="352" t="str">
        <f>IF(O10="","",O10)</f>
        <v/>
      </c>
      <c r="N82" s="352"/>
      <c r="O82" s="352"/>
      <c r="P82" s="352"/>
      <c r="Q82" s="271"/>
      <c r="R82" s="34"/>
    </row>
    <row r="83" spans="2:47" s="1" customFormat="1" ht="6.95" customHeight="1">
      <c r="B83" s="32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34"/>
    </row>
    <row r="84" spans="2:47" s="1" customFormat="1" ht="15">
      <c r="B84" s="32"/>
      <c r="C84" s="272" t="s">
        <v>20</v>
      </c>
      <c r="D84" s="271"/>
      <c r="E84" s="271"/>
      <c r="F84" s="267">
        <f>E13</f>
        <v>0</v>
      </c>
      <c r="G84" s="271"/>
      <c r="H84" s="271"/>
      <c r="I84" s="271"/>
      <c r="J84" s="271"/>
      <c r="K84" s="272" t="s">
        <v>24</v>
      </c>
      <c r="L84" s="271"/>
      <c r="M84" s="283">
        <f>E19</f>
        <v>0</v>
      </c>
      <c r="N84" s="283"/>
      <c r="O84" s="283"/>
      <c r="P84" s="283"/>
      <c r="Q84" s="283"/>
      <c r="R84" s="34"/>
    </row>
    <row r="85" spans="2:47" s="1" customFormat="1" ht="14.45" customHeight="1">
      <c r="B85" s="32"/>
      <c r="C85" s="272" t="s">
        <v>23</v>
      </c>
      <c r="D85" s="271"/>
      <c r="E85" s="271"/>
      <c r="F85" s="267" t="str">
        <f>IF(E16="","",E16)</f>
        <v/>
      </c>
      <c r="G85" s="271"/>
      <c r="H85" s="271"/>
      <c r="I85" s="271"/>
      <c r="J85" s="271"/>
      <c r="K85" s="272" t="s">
        <v>27</v>
      </c>
      <c r="L85" s="271"/>
      <c r="M85" s="283">
        <f>E22</f>
        <v>0</v>
      </c>
      <c r="N85" s="283"/>
      <c r="O85" s="283"/>
      <c r="P85" s="283"/>
      <c r="Q85" s="283"/>
      <c r="R85" s="34"/>
    </row>
    <row r="86" spans="2:47" s="1" customFormat="1" ht="10.35" customHeight="1">
      <c r="B86" s="32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34"/>
    </row>
    <row r="87" spans="2:47" s="1" customFormat="1" ht="29.25" customHeight="1">
      <c r="B87" s="32"/>
      <c r="C87" s="353" t="s">
        <v>98</v>
      </c>
      <c r="D87" s="354"/>
      <c r="E87" s="354"/>
      <c r="F87" s="354"/>
      <c r="G87" s="354"/>
      <c r="H87" s="274"/>
      <c r="I87" s="274"/>
      <c r="J87" s="274"/>
      <c r="K87" s="274"/>
      <c r="L87" s="274"/>
      <c r="M87" s="274"/>
      <c r="N87" s="353" t="s">
        <v>99</v>
      </c>
      <c r="O87" s="354"/>
      <c r="P87" s="354"/>
      <c r="Q87" s="354"/>
      <c r="R87" s="34"/>
    </row>
    <row r="88" spans="2:47" s="1" customFormat="1" ht="10.35" customHeight="1">
      <c r="B88" s="32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34"/>
    </row>
    <row r="89" spans="2:47" s="1" customFormat="1" ht="29.25" customHeight="1">
      <c r="B89" s="32"/>
      <c r="C89" s="116" t="s">
        <v>100</v>
      </c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307">
        <f>N121</f>
        <v>0</v>
      </c>
      <c r="O89" s="355"/>
      <c r="P89" s="355"/>
      <c r="Q89" s="355"/>
      <c r="R89" s="34"/>
      <c r="AU89" s="18" t="s">
        <v>101</v>
      </c>
    </row>
    <row r="90" spans="2:47" s="8" customFormat="1" ht="24.95" customHeight="1">
      <c r="B90" s="124"/>
      <c r="C90" s="273"/>
      <c r="D90" s="125" t="s">
        <v>183</v>
      </c>
      <c r="E90" s="273"/>
      <c r="F90" s="273"/>
      <c r="G90" s="273"/>
      <c r="H90" s="273"/>
      <c r="I90" s="273"/>
      <c r="J90" s="273"/>
      <c r="K90" s="273"/>
      <c r="L90" s="273"/>
      <c r="M90" s="273"/>
      <c r="N90" s="358">
        <f>N122</f>
        <v>0</v>
      </c>
      <c r="O90" s="359"/>
      <c r="P90" s="359"/>
      <c r="Q90" s="359"/>
      <c r="R90" s="126"/>
    </row>
    <row r="91" spans="2:47" s="9" customFormat="1" ht="19.899999999999999" customHeight="1">
      <c r="B91" s="127"/>
      <c r="C91" s="265"/>
      <c r="D91" s="128" t="s">
        <v>120</v>
      </c>
      <c r="E91" s="265"/>
      <c r="F91" s="265"/>
      <c r="G91" s="265"/>
      <c r="H91" s="265"/>
      <c r="I91" s="265"/>
      <c r="J91" s="265"/>
      <c r="K91" s="265"/>
      <c r="L91" s="265"/>
      <c r="M91" s="265"/>
      <c r="N91" s="302">
        <f>N123</f>
        <v>0</v>
      </c>
      <c r="O91" s="303"/>
      <c r="P91" s="303"/>
      <c r="Q91" s="303"/>
      <c r="R91" s="129"/>
    </row>
    <row r="92" spans="2:47" s="9" customFormat="1" ht="19.899999999999999" customHeight="1">
      <c r="B92" s="127"/>
      <c r="C92" s="265"/>
      <c r="D92" s="128" t="s">
        <v>184</v>
      </c>
      <c r="E92" s="265"/>
      <c r="F92" s="265"/>
      <c r="G92" s="265"/>
      <c r="H92" s="265"/>
      <c r="I92" s="265"/>
      <c r="J92" s="265"/>
      <c r="K92" s="265"/>
      <c r="L92" s="265"/>
      <c r="M92" s="265"/>
      <c r="N92" s="302">
        <f>N128</f>
        <v>0</v>
      </c>
      <c r="O92" s="303"/>
      <c r="P92" s="303"/>
      <c r="Q92" s="303"/>
      <c r="R92" s="129"/>
    </row>
    <row r="93" spans="2:47" s="8" customFormat="1" ht="24.95" customHeight="1">
      <c r="B93" s="124"/>
      <c r="C93" s="273"/>
      <c r="D93" s="125" t="s">
        <v>206</v>
      </c>
      <c r="E93" s="273"/>
      <c r="F93" s="273"/>
      <c r="G93" s="273"/>
      <c r="H93" s="273"/>
      <c r="I93" s="273"/>
      <c r="J93" s="273"/>
      <c r="K93" s="273"/>
      <c r="L93" s="273"/>
      <c r="M93" s="273"/>
      <c r="N93" s="358">
        <f>N138</f>
        <v>0</v>
      </c>
      <c r="O93" s="359"/>
      <c r="P93" s="359"/>
      <c r="Q93" s="359"/>
      <c r="R93" s="126"/>
    </row>
    <row r="94" spans="2:47" s="9" customFormat="1" ht="19.899999999999999" customHeight="1">
      <c r="B94" s="127"/>
      <c r="C94" s="265"/>
      <c r="D94" s="128" t="s">
        <v>121</v>
      </c>
      <c r="E94" s="265"/>
      <c r="F94" s="265"/>
      <c r="G94" s="265"/>
      <c r="H94" s="265"/>
      <c r="I94" s="265"/>
      <c r="J94" s="265"/>
      <c r="K94" s="265"/>
      <c r="L94" s="265"/>
      <c r="M94" s="265"/>
      <c r="N94" s="302">
        <f>N139</f>
        <v>0</v>
      </c>
      <c r="O94" s="303"/>
      <c r="P94" s="303"/>
      <c r="Q94" s="303"/>
      <c r="R94" s="129"/>
    </row>
    <row r="95" spans="2:47" s="9" customFormat="1" ht="19.899999999999999" customHeight="1">
      <c r="B95" s="127"/>
      <c r="C95" s="265"/>
      <c r="D95" s="128" t="s">
        <v>122</v>
      </c>
      <c r="E95" s="265"/>
      <c r="F95" s="265"/>
      <c r="G95" s="265"/>
      <c r="H95" s="265"/>
      <c r="I95" s="265"/>
      <c r="J95" s="265"/>
      <c r="K95" s="265"/>
      <c r="L95" s="265"/>
      <c r="M95" s="265"/>
      <c r="N95" s="302">
        <f>N147</f>
        <v>0</v>
      </c>
      <c r="O95" s="303"/>
      <c r="P95" s="303"/>
      <c r="Q95" s="303"/>
      <c r="R95" s="129"/>
    </row>
    <row r="96" spans="2:47" s="9" customFormat="1" ht="19.899999999999999" customHeight="1">
      <c r="B96" s="127"/>
      <c r="C96" s="265"/>
      <c r="D96" s="128" t="s">
        <v>123</v>
      </c>
      <c r="E96" s="265"/>
      <c r="F96" s="265"/>
      <c r="G96" s="265"/>
      <c r="H96" s="265"/>
      <c r="I96" s="265"/>
      <c r="J96" s="265"/>
      <c r="K96" s="265"/>
      <c r="L96" s="265"/>
      <c r="M96" s="265"/>
      <c r="N96" s="302">
        <f>N153</f>
        <v>0</v>
      </c>
      <c r="O96" s="303"/>
      <c r="P96" s="303"/>
      <c r="Q96" s="303"/>
      <c r="R96" s="129"/>
    </row>
    <row r="97" spans="2:65" s="8" customFormat="1" ht="24.95" customHeight="1">
      <c r="B97" s="124"/>
      <c r="C97" s="273"/>
      <c r="D97" s="125" t="s">
        <v>207</v>
      </c>
      <c r="E97" s="273"/>
      <c r="F97" s="273"/>
      <c r="G97" s="273"/>
      <c r="H97" s="273"/>
      <c r="I97" s="273"/>
      <c r="J97" s="273"/>
      <c r="K97" s="273"/>
      <c r="L97" s="273"/>
      <c r="M97" s="273"/>
      <c r="N97" s="358">
        <f>N155</f>
        <v>0</v>
      </c>
      <c r="O97" s="359"/>
      <c r="P97" s="359"/>
      <c r="Q97" s="359"/>
      <c r="R97" s="126"/>
    </row>
    <row r="98" spans="2:65" s="9" customFormat="1" ht="19.899999999999999" customHeight="1">
      <c r="B98" s="127"/>
      <c r="C98" s="265"/>
      <c r="D98" s="128" t="s">
        <v>208</v>
      </c>
      <c r="E98" s="265"/>
      <c r="F98" s="265"/>
      <c r="G98" s="265"/>
      <c r="H98" s="265"/>
      <c r="I98" s="265"/>
      <c r="J98" s="265"/>
      <c r="K98" s="265"/>
      <c r="L98" s="265"/>
      <c r="M98" s="265"/>
      <c r="N98" s="302">
        <f>N156</f>
        <v>0</v>
      </c>
      <c r="O98" s="303"/>
      <c r="P98" s="303"/>
      <c r="Q98" s="303"/>
      <c r="R98" s="129"/>
    </row>
    <row r="99" spans="2:65" s="1" customFormat="1" ht="21.75" customHeight="1">
      <c r="B99" s="32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34"/>
    </row>
    <row r="100" spans="2:65" s="1" customFormat="1" ht="29.25" customHeight="1">
      <c r="B100" s="32"/>
      <c r="C100" s="116" t="s">
        <v>102</v>
      </c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355">
        <f>ROUND(N101,2)</f>
        <v>7143.15</v>
      </c>
      <c r="O100" s="360"/>
      <c r="P100" s="360"/>
      <c r="Q100" s="360"/>
      <c r="R100" s="34"/>
      <c r="T100" s="117"/>
      <c r="U100" s="118" t="s">
        <v>32</v>
      </c>
    </row>
    <row r="101" spans="2:65" s="1" customFormat="1" ht="18" customHeight="1">
      <c r="B101" s="130"/>
      <c r="C101" s="131"/>
      <c r="D101" s="361" t="s">
        <v>124</v>
      </c>
      <c r="E101" s="361"/>
      <c r="F101" s="361"/>
      <c r="G101" s="361"/>
      <c r="H101" s="361"/>
      <c r="I101" s="131"/>
      <c r="J101" s="131"/>
      <c r="K101" s="131"/>
      <c r="L101" s="131"/>
      <c r="M101" s="131"/>
      <c r="N101" s="344">
        <v>7143.15</v>
      </c>
      <c r="O101" s="344"/>
      <c r="P101" s="344"/>
      <c r="Q101" s="344"/>
      <c r="R101" s="132"/>
      <c r="S101" s="131"/>
      <c r="T101" s="133"/>
      <c r="U101" s="134" t="s">
        <v>35</v>
      </c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6" t="s">
        <v>125</v>
      </c>
      <c r="AZ101" s="135"/>
      <c r="BA101" s="135"/>
      <c r="BB101" s="135"/>
      <c r="BC101" s="135"/>
      <c r="BD101" s="135"/>
      <c r="BE101" s="137">
        <f>IF(U101="základná",N101,0)</f>
        <v>0</v>
      </c>
      <c r="BF101" s="137">
        <f>IF(U101="znížená",N101,0)</f>
        <v>7143.15</v>
      </c>
      <c r="BG101" s="137">
        <f>IF(U101="zákl. prenesená",N101,0)</f>
        <v>0</v>
      </c>
      <c r="BH101" s="137">
        <f>IF(U101="zníž. prenesená",N101,0)</f>
        <v>0</v>
      </c>
      <c r="BI101" s="137">
        <f>IF(U101="nulová",N101,0)</f>
        <v>0</v>
      </c>
      <c r="BJ101" s="136" t="s">
        <v>78</v>
      </c>
      <c r="BK101" s="135"/>
      <c r="BL101" s="135"/>
      <c r="BM101" s="135"/>
    </row>
    <row r="102" spans="2:65" s="1" customFormat="1" ht="18" customHeight="1">
      <c r="B102" s="32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34"/>
    </row>
    <row r="103" spans="2:65" s="1" customFormat="1" ht="29.25" customHeight="1">
      <c r="B103" s="32"/>
      <c r="C103" s="107" t="s">
        <v>88</v>
      </c>
      <c r="D103" s="274"/>
      <c r="E103" s="274"/>
      <c r="F103" s="274"/>
      <c r="G103" s="274"/>
      <c r="H103" s="274"/>
      <c r="I103" s="274"/>
      <c r="J103" s="274"/>
      <c r="K103" s="274"/>
      <c r="L103" s="308">
        <f>ROUND(SUM(N89+N100),2)</f>
        <v>7143.15</v>
      </c>
      <c r="M103" s="308"/>
      <c r="N103" s="308"/>
      <c r="O103" s="308"/>
      <c r="P103" s="308"/>
      <c r="Q103" s="308"/>
      <c r="R103" s="34"/>
    </row>
    <row r="104" spans="2:65" s="1" customFormat="1" ht="6.95" customHeight="1"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8"/>
    </row>
    <row r="108" spans="2:65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1"/>
    </row>
    <row r="109" spans="2:65" s="1" customFormat="1" ht="36.950000000000003" customHeight="1">
      <c r="B109" s="32"/>
      <c r="C109" s="281" t="s">
        <v>103</v>
      </c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"/>
    </row>
    <row r="110" spans="2:65" s="1" customFormat="1" ht="6.95" customHeight="1">
      <c r="B110" s="32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34"/>
    </row>
    <row r="111" spans="2:65" s="1" customFormat="1" ht="30" customHeight="1">
      <c r="B111" s="32"/>
      <c r="C111" s="272" t="s">
        <v>14</v>
      </c>
      <c r="D111" s="271"/>
      <c r="E111" s="271"/>
      <c r="F111" s="346">
        <f>F6</f>
        <v>0</v>
      </c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Q111" s="271"/>
      <c r="R111" s="34"/>
    </row>
    <row r="112" spans="2:65" ht="30" customHeight="1">
      <c r="B112" s="22"/>
      <c r="C112" s="272" t="s">
        <v>117</v>
      </c>
      <c r="D112" s="264"/>
      <c r="E112" s="264"/>
      <c r="F112" s="346" t="s">
        <v>118</v>
      </c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64"/>
      <c r="R112" s="23"/>
    </row>
    <row r="113" spans="2:65" s="1" customFormat="1" ht="36.950000000000003" customHeight="1">
      <c r="B113" s="32"/>
      <c r="C113" s="66" t="s">
        <v>119</v>
      </c>
      <c r="D113" s="271"/>
      <c r="E113" s="271"/>
      <c r="F113" s="295" t="str">
        <f>F8</f>
        <v>07 - BEŽECKÁ DRÁHA 200 M</v>
      </c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271"/>
      <c r="R113" s="34"/>
    </row>
    <row r="114" spans="2:65" s="1" customFormat="1" ht="6.95" customHeight="1">
      <c r="B114" s="32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34"/>
    </row>
    <row r="115" spans="2:65" s="1" customFormat="1" ht="18" customHeight="1">
      <c r="B115" s="32"/>
      <c r="C115" s="272" t="s">
        <v>17</v>
      </c>
      <c r="D115" s="271"/>
      <c r="E115" s="271"/>
      <c r="F115" s="267" t="str">
        <f>F10</f>
        <v xml:space="preserve"> </v>
      </c>
      <c r="G115" s="271"/>
      <c r="H115" s="271"/>
      <c r="I115" s="271"/>
      <c r="J115" s="271"/>
      <c r="K115" s="272" t="s">
        <v>19</v>
      </c>
      <c r="L115" s="271"/>
      <c r="M115" s="352" t="str">
        <f>IF(O10="","",O10)</f>
        <v/>
      </c>
      <c r="N115" s="352"/>
      <c r="O115" s="352"/>
      <c r="P115" s="352"/>
      <c r="Q115" s="271"/>
      <c r="R115" s="34"/>
    </row>
    <row r="116" spans="2:65" s="1" customFormat="1" ht="6.95" customHeight="1">
      <c r="B116" s="32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34"/>
    </row>
    <row r="117" spans="2:65" s="1" customFormat="1" ht="15">
      <c r="B117" s="32"/>
      <c r="C117" s="272" t="s">
        <v>20</v>
      </c>
      <c r="D117" s="271"/>
      <c r="E117" s="271"/>
      <c r="F117" s="267">
        <f>E13</f>
        <v>0</v>
      </c>
      <c r="G117" s="271"/>
      <c r="H117" s="271"/>
      <c r="I117" s="271"/>
      <c r="J117" s="271"/>
      <c r="K117" s="272" t="s">
        <v>24</v>
      </c>
      <c r="L117" s="271"/>
      <c r="M117" s="283">
        <f>E19</f>
        <v>0</v>
      </c>
      <c r="N117" s="283"/>
      <c r="O117" s="283"/>
      <c r="P117" s="283"/>
      <c r="Q117" s="283"/>
      <c r="R117" s="34"/>
    </row>
    <row r="118" spans="2:65" s="1" customFormat="1" ht="14.45" customHeight="1">
      <c r="B118" s="32"/>
      <c r="C118" s="272" t="s">
        <v>23</v>
      </c>
      <c r="D118" s="271"/>
      <c r="E118" s="271"/>
      <c r="F118" s="267" t="str">
        <f>IF(E16="","",E16)</f>
        <v/>
      </c>
      <c r="G118" s="271"/>
      <c r="H118" s="271"/>
      <c r="I118" s="271"/>
      <c r="J118" s="271"/>
      <c r="K118" s="272" t="s">
        <v>27</v>
      </c>
      <c r="L118" s="271"/>
      <c r="M118" s="283">
        <f>E22</f>
        <v>0</v>
      </c>
      <c r="N118" s="283"/>
      <c r="O118" s="283"/>
      <c r="P118" s="283"/>
      <c r="Q118" s="283"/>
      <c r="R118" s="34"/>
    </row>
    <row r="119" spans="2:65" s="1" customFormat="1" ht="10.35" customHeight="1">
      <c r="B119" s="32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34"/>
    </row>
    <row r="120" spans="2:65" s="7" customFormat="1" ht="29.25" customHeight="1">
      <c r="B120" s="119"/>
      <c r="C120" s="120" t="s">
        <v>104</v>
      </c>
      <c r="D120" s="270" t="s">
        <v>105</v>
      </c>
      <c r="E120" s="270" t="s">
        <v>50</v>
      </c>
      <c r="F120" s="348" t="s">
        <v>106</v>
      </c>
      <c r="G120" s="348"/>
      <c r="H120" s="348"/>
      <c r="I120" s="348"/>
      <c r="J120" s="270" t="s">
        <v>107</v>
      </c>
      <c r="K120" s="270" t="s">
        <v>108</v>
      </c>
      <c r="L120" s="349" t="s">
        <v>109</v>
      </c>
      <c r="M120" s="349"/>
      <c r="N120" s="348" t="s">
        <v>99</v>
      </c>
      <c r="O120" s="348"/>
      <c r="P120" s="348"/>
      <c r="Q120" s="350"/>
      <c r="R120" s="122"/>
      <c r="T120" s="73" t="s">
        <v>110</v>
      </c>
      <c r="U120" s="74" t="s">
        <v>32</v>
      </c>
      <c r="V120" s="74" t="s">
        <v>111</v>
      </c>
      <c r="W120" s="74" t="s">
        <v>112</v>
      </c>
      <c r="X120" s="74" t="s">
        <v>113</v>
      </c>
      <c r="Y120" s="74" t="s">
        <v>114</v>
      </c>
      <c r="Z120" s="74" t="s">
        <v>115</v>
      </c>
      <c r="AA120" s="75" t="s">
        <v>116</v>
      </c>
    </row>
    <row r="121" spans="2:65" s="1" customFormat="1" ht="29.25" customHeight="1">
      <c r="B121" s="32"/>
      <c r="C121" s="77" t="s">
        <v>95</v>
      </c>
      <c r="D121" s="271"/>
      <c r="E121" s="271"/>
      <c r="F121" s="271"/>
      <c r="G121" s="271"/>
      <c r="H121" s="271"/>
      <c r="I121" s="271"/>
      <c r="J121" s="271"/>
      <c r="K121" s="271"/>
      <c r="L121" s="271"/>
      <c r="M121" s="271"/>
      <c r="N121" s="328">
        <f>BK121</f>
        <v>0</v>
      </c>
      <c r="O121" s="329"/>
      <c r="P121" s="329"/>
      <c r="Q121" s="329"/>
      <c r="R121" s="34"/>
      <c r="T121" s="76"/>
      <c r="U121" s="48"/>
      <c r="V121" s="48"/>
      <c r="W121" s="138">
        <f>W122+W138+W155</f>
        <v>7143.9865145000003</v>
      </c>
      <c r="X121" s="48"/>
      <c r="Y121" s="138">
        <f>Y122+Y138+Y155</f>
        <v>2367.3313333999999</v>
      </c>
      <c r="Z121" s="48"/>
      <c r="AA121" s="139">
        <f>AA122+AA138+AA155</f>
        <v>0</v>
      </c>
      <c r="AT121" s="18" t="s">
        <v>67</v>
      </c>
      <c r="AU121" s="18" t="s">
        <v>101</v>
      </c>
      <c r="BK121" s="123">
        <f>BK122+BK138+BK155</f>
        <v>0</v>
      </c>
    </row>
    <row r="122" spans="2:65" s="10" customFormat="1" ht="37.35" customHeight="1">
      <c r="B122" s="140"/>
      <c r="C122" s="141"/>
      <c r="D122" s="142" t="s">
        <v>183</v>
      </c>
      <c r="E122" s="142"/>
      <c r="F122" s="142"/>
      <c r="G122" s="142"/>
      <c r="H122" s="142"/>
      <c r="I122" s="142"/>
      <c r="J122" s="142"/>
      <c r="K122" s="142"/>
      <c r="L122" s="142"/>
      <c r="M122" s="142"/>
      <c r="N122" s="330">
        <f>BK122</f>
        <v>0</v>
      </c>
      <c r="O122" s="331"/>
      <c r="P122" s="331"/>
      <c r="Q122" s="331"/>
      <c r="R122" s="143"/>
      <c r="T122" s="144"/>
      <c r="U122" s="141"/>
      <c r="V122" s="141"/>
      <c r="W122" s="145">
        <f>W123+W128</f>
        <v>258.14390700000001</v>
      </c>
      <c r="X122" s="141"/>
      <c r="Y122" s="145">
        <f>Y123+Y128</f>
        <v>0</v>
      </c>
      <c r="Z122" s="141"/>
      <c r="AA122" s="146">
        <f>AA123+AA128</f>
        <v>0</v>
      </c>
      <c r="AR122" s="147" t="s">
        <v>73</v>
      </c>
      <c r="AT122" s="148" t="s">
        <v>67</v>
      </c>
      <c r="AU122" s="148" t="s">
        <v>68</v>
      </c>
      <c r="AY122" s="147" t="s">
        <v>126</v>
      </c>
      <c r="BK122" s="149">
        <f>BK123+BK128</f>
        <v>0</v>
      </c>
    </row>
    <row r="123" spans="2:65" s="10" customFormat="1" ht="19.899999999999999" customHeight="1">
      <c r="B123" s="140"/>
      <c r="C123" s="141"/>
      <c r="D123" s="150" t="s">
        <v>120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332">
        <f>BK123</f>
        <v>0</v>
      </c>
      <c r="O123" s="333"/>
      <c r="P123" s="333"/>
      <c r="Q123" s="333"/>
      <c r="R123" s="143"/>
      <c r="T123" s="144"/>
      <c r="U123" s="141"/>
      <c r="V123" s="141"/>
      <c r="W123" s="145">
        <f>SUM(W124:W127)</f>
        <v>258.14390700000001</v>
      </c>
      <c r="X123" s="141"/>
      <c r="Y123" s="145">
        <f>SUM(Y124:Y127)</f>
        <v>0</v>
      </c>
      <c r="Z123" s="141"/>
      <c r="AA123" s="146">
        <f>SUM(AA124:AA127)</f>
        <v>0</v>
      </c>
      <c r="AR123" s="147" t="s">
        <v>73</v>
      </c>
      <c r="AT123" s="148" t="s">
        <v>67</v>
      </c>
      <c r="AU123" s="148" t="s">
        <v>73</v>
      </c>
      <c r="AY123" s="147" t="s">
        <v>126</v>
      </c>
      <c r="BK123" s="149">
        <f>SUM(BK124:BK127)</f>
        <v>0</v>
      </c>
    </row>
    <row r="124" spans="2:65" s="1" customFormat="1" ht="31.5" customHeight="1">
      <c r="B124" s="130"/>
      <c r="C124" s="151" t="s">
        <v>78</v>
      </c>
      <c r="D124" s="151" t="s">
        <v>127</v>
      </c>
      <c r="E124" s="152" t="s">
        <v>185</v>
      </c>
      <c r="F124" s="320" t="s">
        <v>186</v>
      </c>
      <c r="G124" s="320"/>
      <c r="H124" s="320"/>
      <c r="I124" s="320"/>
      <c r="J124" s="153" t="s">
        <v>130</v>
      </c>
      <c r="K124" s="268">
        <v>548</v>
      </c>
      <c r="L124" s="321">
        <v>0</v>
      </c>
      <c r="M124" s="322"/>
      <c r="N124" s="323">
        <v>0</v>
      </c>
      <c r="O124" s="323"/>
      <c r="P124" s="323"/>
      <c r="Q124" s="323"/>
      <c r="R124" s="132"/>
      <c r="T124" s="155" t="s">
        <v>5</v>
      </c>
      <c r="U124" s="41" t="s">
        <v>35</v>
      </c>
      <c r="V124" s="156">
        <v>0</v>
      </c>
      <c r="W124" s="156">
        <f>V124*K124</f>
        <v>0</v>
      </c>
      <c r="X124" s="156">
        <v>0</v>
      </c>
      <c r="Y124" s="156">
        <f>X124*K124</f>
        <v>0</v>
      </c>
      <c r="Z124" s="156">
        <v>0</v>
      </c>
      <c r="AA124" s="157">
        <f>Z124*K124</f>
        <v>0</v>
      </c>
      <c r="AE124" s="159"/>
      <c r="AR124" s="18" t="s">
        <v>131</v>
      </c>
      <c r="AT124" s="18" t="s">
        <v>127</v>
      </c>
      <c r="AU124" s="18" t="s">
        <v>78</v>
      </c>
      <c r="AY124" s="18" t="s">
        <v>126</v>
      </c>
      <c r="BE124" s="158">
        <f>IF(U124="základná",N124,0)</f>
        <v>0</v>
      </c>
      <c r="BF124" s="158">
        <f>IF(U124="znížená",N124,0)</f>
        <v>0</v>
      </c>
      <c r="BG124" s="158">
        <f>IF(U124="zákl. prenesená",N124,0)</f>
        <v>0</v>
      </c>
      <c r="BH124" s="158">
        <f>IF(U124="zníž. prenesená",N124,0)</f>
        <v>0</v>
      </c>
      <c r="BI124" s="158">
        <f>IF(U124="nulová",N124,0)</f>
        <v>0</v>
      </c>
      <c r="BJ124" s="18" t="s">
        <v>78</v>
      </c>
      <c r="BK124" s="159">
        <f>ROUND(L124*K124,3)</f>
        <v>0</v>
      </c>
      <c r="BL124" s="18" t="s">
        <v>131</v>
      </c>
      <c r="BM124" s="18" t="s">
        <v>78</v>
      </c>
    </row>
    <row r="125" spans="2:65" s="1" customFormat="1" ht="31.5" customHeight="1">
      <c r="B125" s="130"/>
      <c r="C125" s="151" t="s">
        <v>187</v>
      </c>
      <c r="D125" s="151" t="s">
        <v>127</v>
      </c>
      <c r="E125" s="152" t="s">
        <v>188</v>
      </c>
      <c r="F125" s="320" t="s">
        <v>189</v>
      </c>
      <c r="G125" s="320"/>
      <c r="H125" s="320"/>
      <c r="I125" s="320"/>
      <c r="J125" s="153" t="s">
        <v>130</v>
      </c>
      <c r="K125" s="268">
        <v>1004.451</v>
      </c>
      <c r="L125" s="321">
        <v>0</v>
      </c>
      <c r="M125" s="322"/>
      <c r="N125" s="323">
        <v>0</v>
      </c>
      <c r="O125" s="323"/>
      <c r="P125" s="323"/>
      <c r="Q125" s="323"/>
      <c r="R125" s="132"/>
      <c r="T125" s="155" t="s">
        <v>5</v>
      </c>
      <c r="U125" s="41" t="s">
        <v>35</v>
      </c>
      <c r="V125" s="156">
        <v>0</v>
      </c>
      <c r="W125" s="156">
        <f>V125*K125</f>
        <v>0</v>
      </c>
      <c r="X125" s="156">
        <v>0</v>
      </c>
      <c r="Y125" s="156">
        <f>X125*K125</f>
        <v>0</v>
      </c>
      <c r="Z125" s="156">
        <v>0</v>
      </c>
      <c r="AA125" s="157">
        <f>Z125*K125</f>
        <v>0</v>
      </c>
      <c r="AE125" s="159"/>
      <c r="AR125" s="18" t="s">
        <v>131</v>
      </c>
      <c r="AT125" s="18" t="s">
        <v>127</v>
      </c>
      <c r="AU125" s="18" t="s">
        <v>78</v>
      </c>
      <c r="AY125" s="18" t="s">
        <v>126</v>
      </c>
      <c r="BE125" s="158">
        <f>IF(U125="základná",N125,0)</f>
        <v>0</v>
      </c>
      <c r="BF125" s="158">
        <f>IF(U125="znížená",N125,0)</f>
        <v>0</v>
      </c>
      <c r="BG125" s="158">
        <f>IF(U125="zákl. prenesená",N125,0)</f>
        <v>0</v>
      </c>
      <c r="BH125" s="158">
        <f>IF(U125="zníž. prenesená",N125,0)</f>
        <v>0</v>
      </c>
      <c r="BI125" s="158">
        <f>IF(U125="nulová",N125,0)</f>
        <v>0</v>
      </c>
      <c r="BJ125" s="18" t="s">
        <v>78</v>
      </c>
      <c r="BK125" s="159">
        <f>ROUND(L125*K125,3)</f>
        <v>0</v>
      </c>
      <c r="BL125" s="18" t="s">
        <v>131</v>
      </c>
      <c r="BM125" s="18" t="s">
        <v>131</v>
      </c>
    </row>
    <row r="126" spans="2:65" s="1" customFormat="1" ht="44.25" customHeight="1">
      <c r="B126" s="130"/>
      <c r="C126" s="151" t="s">
        <v>209</v>
      </c>
      <c r="D126" s="151" t="s">
        <v>127</v>
      </c>
      <c r="E126" s="152" t="s">
        <v>128</v>
      </c>
      <c r="F126" s="320" t="s">
        <v>129</v>
      </c>
      <c r="G126" s="320"/>
      <c r="H126" s="320"/>
      <c r="I126" s="320"/>
      <c r="J126" s="153" t="s">
        <v>130</v>
      </c>
      <c r="K126" s="268">
        <v>1004.451</v>
      </c>
      <c r="L126" s="321">
        <v>0</v>
      </c>
      <c r="M126" s="322"/>
      <c r="N126" s="323">
        <v>0</v>
      </c>
      <c r="O126" s="323"/>
      <c r="P126" s="323"/>
      <c r="Q126" s="323"/>
      <c r="R126" s="132"/>
      <c r="T126" s="155" t="s">
        <v>5</v>
      </c>
      <c r="U126" s="41" t="s">
        <v>35</v>
      </c>
      <c r="V126" s="156">
        <v>0.215</v>
      </c>
      <c r="W126" s="156">
        <f>V126*K126</f>
        <v>215.956965</v>
      </c>
      <c r="X126" s="156">
        <v>0</v>
      </c>
      <c r="Y126" s="156">
        <f>X126*K126</f>
        <v>0</v>
      </c>
      <c r="Z126" s="156">
        <v>0</v>
      </c>
      <c r="AA126" s="157">
        <f>Z126*K126</f>
        <v>0</v>
      </c>
      <c r="AE126" s="159"/>
      <c r="AR126" s="18" t="s">
        <v>131</v>
      </c>
      <c r="AT126" s="18" t="s">
        <v>127</v>
      </c>
      <c r="AU126" s="18" t="s">
        <v>78</v>
      </c>
      <c r="AY126" s="18" t="s">
        <v>126</v>
      </c>
      <c r="BE126" s="158">
        <f>IF(U126="základná",N126,0)</f>
        <v>0</v>
      </c>
      <c r="BF126" s="158">
        <f>IF(U126="znížená",N126,0)</f>
        <v>0</v>
      </c>
      <c r="BG126" s="158">
        <f>IF(U126="zákl. prenesená",N126,0)</f>
        <v>0</v>
      </c>
      <c r="BH126" s="158">
        <f>IF(U126="zníž. prenesená",N126,0)</f>
        <v>0</v>
      </c>
      <c r="BI126" s="158">
        <f>IF(U126="nulová",N126,0)</f>
        <v>0</v>
      </c>
      <c r="BJ126" s="18" t="s">
        <v>78</v>
      </c>
      <c r="BK126" s="159">
        <f>ROUND(L126*K126,3)</f>
        <v>0</v>
      </c>
      <c r="BL126" s="18" t="s">
        <v>131</v>
      </c>
      <c r="BM126" s="18" t="s">
        <v>210</v>
      </c>
    </row>
    <row r="127" spans="2:65" s="1" customFormat="1" ht="44.25" customHeight="1">
      <c r="B127" s="130"/>
      <c r="C127" s="151" t="s">
        <v>168</v>
      </c>
      <c r="D127" s="151" t="s">
        <v>127</v>
      </c>
      <c r="E127" s="152" t="s">
        <v>133</v>
      </c>
      <c r="F127" s="320" t="s">
        <v>134</v>
      </c>
      <c r="G127" s="320"/>
      <c r="H127" s="320"/>
      <c r="I127" s="320"/>
      <c r="J127" s="153" t="s">
        <v>130</v>
      </c>
      <c r="K127" s="268">
        <v>1004.451</v>
      </c>
      <c r="L127" s="321">
        <v>0</v>
      </c>
      <c r="M127" s="322"/>
      <c r="N127" s="323">
        <v>0</v>
      </c>
      <c r="O127" s="323"/>
      <c r="P127" s="323"/>
      <c r="Q127" s="323"/>
      <c r="R127" s="132"/>
      <c r="T127" s="155" t="s">
        <v>5</v>
      </c>
      <c r="U127" s="41" t="s">
        <v>35</v>
      </c>
      <c r="V127" s="156">
        <v>4.2000000000000003E-2</v>
      </c>
      <c r="W127" s="156">
        <f>V127*K127</f>
        <v>42.186942000000002</v>
      </c>
      <c r="X127" s="156">
        <v>0</v>
      </c>
      <c r="Y127" s="156">
        <f>X127*K127</f>
        <v>0</v>
      </c>
      <c r="Z127" s="156">
        <v>0</v>
      </c>
      <c r="AA127" s="157">
        <f>Z127*K127</f>
        <v>0</v>
      </c>
      <c r="AE127" s="159"/>
      <c r="AR127" s="18" t="s">
        <v>131</v>
      </c>
      <c r="AT127" s="18" t="s">
        <v>127</v>
      </c>
      <c r="AU127" s="18" t="s">
        <v>78</v>
      </c>
      <c r="AY127" s="18" t="s">
        <v>126</v>
      </c>
      <c r="BE127" s="158">
        <f>IF(U127="základná",N127,0)</f>
        <v>0</v>
      </c>
      <c r="BF127" s="158">
        <f>IF(U127="znížená",N127,0)</f>
        <v>0</v>
      </c>
      <c r="BG127" s="158">
        <f>IF(U127="zákl. prenesená",N127,0)</f>
        <v>0</v>
      </c>
      <c r="BH127" s="158">
        <f>IF(U127="zníž. prenesená",N127,0)</f>
        <v>0</v>
      </c>
      <c r="BI127" s="158">
        <f>IF(U127="nulová",N127,0)</f>
        <v>0</v>
      </c>
      <c r="BJ127" s="18" t="s">
        <v>78</v>
      </c>
      <c r="BK127" s="159">
        <f>ROUND(L127*K127,3)</f>
        <v>0</v>
      </c>
      <c r="BL127" s="18" t="s">
        <v>131</v>
      </c>
      <c r="BM127" s="18" t="s">
        <v>211</v>
      </c>
    </row>
    <row r="128" spans="2:65" s="10" customFormat="1" ht="29.85" customHeight="1">
      <c r="B128" s="140"/>
      <c r="C128" s="141"/>
      <c r="D128" s="150" t="s">
        <v>184</v>
      </c>
      <c r="E128" s="150"/>
      <c r="F128" s="150"/>
      <c r="G128" s="150"/>
      <c r="H128" s="150"/>
      <c r="I128" s="150"/>
      <c r="J128" s="150"/>
      <c r="K128" s="150"/>
      <c r="L128" s="338"/>
      <c r="M128" s="338"/>
      <c r="N128" s="334">
        <v>0</v>
      </c>
      <c r="O128" s="335"/>
      <c r="P128" s="335"/>
      <c r="Q128" s="335"/>
      <c r="R128" s="143"/>
      <c r="T128" s="144"/>
      <c r="U128" s="141"/>
      <c r="V128" s="141"/>
      <c r="W128" s="145">
        <f>SUM(W129:W137)</f>
        <v>0</v>
      </c>
      <c r="X128" s="141"/>
      <c r="Y128" s="145">
        <f>SUM(Y129:Y137)</f>
        <v>0</v>
      </c>
      <c r="Z128" s="141"/>
      <c r="AA128" s="146">
        <f>SUM(AA129:AA137)</f>
        <v>0</v>
      </c>
      <c r="AE128" s="159"/>
      <c r="AR128" s="147" t="s">
        <v>73</v>
      </c>
      <c r="AT128" s="148" t="s">
        <v>67</v>
      </c>
      <c r="AU128" s="148" t="s">
        <v>73</v>
      </c>
      <c r="AY128" s="147" t="s">
        <v>126</v>
      </c>
      <c r="BK128" s="149">
        <f>SUM(BK129:BK137)</f>
        <v>0</v>
      </c>
    </row>
    <row r="129" spans="2:65" s="1" customFormat="1" ht="31.5" customHeight="1">
      <c r="B129" s="130"/>
      <c r="C129" s="151" t="s">
        <v>169</v>
      </c>
      <c r="D129" s="151" t="s">
        <v>127</v>
      </c>
      <c r="E129" s="152" t="s">
        <v>190</v>
      </c>
      <c r="F129" s="320" t="s">
        <v>191</v>
      </c>
      <c r="G129" s="320"/>
      <c r="H129" s="320"/>
      <c r="I129" s="320"/>
      <c r="J129" s="153" t="s">
        <v>146</v>
      </c>
      <c r="K129" s="268">
        <v>212.4</v>
      </c>
      <c r="L129" s="321">
        <v>0</v>
      </c>
      <c r="M129" s="322"/>
      <c r="N129" s="323">
        <v>0</v>
      </c>
      <c r="O129" s="323"/>
      <c r="P129" s="323"/>
      <c r="Q129" s="323"/>
      <c r="R129" s="132"/>
      <c r="T129" s="155" t="s">
        <v>5</v>
      </c>
      <c r="U129" s="41" t="s">
        <v>35</v>
      </c>
      <c r="V129" s="156">
        <v>0</v>
      </c>
      <c r="W129" s="156">
        <f t="shared" ref="W129:W137" si="0">V129*K129</f>
        <v>0</v>
      </c>
      <c r="X129" s="156">
        <v>0</v>
      </c>
      <c r="Y129" s="156">
        <f t="shared" ref="Y129:Y137" si="1">X129*K129</f>
        <v>0</v>
      </c>
      <c r="Z129" s="156">
        <v>0</v>
      </c>
      <c r="AA129" s="157">
        <f t="shared" ref="AA129:AA137" si="2">Z129*K129</f>
        <v>0</v>
      </c>
      <c r="AE129" s="159"/>
      <c r="AR129" s="18" t="s">
        <v>131</v>
      </c>
      <c r="AT129" s="18" t="s">
        <v>127</v>
      </c>
      <c r="AU129" s="18" t="s">
        <v>78</v>
      </c>
      <c r="AY129" s="18" t="s">
        <v>126</v>
      </c>
      <c r="BE129" s="158">
        <f t="shared" ref="BE129:BE137" si="3">IF(U129="základná",N129,0)</f>
        <v>0</v>
      </c>
      <c r="BF129" s="158">
        <f t="shared" ref="BF129:BF137" si="4">IF(U129="znížená",N129,0)</f>
        <v>0</v>
      </c>
      <c r="BG129" s="158">
        <f t="shared" ref="BG129:BG137" si="5">IF(U129="zákl. prenesená",N129,0)</f>
        <v>0</v>
      </c>
      <c r="BH129" s="158">
        <f t="shared" ref="BH129:BH137" si="6">IF(U129="zníž. prenesená",N129,0)</f>
        <v>0</v>
      </c>
      <c r="BI129" s="158">
        <f t="shared" ref="BI129:BI137" si="7">IF(U129="nulová",N129,0)</f>
        <v>0</v>
      </c>
      <c r="BJ129" s="18" t="s">
        <v>78</v>
      </c>
      <c r="BK129" s="159">
        <f t="shared" ref="BK129:BK137" si="8">ROUND(L129*K129,3)</f>
        <v>0</v>
      </c>
      <c r="BL129" s="18" t="s">
        <v>131</v>
      </c>
      <c r="BM129" s="18" t="s">
        <v>135</v>
      </c>
    </row>
    <row r="130" spans="2:65" s="1" customFormat="1" ht="44.25" customHeight="1">
      <c r="B130" s="130"/>
      <c r="C130" s="151" t="s">
        <v>171</v>
      </c>
      <c r="D130" s="151" t="s">
        <v>127</v>
      </c>
      <c r="E130" s="152" t="s">
        <v>192</v>
      </c>
      <c r="F130" s="320" t="s">
        <v>193</v>
      </c>
      <c r="G130" s="320"/>
      <c r="H130" s="320"/>
      <c r="I130" s="320"/>
      <c r="J130" s="153" t="s">
        <v>146</v>
      </c>
      <c r="K130" s="268">
        <v>212.4</v>
      </c>
      <c r="L130" s="321">
        <v>0</v>
      </c>
      <c r="M130" s="322"/>
      <c r="N130" s="323">
        <v>0</v>
      </c>
      <c r="O130" s="323"/>
      <c r="P130" s="323"/>
      <c r="Q130" s="323"/>
      <c r="R130" s="132"/>
      <c r="T130" s="155" t="s">
        <v>5</v>
      </c>
      <c r="U130" s="41" t="s">
        <v>35</v>
      </c>
      <c r="V130" s="156">
        <v>0</v>
      </c>
      <c r="W130" s="156">
        <f t="shared" si="0"/>
        <v>0</v>
      </c>
      <c r="X130" s="156">
        <v>0</v>
      </c>
      <c r="Y130" s="156">
        <f t="shared" si="1"/>
        <v>0</v>
      </c>
      <c r="Z130" s="156">
        <v>0</v>
      </c>
      <c r="AA130" s="157">
        <f t="shared" si="2"/>
        <v>0</v>
      </c>
      <c r="AE130" s="159"/>
      <c r="AR130" s="18" t="s">
        <v>131</v>
      </c>
      <c r="AT130" s="18" t="s">
        <v>127</v>
      </c>
      <c r="AU130" s="18" t="s">
        <v>78</v>
      </c>
      <c r="AY130" s="18" t="s">
        <v>126</v>
      </c>
      <c r="BE130" s="158">
        <f t="shared" si="3"/>
        <v>0</v>
      </c>
      <c r="BF130" s="158">
        <f t="shared" si="4"/>
        <v>0</v>
      </c>
      <c r="BG130" s="158">
        <f t="shared" si="5"/>
        <v>0</v>
      </c>
      <c r="BH130" s="158">
        <f t="shared" si="6"/>
        <v>0</v>
      </c>
      <c r="BI130" s="158">
        <f t="shared" si="7"/>
        <v>0</v>
      </c>
      <c r="BJ130" s="18" t="s">
        <v>78</v>
      </c>
      <c r="BK130" s="159">
        <f t="shared" si="8"/>
        <v>0</v>
      </c>
      <c r="BL130" s="18" t="s">
        <v>131</v>
      </c>
      <c r="BM130" s="18" t="s">
        <v>132</v>
      </c>
    </row>
    <row r="131" spans="2:65" s="1" customFormat="1" ht="44.25" customHeight="1">
      <c r="B131" s="130"/>
      <c r="C131" s="151" t="s">
        <v>265</v>
      </c>
      <c r="D131" s="151" t="s">
        <v>127</v>
      </c>
      <c r="E131" s="152" t="s">
        <v>198</v>
      </c>
      <c r="F131" s="325" t="s">
        <v>199</v>
      </c>
      <c r="G131" s="326"/>
      <c r="H131" s="326"/>
      <c r="I131" s="327"/>
      <c r="J131" s="153" t="s">
        <v>146</v>
      </c>
      <c r="K131" s="268">
        <v>855</v>
      </c>
      <c r="L131" s="321">
        <v>0</v>
      </c>
      <c r="M131" s="322"/>
      <c r="N131" s="323">
        <f t="shared" ref="N131" si="9">ROUND(L131*K131,3)</f>
        <v>0</v>
      </c>
      <c r="O131" s="323"/>
      <c r="P131" s="323"/>
      <c r="Q131" s="323"/>
      <c r="R131" s="132"/>
      <c r="T131" s="155" t="s">
        <v>5</v>
      </c>
      <c r="U131" s="41" t="s">
        <v>35</v>
      </c>
      <c r="V131" s="156">
        <v>0</v>
      </c>
      <c r="W131" s="156">
        <f t="shared" si="0"/>
        <v>0</v>
      </c>
      <c r="X131" s="156">
        <v>0</v>
      </c>
      <c r="Y131" s="156">
        <f t="shared" si="1"/>
        <v>0</v>
      </c>
      <c r="Z131" s="156">
        <v>0</v>
      </c>
      <c r="AA131" s="157">
        <f t="shared" si="2"/>
        <v>0</v>
      </c>
      <c r="AE131" s="159"/>
      <c r="AR131" s="18" t="s">
        <v>131</v>
      </c>
      <c r="AT131" s="18" t="s">
        <v>127</v>
      </c>
      <c r="AU131" s="18" t="s">
        <v>78</v>
      </c>
      <c r="AY131" s="18" t="s">
        <v>126</v>
      </c>
      <c r="BE131" s="158">
        <f t="shared" si="3"/>
        <v>0</v>
      </c>
      <c r="BF131" s="158">
        <f t="shared" si="4"/>
        <v>0</v>
      </c>
      <c r="BG131" s="158">
        <f t="shared" si="5"/>
        <v>0</v>
      </c>
      <c r="BH131" s="158">
        <f t="shared" si="6"/>
        <v>0</v>
      </c>
      <c r="BI131" s="158">
        <f t="shared" si="7"/>
        <v>0</v>
      </c>
      <c r="BJ131" s="18" t="s">
        <v>78</v>
      </c>
      <c r="BK131" s="159">
        <f t="shared" si="8"/>
        <v>0</v>
      </c>
      <c r="BL131" s="18" t="s">
        <v>131</v>
      </c>
      <c r="BM131" s="18" t="s">
        <v>132</v>
      </c>
    </row>
    <row r="132" spans="2:65" s="1" customFormat="1" ht="31.5" customHeight="1">
      <c r="B132" s="130"/>
      <c r="C132" s="151" t="s">
        <v>264</v>
      </c>
      <c r="D132" s="151" t="s">
        <v>127</v>
      </c>
      <c r="E132" s="152" t="s">
        <v>200</v>
      </c>
      <c r="F132" s="325" t="s">
        <v>201</v>
      </c>
      <c r="G132" s="326"/>
      <c r="H132" s="326"/>
      <c r="I132" s="327"/>
      <c r="J132" s="153" t="s">
        <v>146</v>
      </c>
      <c r="K132" s="268">
        <v>855</v>
      </c>
      <c r="L132" s="321">
        <v>0</v>
      </c>
      <c r="M132" s="322"/>
      <c r="N132" s="323">
        <v>0</v>
      </c>
      <c r="O132" s="323"/>
      <c r="P132" s="323"/>
      <c r="Q132" s="323"/>
      <c r="R132" s="132"/>
      <c r="T132" s="155" t="s">
        <v>5</v>
      </c>
      <c r="U132" s="41" t="s">
        <v>35</v>
      </c>
      <c r="V132" s="156">
        <v>0</v>
      </c>
      <c r="W132" s="156">
        <f t="shared" si="0"/>
        <v>0</v>
      </c>
      <c r="X132" s="156">
        <v>0</v>
      </c>
      <c r="Y132" s="156">
        <f t="shared" si="1"/>
        <v>0</v>
      </c>
      <c r="Z132" s="156">
        <v>0</v>
      </c>
      <c r="AA132" s="157">
        <f t="shared" si="2"/>
        <v>0</v>
      </c>
      <c r="AE132" s="159"/>
      <c r="AR132" s="18" t="s">
        <v>131</v>
      </c>
      <c r="AT132" s="18" t="s">
        <v>127</v>
      </c>
      <c r="AU132" s="18" t="s">
        <v>78</v>
      </c>
      <c r="AY132" s="18" t="s">
        <v>126</v>
      </c>
      <c r="BE132" s="158">
        <f t="shared" si="3"/>
        <v>0</v>
      </c>
      <c r="BF132" s="158">
        <f t="shared" si="4"/>
        <v>0</v>
      </c>
      <c r="BG132" s="158">
        <f t="shared" si="5"/>
        <v>0</v>
      </c>
      <c r="BH132" s="158">
        <f t="shared" si="6"/>
        <v>0</v>
      </c>
      <c r="BI132" s="158">
        <f t="shared" si="7"/>
        <v>0</v>
      </c>
      <c r="BJ132" s="18" t="s">
        <v>78</v>
      </c>
      <c r="BK132" s="159">
        <f t="shared" si="8"/>
        <v>0</v>
      </c>
      <c r="BL132" s="18" t="s">
        <v>131</v>
      </c>
      <c r="BM132" s="18" t="s">
        <v>137</v>
      </c>
    </row>
    <row r="133" spans="2:65" s="1" customFormat="1" ht="22.5" customHeight="1">
      <c r="B133" s="130"/>
      <c r="C133" s="151" t="s">
        <v>263</v>
      </c>
      <c r="D133" s="151" t="s">
        <v>127</v>
      </c>
      <c r="E133" s="152" t="s">
        <v>202</v>
      </c>
      <c r="F133" s="325" t="s">
        <v>262</v>
      </c>
      <c r="G133" s="326"/>
      <c r="H133" s="326"/>
      <c r="I133" s="327"/>
      <c r="J133" s="153" t="s">
        <v>146</v>
      </c>
      <c r="K133" s="268">
        <v>855</v>
      </c>
      <c r="L133" s="321">
        <v>0</v>
      </c>
      <c r="M133" s="322"/>
      <c r="N133" s="323">
        <v>0</v>
      </c>
      <c r="O133" s="323"/>
      <c r="P133" s="323"/>
      <c r="Q133" s="323"/>
      <c r="R133" s="132"/>
      <c r="T133" s="155" t="s">
        <v>5</v>
      </c>
      <c r="U133" s="41" t="s">
        <v>35</v>
      </c>
      <c r="V133" s="156">
        <v>0</v>
      </c>
      <c r="W133" s="156">
        <f t="shared" si="0"/>
        <v>0</v>
      </c>
      <c r="X133" s="156">
        <v>0</v>
      </c>
      <c r="Y133" s="156">
        <f t="shared" si="1"/>
        <v>0</v>
      </c>
      <c r="Z133" s="156">
        <v>0</v>
      </c>
      <c r="AA133" s="157">
        <f t="shared" si="2"/>
        <v>0</v>
      </c>
      <c r="AE133" s="159"/>
      <c r="AR133" s="18" t="s">
        <v>131</v>
      </c>
      <c r="AT133" s="18" t="s">
        <v>127</v>
      </c>
      <c r="AU133" s="18" t="s">
        <v>78</v>
      </c>
      <c r="AY133" s="18" t="s">
        <v>126</v>
      </c>
      <c r="BE133" s="158">
        <f t="shared" si="3"/>
        <v>0</v>
      </c>
      <c r="BF133" s="158">
        <f t="shared" si="4"/>
        <v>0</v>
      </c>
      <c r="BG133" s="158">
        <f t="shared" si="5"/>
        <v>0</v>
      </c>
      <c r="BH133" s="158">
        <f t="shared" si="6"/>
        <v>0</v>
      </c>
      <c r="BI133" s="158">
        <f t="shared" si="7"/>
        <v>0</v>
      </c>
      <c r="BJ133" s="18" t="s">
        <v>78</v>
      </c>
      <c r="BK133" s="159">
        <f t="shared" si="8"/>
        <v>0</v>
      </c>
      <c r="BL133" s="18" t="s">
        <v>131</v>
      </c>
      <c r="BM133" s="18" t="s">
        <v>139</v>
      </c>
    </row>
    <row r="134" spans="2:65" s="1" customFormat="1" ht="22.5" customHeight="1">
      <c r="B134" s="130"/>
      <c r="C134" s="151" t="s">
        <v>261</v>
      </c>
      <c r="D134" s="151" t="s">
        <v>127</v>
      </c>
      <c r="E134" s="152" t="s">
        <v>203</v>
      </c>
      <c r="F134" s="325" t="s">
        <v>204</v>
      </c>
      <c r="G134" s="326"/>
      <c r="H134" s="326"/>
      <c r="I134" s="327"/>
      <c r="J134" s="153" t="s">
        <v>146</v>
      </c>
      <c r="K134" s="268">
        <v>855</v>
      </c>
      <c r="L134" s="321">
        <v>0</v>
      </c>
      <c r="M134" s="322"/>
      <c r="N134" s="323">
        <v>0</v>
      </c>
      <c r="O134" s="323"/>
      <c r="P134" s="323"/>
      <c r="Q134" s="323"/>
      <c r="R134" s="132"/>
      <c r="T134" s="155" t="s">
        <v>5</v>
      </c>
      <c r="U134" s="41" t="s">
        <v>35</v>
      </c>
      <c r="V134" s="156">
        <v>0</v>
      </c>
      <c r="W134" s="156">
        <f t="shared" si="0"/>
        <v>0</v>
      </c>
      <c r="X134" s="156">
        <v>0</v>
      </c>
      <c r="Y134" s="156">
        <f t="shared" si="1"/>
        <v>0</v>
      </c>
      <c r="Z134" s="156">
        <v>0</v>
      </c>
      <c r="AA134" s="157">
        <f t="shared" si="2"/>
        <v>0</v>
      </c>
      <c r="AE134" s="159"/>
      <c r="AR134" s="18" t="s">
        <v>131</v>
      </c>
      <c r="AT134" s="18" t="s">
        <v>127</v>
      </c>
      <c r="AU134" s="18" t="s">
        <v>78</v>
      </c>
      <c r="AY134" s="18" t="s">
        <v>126</v>
      </c>
      <c r="BE134" s="158">
        <f t="shared" si="3"/>
        <v>0</v>
      </c>
      <c r="BF134" s="158">
        <f t="shared" si="4"/>
        <v>0</v>
      </c>
      <c r="BG134" s="158">
        <f t="shared" si="5"/>
        <v>0</v>
      </c>
      <c r="BH134" s="158">
        <f t="shared" si="6"/>
        <v>0</v>
      </c>
      <c r="BI134" s="158">
        <f t="shared" si="7"/>
        <v>0</v>
      </c>
      <c r="BJ134" s="18" t="s">
        <v>78</v>
      </c>
      <c r="BK134" s="159">
        <f t="shared" si="8"/>
        <v>0</v>
      </c>
      <c r="BL134" s="18" t="s">
        <v>131</v>
      </c>
      <c r="BM134" s="18" t="s">
        <v>143</v>
      </c>
    </row>
    <row r="135" spans="2:65" s="1" customFormat="1" ht="22.5" customHeight="1">
      <c r="B135" s="130"/>
      <c r="C135" s="151" t="s">
        <v>178</v>
      </c>
      <c r="D135" s="151" t="s">
        <v>127</v>
      </c>
      <c r="E135" s="152" t="s">
        <v>203</v>
      </c>
      <c r="F135" s="320" t="s">
        <v>204</v>
      </c>
      <c r="G135" s="320"/>
      <c r="H135" s="320"/>
      <c r="I135" s="320"/>
      <c r="J135" s="153" t="s">
        <v>146</v>
      </c>
      <c r="K135" s="268">
        <v>855</v>
      </c>
      <c r="L135" s="321">
        <v>0</v>
      </c>
      <c r="M135" s="322"/>
      <c r="N135" s="323">
        <v>0</v>
      </c>
      <c r="O135" s="323"/>
      <c r="P135" s="323"/>
      <c r="Q135" s="323"/>
      <c r="R135" s="132"/>
      <c r="T135" s="155" t="s">
        <v>5</v>
      </c>
      <c r="U135" s="41" t="s">
        <v>35</v>
      </c>
      <c r="V135" s="156">
        <v>0</v>
      </c>
      <c r="W135" s="156">
        <f t="shared" si="0"/>
        <v>0</v>
      </c>
      <c r="X135" s="156">
        <v>0</v>
      </c>
      <c r="Y135" s="156">
        <f t="shared" si="1"/>
        <v>0</v>
      </c>
      <c r="Z135" s="156">
        <v>0</v>
      </c>
      <c r="AA135" s="157">
        <f t="shared" si="2"/>
        <v>0</v>
      </c>
      <c r="AE135" s="159"/>
      <c r="AR135" s="18" t="s">
        <v>131</v>
      </c>
      <c r="AT135" s="18" t="s">
        <v>127</v>
      </c>
      <c r="AU135" s="18" t="s">
        <v>78</v>
      </c>
      <c r="AY135" s="18" t="s">
        <v>126</v>
      </c>
      <c r="BE135" s="158">
        <f t="shared" si="3"/>
        <v>0</v>
      </c>
      <c r="BF135" s="158">
        <f t="shared" si="4"/>
        <v>0</v>
      </c>
      <c r="BG135" s="158">
        <f t="shared" si="5"/>
        <v>0</v>
      </c>
      <c r="BH135" s="158">
        <f t="shared" si="6"/>
        <v>0</v>
      </c>
      <c r="BI135" s="158">
        <f t="shared" si="7"/>
        <v>0</v>
      </c>
      <c r="BJ135" s="18" t="s">
        <v>78</v>
      </c>
      <c r="BK135" s="159">
        <f t="shared" si="8"/>
        <v>0</v>
      </c>
      <c r="BL135" s="18" t="s">
        <v>131</v>
      </c>
      <c r="BM135" s="18" t="s">
        <v>140</v>
      </c>
    </row>
    <row r="136" spans="2:65" s="1" customFormat="1" ht="44.25" customHeight="1">
      <c r="B136" s="130"/>
      <c r="C136" s="151" t="s">
        <v>138</v>
      </c>
      <c r="D136" s="151" t="s">
        <v>127</v>
      </c>
      <c r="E136" s="152" t="s">
        <v>194</v>
      </c>
      <c r="F136" s="320" t="s">
        <v>195</v>
      </c>
      <c r="G136" s="320"/>
      <c r="H136" s="320"/>
      <c r="I136" s="320"/>
      <c r="J136" s="153" t="s">
        <v>176</v>
      </c>
      <c r="K136" s="268">
        <v>52</v>
      </c>
      <c r="L136" s="321">
        <v>0</v>
      </c>
      <c r="M136" s="322"/>
      <c r="N136" s="323">
        <v>0</v>
      </c>
      <c r="O136" s="323"/>
      <c r="P136" s="323"/>
      <c r="Q136" s="323"/>
      <c r="R136" s="132"/>
      <c r="T136" s="155" t="s">
        <v>5</v>
      </c>
      <c r="U136" s="41" t="s">
        <v>35</v>
      </c>
      <c r="V136" s="156">
        <v>0</v>
      </c>
      <c r="W136" s="156">
        <f t="shared" si="0"/>
        <v>0</v>
      </c>
      <c r="X136" s="156">
        <v>0</v>
      </c>
      <c r="Y136" s="156">
        <f t="shared" si="1"/>
        <v>0</v>
      </c>
      <c r="Z136" s="156">
        <v>0</v>
      </c>
      <c r="AA136" s="157">
        <f t="shared" si="2"/>
        <v>0</v>
      </c>
      <c r="AE136" s="159"/>
      <c r="AR136" s="18" t="s">
        <v>131</v>
      </c>
      <c r="AT136" s="18" t="s">
        <v>127</v>
      </c>
      <c r="AU136" s="18" t="s">
        <v>78</v>
      </c>
      <c r="AY136" s="18" t="s">
        <v>126</v>
      </c>
      <c r="BE136" s="158">
        <f t="shared" si="3"/>
        <v>0</v>
      </c>
      <c r="BF136" s="158">
        <f t="shared" si="4"/>
        <v>0</v>
      </c>
      <c r="BG136" s="158">
        <f t="shared" si="5"/>
        <v>0</v>
      </c>
      <c r="BH136" s="158">
        <f t="shared" si="6"/>
        <v>0</v>
      </c>
      <c r="BI136" s="158">
        <f t="shared" si="7"/>
        <v>0</v>
      </c>
      <c r="BJ136" s="18" t="s">
        <v>78</v>
      </c>
      <c r="BK136" s="159">
        <f t="shared" si="8"/>
        <v>0</v>
      </c>
      <c r="BL136" s="18" t="s">
        <v>131</v>
      </c>
      <c r="BM136" s="18" t="s">
        <v>212</v>
      </c>
    </row>
    <row r="137" spans="2:65" s="1" customFormat="1" ht="22.5" customHeight="1">
      <c r="B137" s="130"/>
      <c r="C137" s="160" t="s">
        <v>179</v>
      </c>
      <c r="D137" s="160" t="s">
        <v>157</v>
      </c>
      <c r="E137" s="161" t="s">
        <v>196</v>
      </c>
      <c r="F137" s="324" t="s">
        <v>197</v>
      </c>
      <c r="G137" s="324"/>
      <c r="H137" s="324"/>
      <c r="I137" s="324"/>
      <c r="J137" s="162" t="s">
        <v>177</v>
      </c>
      <c r="K137" s="269">
        <v>58</v>
      </c>
      <c r="L137" s="339">
        <v>0</v>
      </c>
      <c r="M137" s="340"/>
      <c r="N137" s="341">
        <v>0</v>
      </c>
      <c r="O137" s="323"/>
      <c r="P137" s="323"/>
      <c r="Q137" s="323"/>
      <c r="R137" s="132"/>
      <c r="T137" s="155" t="s">
        <v>5</v>
      </c>
      <c r="U137" s="41" t="s">
        <v>35</v>
      </c>
      <c r="V137" s="156">
        <v>0</v>
      </c>
      <c r="W137" s="156">
        <f t="shared" si="0"/>
        <v>0</v>
      </c>
      <c r="X137" s="156">
        <v>0</v>
      </c>
      <c r="Y137" s="156">
        <f t="shared" si="1"/>
        <v>0</v>
      </c>
      <c r="Z137" s="156">
        <v>0</v>
      </c>
      <c r="AA137" s="157">
        <f t="shared" si="2"/>
        <v>0</v>
      </c>
      <c r="AE137" s="159"/>
      <c r="AR137" s="18" t="s">
        <v>132</v>
      </c>
      <c r="AT137" s="18" t="s">
        <v>157</v>
      </c>
      <c r="AU137" s="18" t="s">
        <v>78</v>
      </c>
      <c r="AY137" s="18" t="s">
        <v>126</v>
      </c>
      <c r="BE137" s="158">
        <f t="shared" si="3"/>
        <v>0</v>
      </c>
      <c r="BF137" s="158">
        <f t="shared" si="4"/>
        <v>0</v>
      </c>
      <c r="BG137" s="158">
        <f t="shared" si="5"/>
        <v>0</v>
      </c>
      <c r="BH137" s="158">
        <f t="shared" si="6"/>
        <v>0</v>
      </c>
      <c r="BI137" s="158">
        <f t="shared" si="7"/>
        <v>0</v>
      </c>
      <c r="BJ137" s="18" t="s">
        <v>78</v>
      </c>
      <c r="BK137" s="159">
        <f t="shared" si="8"/>
        <v>0</v>
      </c>
      <c r="BL137" s="18" t="s">
        <v>131</v>
      </c>
      <c r="BM137" s="18" t="s">
        <v>213</v>
      </c>
    </row>
    <row r="138" spans="2:65" s="10" customFormat="1" ht="37.35" customHeight="1">
      <c r="B138" s="140"/>
      <c r="C138" s="141"/>
      <c r="D138" s="142" t="s">
        <v>206</v>
      </c>
      <c r="E138" s="142"/>
      <c r="F138" s="142"/>
      <c r="G138" s="142"/>
      <c r="H138" s="142"/>
      <c r="I138" s="142"/>
      <c r="J138" s="142"/>
      <c r="K138" s="142"/>
      <c r="L138" s="342"/>
      <c r="M138" s="342"/>
      <c r="N138" s="336">
        <v>0</v>
      </c>
      <c r="O138" s="337"/>
      <c r="P138" s="337"/>
      <c r="Q138" s="337"/>
      <c r="R138" s="143"/>
      <c r="T138" s="144"/>
      <c r="U138" s="141"/>
      <c r="V138" s="141"/>
      <c r="W138" s="145">
        <f>W139+W147+W153</f>
        <v>5621.6681875000004</v>
      </c>
      <c r="X138" s="141"/>
      <c r="Y138" s="145">
        <f>Y139+Y147+Y153</f>
        <v>2352.2498334000002</v>
      </c>
      <c r="Z138" s="141"/>
      <c r="AA138" s="146">
        <f>AA139+AA147+AA153</f>
        <v>0</v>
      </c>
      <c r="AE138" s="159"/>
      <c r="AR138" s="147" t="s">
        <v>73</v>
      </c>
      <c r="AT138" s="148" t="s">
        <v>67</v>
      </c>
      <c r="AU138" s="148" t="s">
        <v>68</v>
      </c>
      <c r="AY138" s="147" t="s">
        <v>126</v>
      </c>
      <c r="BK138" s="149">
        <f>BK139+BK147+BK153</f>
        <v>0</v>
      </c>
    </row>
    <row r="139" spans="2:65" s="10" customFormat="1" ht="19.899999999999999" customHeight="1">
      <c r="B139" s="140"/>
      <c r="C139" s="141"/>
      <c r="D139" s="150" t="s">
        <v>121</v>
      </c>
      <c r="E139" s="150"/>
      <c r="F139" s="150"/>
      <c r="G139" s="150"/>
      <c r="H139" s="150"/>
      <c r="I139" s="150"/>
      <c r="J139" s="150"/>
      <c r="K139" s="150"/>
      <c r="L139" s="343"/>
      <c r="M139" s="343"/>
      <c r="N139" s="332">
        <v>0</v>
      </c>
      <c r="O139" s="333"/>
      <c r="P139" s="333"/>
      <c r="Q139" s="333"/>
      <c r="R139" s="143"/>
      <c r="T139" s="144"/>
      <c r="U139" s="141"/>
      <c r="V139" s="141"/>
      <c r="W139" s="145">
        <f>SUM(W140:W146)</f>
        <v>4672.2865600000005</v>
      </c>
      <c r="X139" s="141"/>
      <c r="Y139" s="145">
        <f>SUM(Y140:Y146)</f>
        <v>1989.8789984</v>
      </c>
      <c r="Z139" s="141"/>
      <c r="AA139" s="146">
        <f>SUM(AA140:AA146)</f>
        <v>0</v>
      </c>
      <c r="AE139" s="159"/>
      <c r="AR139" s="147" t="s">
        <v>73</v>
      </c>
      <c r="AT139" s="148" t="s">
        <v>67</v>
      </c>
      <c r="AU139" s="148" t="s">
        <v>73</v>
      </c>
      <c r="AY139" s="147" t="s">
        <v>126</v>
      </c>
      <c r="BK139" s="149">
        <f>SUM(BK140:BK146)</f>
        <v>0</v>
      </c>
    </row>
    <row r="140" spans="2:65" s="1" customFormat="1" ht="22.5" customHeight="1">
      <c r="B140" s="130"/>
      <c r="C140" s="151" t="s">
        <v>170</v>
      </c>
      <c r="D140" s="151" t="s">
        <v>127</v>
      </c>
      <c r="E140" s="152" t="s">
        <v>141</v>
      </c>
      <c r="F140" s="320" t="s">
        <v>142</v>
      </c>
      <c r="G140" s="320"/>
      <c r="H140" s="320"/>
      <c r="I140" s="320"/>
      <c r="J140" s="153" t="s">
        <v>130</v>
      </c>
      <c r="K140" s="268">
        <v>308.12</v>
      </c>
      <c r="L140" s="321">
        <v>0</v>
      </c>
      <c r="M140" s="322"/>
      <c r="N140" s="323">
        <v>0</v>
      </c>
      <c r="O140" s="323"/>
      <c r="P140" s="323"/>
      <c r="Q140" s="323"/>
      <c r="R140" s="132"/>
      <c r="T140" s="155" t="s">
        <v>5</v>
      </c>
      <c r="U140" s="41" t="s">
        <v>35</v>
      </c>
      <c r="V140" s="156">
        <v>0.61799999999999999</v>
      </c>
      <c r="W140" s="156">
        <f t="shared" ref="W140:W146" si="10">V140*K140</f>
        <v>190.41816</v>
      </c>
      <c r="X140" s="156">
        <v>2.4157199999999999</v>
      </c>
      <c r="Y140" s="156">
        <f t="shared" ref="Y140:Y146" si="11">X140*K140</f>
        <v>744.33164639999995</v>
      </c>
      <c r="Z140" s="156">
        <v>0</v>
      </c>
      <c r="AA140" s="157">
        <f t="shared" ref="AA140:AA146" si="12">Z140*K140</f>
        <v>0</v>
      </c>
      <c r="AE140" s="159"/>
      <c r="AR140" s="18" t="s">
        <v>131</v>
      </c>
      <c r="AT140" s="18" t="s">
        <v>127</v>
      </c>
      <c r="AU140" s="18" t="s">
        <v>78</v>
      </c>
      <c r="AY140" s="18" t="s">
        <v>126</v>
      </c>
      <c r="BE140" s="158">
        <f t="shared" ref="BE140:BE146" si="13">IF(U140="základná",N140,0)</f>
        <v>0</v>
      </c>
      <c r="BF140" s="158">
        <f t="shared" ref="BF140:BF146" si="14">IF(U140="znížená",N140,0)</f>
        <v>0</v>
      </c>
      <c r="BG140" s="158">
        <f t="shared" ref="BG140:BG146" si="15">IF(U140="zákl. prenesená",N140,0)</f>
        <v>0</v>
      </c>
      <c r="BH140" s="158">
        <f t="shared" ref="BH140:BH146" si="16">IF(U140="zníž. prenesená",N140,0)</f>
        <v>0</v>
      </c>
      <c r="BI140" s="158">
        <f t="shared" ref="BI140:BI146" si="17">IF(U140="nulová",N140,0)</f>
        <v>0</v>
      </c>
      <c r="BJ140" s="18" t="s">
        <v>78</v>
      </c>
      <c r="BK140" s="159">
        <f t="shared" ref="BK140:BK146" si="18">ROUND(L140*K140,3)</f>
        <v>0</v>
      </c>
      <c r="BL140" s="18" t="s">
        <v>131</v>
      </c>
      <c r="BM140" s="18" t="s">
        <v>214</v>
      </c>
    </row>
    <row r="141" spans="2:65" s="1" customFormat="1" ht="31.5" customHeight="1">
      <c r="B141" s="130"/>
      <c r="C141" s="151" t="s">
        <v>172</v>
      </c>
      <c r="D141" s="151" t="s">
        <v>127</v>
      </c>
      <c r="E141" s="152" t="s">
        <v>144</v>
      </c>
      <c r="F141" s="320" t="s">
        <v>145</v>
      </c>
      <c r="G141" s="320"/>
      <c r="H141" s="320"/>
      <c r="I141" s="320"/>
      <c r="J141" s="153" t="s">
        <v>146</v>
      </c>
      <c r="K141" s="268">
        <v>137</v>
      </c>
      <c r="L141" s="321">
        <v>0</v>
      </c>
      <c r="M141" s="322"/>
      <c r="N141" s="323">
        <v>0</v>
      </c>
      <c r="O141" s="323"/>
      <c r="P141" s="323"/>
      <c r="Q141" s="323"/>
      <c r="R141" s="132"/>
      <c r="T141" s="155" t="s">
        <v>5</v>
      </c>
      <c r="U141" s="41" t="s">
        <v>35</v>
      </c>
      <c r="V141" s="156">
        <v>0.35799999999999998</v>
      </c>
      <c r="W141" s="156">
        <f t="shared" si="10"/>
        <v>49.045999999999999</v>
      </c>
      <c r="X141" s="156">
        <v>6.7000000000000002E-4</v>
      </c>
      <c r="Y141" s="156">
        <f t="shared" si="11"/>
        <v>9.1789999999999997E-2</v>
      </c>
      <c r="Z141" s="156">
        <v>0</v>
      </c>
      <c r="AA141" s="157">
        <f t="shared" si="12"/>
        <v>0</v>
      </c>
      <c r="AE141" s="159"/>
      <c r="AR141" s="18" t="s">
        <v>131</v>
      </c>
      <c r="AT141" s="18" t="s">
        <v>127</v>
      </c>
      <c r="AU141" s="18" t="s">
        <v>78</v>
      </c>
      <c r="AY141" s="18" t="s">
        <v>126</v>
      </c>
      <c r="BE141" s="158">
        <f t="shared" si="13"/>
        <v>0</v>
      </c>
      <c r="BF141" s="158">
        <f t="shared" si="14"/>
        <v>0</v>
      </c>
      <c r="BG141" s="158">
        <f t="shared" si="15"/>
        <v>0</v>
      </c>
      <c r="BH141" s="158">
        <f t="shared" si="16"/>
        <v>0</v>
      </c>
      <c r="BI141" s="158">
        <f t="shared" si="17"/>
        <v>0</v>
      </c>
      <c r="BJ141" s="18" t="s">
        <v>78</v>
      </c>
      <c r="BK141" s="159">
        <f t="shared" si="18"/>
        <v>0</v>
      </c>
      <c r="BL141" s="18" t="s">
        <v>131</v>
      </c>
      <c r="BM141" s="18" t="s">
        <v>215</v>
      </c>
    </row>
    <row r="142" spans="2:65" s="1" customFormat="1" ht="31.5" customHeight="1">
      <c r="B142" s="130"/>
      <c r="C142" s="151" t="s">
        <v>173</v>
      </c>
      <c r="D142" s="151" t="s">
        <v>127</v>
      </c>
      <c r="E142" s="152" t="s">
        <v>147</v>
      </c>
      <c r="F142" s="320" t="s">
        <v>148</v>
      </c>
      <c r="G142" s="320"/>
      <c r="H142" s="320"/>
      <c r="I142" s="320"/>
      <c r="J142" s="153" t="s">
        <v>146</v>
      </c>
      <c r="K142" s="268">
        <v>137</v>
      </c>
      <c r="L142" s="321">
        <v>0</v>
      </c>
      <c r="M142" s="322"/>
      <c r="N142" s="323">
        <v>0</v>
      </c>
      <c r="O142" s="323"/>
      <c r="P142" s="323"/>
      <c r="Q142" s="323"/>
      <c r="R142" s="132"/>
      <c r="T142" s="155" t="s">
        <v>5</v>
      </c>
      <c r="U142" s="41" t="s">
        <v>35</v>
      </c>
      <c r="V142" s="156">
        <v>0.19900000000000001</v>
      </c>
      <c r="W142" s="156">
        <f t="shared" si="10"/>
        <v>27.263000000000002</v>
      </c>
      <c r="X142" s="156">
        <v>0</v>
      </c>
      <c r="Y142" s="156">
        <f t="shared" si="11"/>
        <v>0</v>
      </c>
      <c r="Z142" s="156">
        <v>0</v>
      </c>
      <c r="AA142" s="157">
        <f t="shared" si="12"/>
        <v>0</v>
      </c>
      <c r="AE142" s="159"/>
      <c r="AR142" s="18" t="s">
        <v>131</v>
      </c>
      <c r="AT142" s="18" t="s">
        <v>127</v>
      </c>
      <c r="AU142" s="18" t="s">
        <v>78</v>
      </c>
      <c r="AY142" s="18" t="s">
        <v>126</v>
      </c>
      <c r="BE142" s="158">
        <f t="shared" si="13"/>
        <v>0</v>
      </c>
      <c r="BF142" s="158">
        <f t="shared" si="14"/>
        <v>0</v>
      </c>
      <c r="BG142" s="158">
        <f t="shared" si="15"/>
        <v>0</v>
      </c>
      <c r="BH142" s="158">
        <f t="shared" si="16"/>
        <v>0</v>
      </c>
      <c r="BI142" s="158">
        <f t="shared" si="17"/>
        <v>0</v>
      </c>
      <c r="BJ142" s="18" t="s">
        <v>78</v>
      </c>
      <c r="BK142" s="159">
        <f t="shared" si="18"/>
        <v>0</v>
      </c>
      <c r="BL142" s="18" t="s">
        <v>131</v>
      </c>
      <c r="BM142" s="18" t="s">
        <v>216</v>
      </c>
    </row>
    <row r="143" spans="2:65" s="1" customFormat="1" ht="31.5" customHeight="1">
      <c r="B143" s="130"/>
      <c r="C143" s="151" t="s">
        <v>174</v>
      </c>
      <c r="D143" s="151" t="s">
        <v>127</v>
      </c>
      <c r="E143" s="152" t="s">
        <v>149</v>
      </c>
      <c r="F143" s="320" t="s">
        <v>150</v>
      </c>
      <c r="G143" s="320"/>
      <c r="H143" s="320"/>
      <c r="I143" s="320"/>
      <c r="J143" s="153" t="s">
        <v>130</v>
      </c>
      <c r="K143" s="268">
        <v>488.6</v>
      </c>
      <c r="L143" s="321">
        <v>0</v>
      </c>
      <c r="M143" s="322"/>
      <c r="N143" s="323">
        <f t="shared" ref="N143:N146" si="19">ROUND(L143*K143,3)</f>
        <v>0</v>
      </c>
      <c r="O143" s="323"/>
      <c r="P143" s="323"/>
      <c r="Q143" s="323"/>
      <c r="R143" s="132"/>
      <c r="T143" s="155" t="s">
        <v>5</v>
      </c>
      <c r="U143" s="41" t="s">
        <v>35</v>
      </c>
      <c r="V143" s="156">
        <v>0.59099999999999997</v>
      </c>
      <c r="W143" s="156">
        <f t="shared" si="10"/>
        <v>288.76260000000002</v>
      </c>
      <c r="X143" s="156">
        <v>2.4157199999999999</v>
      </c>
      <c r="Y143" s="156">
        <f t="shared" si="11"/>
        <v>1180.320792</v>
      </c>
      <c r="Z143" s="156">
        <v>0</v>
      </c>
      <c r="AA143" s="157">
        <f t="shared" si="12"/>
        <v>0</v>
      </c>
      <c r="AE143" s="159"/>
      <c r="AR143" s="18" t="s">
        <v>131</v>
      </c>
      <c r="AT143" s="18" t="s">
        <v>127</v>
      </c>
      <c r="AU143" s="18" t="s">
        <v>78</v>
      </c>
      <c r="AY143" s="18" t="s">
        <v>126</v>
      </c>
      <c r="BE143" s="158">
        <f t="shared" si="13"/>
        <v>0</v>
      </c>
      <c r="BF143" s="158">
        <f t="shared" si="14"/>
        <v>0</v>
      </c>
      <c r="BG143" s="158">
        <f t="shared" si="15"/>
        <v>0</v>
      </c>
      <c r="BH143" s="158">
        <f t="shared" si="16"/>
        <v>0</v>
      </c>
      <c r="BI143" s="158">
        <f t="shared" si="17"/>
        <v>0</v>
      </c>
      <c r="BJ143" s="18" t="s">
        <v>78</v>
      </c>
      <c r="BK143" s="159">
        <f t="shared" si="18"/>
        <v>0</v>
      </c>
      <c r="BL143" s="18" t="s">
        <v>131</v>
      </c>
      <c r="BM143" s="18" t="s">
        <v>217</v>
      </c>
    </row>
    <row r="144" spans="2:65" s="1" customFormat="1" ht="31.5" customHeight="1">
      <c r="B144" s="130"/>
      <c r="C144" s="151" t="s">
        <v>180</v>
      </c>
      <c r="D144" s="151" t="s">
        <v>127</v>
      </c>
      <c r="E144" s="152" t="s">
        <v>151</v>
      </c>
      <c r="F144" s="320" t="s">
        <v>152</v>
      </c>
      <c r="G144" s="320"/>
      <c r="H144" s="320"/>
      <c r="I144" s="320"/>
      <c r="J144" s="153" t="s">
        <v>146</v>
      </c>
      <c r="K144" s="268">
        <v>2697</v>
      </c>
      <c r="L144" s="321">
        <v>0</v>
      </c>
      <c r="M144" s="322"/>
      <c r="N144" s="323">
        <f t="shared" si="19"/>
        <v>0</v>
      </c>
      <c r="O144" s="323"/>
      <c r="P144" s="323"/>
      <c r="Q144" s="323"/>
      <c r="R144" s="132"/>
      <c r="T144" s="155" t="s">
        <v>5</v>
      </c>
      <c r="U144" s="41" t="s">
        <v>35</v>
      </c>
      <c r="V144" s="156">
        <v>0.43347000000000002</v>
      </c>
      <c r="W144" s="156">
        <f t="shared" si="10"/>
        <v>1169.0685900000001</v>
      </c>
      <c r="X144" s="156">
        <v>5.0000000000000001E-4</v>
      </c>
      <c r="Y144" s="156">
        <f t="shared" si="11"/>
        <v>1.3485</v>
      </c>
      <c r="Z144" s="156">
        <v>0</v>
      </c>
      <c r="AA144" s="157">
        <f t="shared" si="12"/>
        <v>0</v>
      </c>
      <c r="AE144" s="159"/>
      <c r="AR144" s="18" t="s">
        <v>131</v>
      </c>
      <c r="AT144" s="18" t="s">
        <v>127</v>
      </c>
      <c r="AU144" s="18" t="s">
        <v>78</v>
      </c>
      <c r="AY144" s="18" t="s">
        <v>126</v>
      </c>
      <c r="BE144" s="158">
        <f t="shared" si="13"/>
        <v>0</v>
      </c>
      <c r="BF144" s="158">
        <f t="shared" si="14"/>
        <v>0</v>
      </c>
      <c r="BG144" s="158">
        <f t="shared" si="15"/>
        <v>0</v>
      </c>
      <c r="BH144" s="158">
        <f t="shared" si="16"/>
        <v>0</v>
      </c>
      <c r="BI144" s="158">
        <f t="shared" si="17"/>
        <v>0</v>
      </c>
      <c r="BJ144" s="18" t="s">
        <v>78</v>
      </c>
      <c r="BK144" s="159">
        <f t="shared" si="18"/>
        <v>0</v>
      </c>
      <c r="BL144" s="18" t="s">
        <v>131</v>
      </c>
      <c r="BM144" s="18" t="s">
        <v>218</v>
      </c>
    </row>
    <row r="145" spans="2:65" s="1" customFormat="1" ht="31.5" customHeight="1">
      <c r="B145" s="130"/>
      <c r="C145" s="151" t="s">
        <v>219</v>
      </c>
      <c r="D145" s="151" t="s">
        <v>127</v>
      </c>
      <c r="E145" s="152" t="s">
        <v>153</v>
      </c>
      <c r="F145" s="320" t="s">
        <v>154</v>
      </c>
      <c r="G145" s="320"/>
      <c r="H145" s="320"/>
      <c r="I145" s="320"/>
      <c r="J145" s="153" t="s">
        <v>146</v>
      </c>
      <c r="K145" s="268">
        <v>2697</v>
      </c>
      <c r="L145" s="321">
        <v>0</v>
      </c>
      <c r="M145" s="322"/>
      <c r="N145" s="323">
        <f t="shared" si="19"/>
        <v>0</v>
      </c>
      <c r="O145" s="323"/>
      <c r="P145" s="323"/>
      <c r="Q145" s="323"/>
      <c r="R145" s="132"/>
      <c r="T145" s="155" t="s">
        <v>5</v>
      </c>
      <c r="U145" s="41" t="s">
        <v>35</v>
      </c>
      <c r="V145" s="156">
        <v>0.27833000000000002</v>
      </c>
      <c r="W145" s="156">
        <f t="shared" si="10"/>
        <v>750.65601000000004</v>
      </c>
      <c r="X145" s="156">
        <v>0</v>
      </c>
      <c r="Y145" s="156">
        <f t="shared" si="11"/>
        <v>0</v>
      </c>
      <c r="Z145" s="156">
        <v>0</v>
      </c>
      <c r="AA145" s="157">
        <f t="shared" si="12"/>
        <v>0</v>
      </c>
      <c r="AE145" s="159"/>
      <c r="AR145" s="18" t="s">
        <v>131</v>
      </c>
      <c r="AT145" s="18" t="s">
        <v>127</v>
      </c>
      <c r="AU145" s="18" t="s">
        <v>78</v>
      </c>
      <c r="AY145" s="18" t="s">
        <v>126</v>
      </c>
      <c r="BE145" s="158">
        <f t="shared" si="13"/>
        <v>0</v>
      </c>
      <c r="BF145" s="158">
        <f t="shared" si="14"/>
        <v>0</v>
      </c>
      <c r="BG145" s="158">
        <f t="shared" si="15"/>
        <v>0</v>
      </c>
      <c r="BH145" s="158">
        <f t="shared" si="16"/>
        <v>0</v>
      </c>
      <c r="BI145" s="158">
        <f t="shared" si="17"/>
        <v>0</v>
      </c>
      <c r="BJ145" s="18" t="s">
        <v>78</v>
      </c>
      <c r="BK145" s="159">
        <f t="shared" si="18"/>
        <v>0</v>
      </c>
      <c r="BL145" s="18" t="s">
        <v>131</v>
      </c>
      <c r="BM145" s="18" t="s">
        <v>220</v>
      </c>
    </row>
    <row r="146" spans="2:65" s="1" customFormat="1" ht="31.5" customHeight="1">
      <c r="B146" s="130"/>
      <c r="C146" s="151" t="s">
        <v>221</v>
      </c>
      <c r="D146" s="151" t="s">
        <v>127</v>
      </c>
      <c r="E146" s="152" t="s">
        <v>155</v>
      </c>
      <c r="F146" s="320" t="s">
        <v>156</v>
      </c>
      <c r="G146" s="320"/>
      <c r="H146" s="320"/>
      <c r="I146" s="320"/>
      <c r="J146" s="153" t="s">
        <v>136</v>
      </c>
      <c r="K146" s="268">
        <v>62.6</v>
      </c>
      <c r="L146" s="321">
        <v>0</v>
      </c>
      <c r="M146" s="322"/>
      <c r="N146" s="323">
        <f t="shared" si="19"/>
        <v>0</v>
      </c>
      <c r="O146" s="323"/>
      <c r="P146" s="323"/>
      <c r="Q146" s="323"/>
      <c r="R146" s="132"/>
      <c r="T146" s="155" t="s">
        <v>5</v>
      </c>
      <c r="U146" s="41" t="s">
        <v>35</v>
      </c>
      <c r="V146" s="156">
        <v>35.097000000000001</v>
      </c>
      <c r="W146" s="156">
        <f t="shared" si="10"/>
        <v>2197.0722000000001</v>
      </c>
      <c r="X146" s="156">
        <v>1.01895</v>
      </c>
      <c r="Y146" s="156">
        <f t="shared" si="11"/>
        <v>63.786270000000002</v>
      </c>
      <c r="Z146" s="156">
        <v>0</v>
      </c>
      <c r="AA146" s="157">
        <f t="shared" si="12"/>
        <v>0</v>
      </c>
      <c r="AE146" s="159"/>
      <c r="AR146" s="18" t="s">
        <v>131</v>
      </c>
      <c r="AT146" s="18" t="s">
        <v>127</v>
      </c>
      <c r="AU146" s="18" t="s">
        <v>78</v>
      </c>
      <c r="AY146" s="18" t="s">
        <v>126</v>
      </c>
      <c r="BE146" s="158">
        <f t="shared" si="13"/>
        <v>0</v>
      </c>
      <c r="BF146" s="158">
        <f t="shared" si="14"/>
        <v>0</v>
      </c>
      <c r="BG146" s="158">
        <f t="shared" si="15"/>
        <v>0</v>
      </c>
      <c r="BH146" s="158">
        <f t="shared" si="16"/>
        <v>0</v>
      </c>
      <c r="BI146" s="158">
        <f t="shared" si="17"/>
        <v>0</v>
      </c>
      <c r="BJ146" s="18" t="s">
        <v>78</v>
      </c>
      <c r="BK146" s="159">
        <f t="shared" si="18"/>
        <v>0</v>
      </c>
      <c r="BL146" s="18" t="s">
        <v>131</v>
      </c>
      <c r="BM146" s="18" t="s">
        <v>222</v>
      </c>
    </row>
    <row r="147" spans="2:65" s="10" customFormat="1" ht="29.85" customHeight="1">
      <c r="B147" s="140"/>
      <c r="C147" s="141"/>
      <c r="D147" s="150" t="s">
        <v>122</v>
      </c>
      <c r="E147" s="150"/>
      <c r="F147" s="150"/>
      <c r="G147" s="150"/>
      <c r="H147" s="150"/>
      <c r="I147" s="150"/>
      <c r="J147" s="150"/>
      <c r="K147" s="150"/>
      <c r="L147" s="338"/>
      <c r="M147" s="338"/>
      <c r="N147" s="334">
        <f>BK147</f>
        <v>0</v>
      </c>
      <c r="O147" s="335"/>
      <c r="P147" s="335"/>
      <c r="Q147" s="335"/>
      <c r="R147" s="143"/>
      <c r="T147" s="144"/>
      <c r="U147" s="141"/>
      <c r="V147" s="141"/>
      <c r="W147" s="145">
        <f>SUM(W148:W152)</f>
        <v>910.96062749999999</v>
      </c>
      <c r="X147" s="141"/>
      <c r="Y147" s="145">
        <f>SUM(Y148:Y152)</f>
        <v>362.33933500000001</v>
      </c>
      <c r="Z147" s="141"/>
      <c r="AA147" s="146">
        <f>SUM(AA148:AA152)</f>
        <v>0</v>
      </c>
      <c r="AE147" s="159"/>
      <c r="AR147" s="147" t="s">
        <v>73</v>
      </c>
      <c r="AT147" s="148" t="s">
        <v>67</v>
      </c>
      <c r="AU147" s="148" t="s">
        <v>73</v>
      </c>
      <c r="AY147" s="147" t="s">
        <v>126</v>
      </c>
      <c r="BK147" s="149">
        <f>SUM(BK148:BK152)</f>
        <v>0</v>
      </c>
    </row>
    <row r="148" spans="2:65" s="1" customFormat="1" ht="31.5" customHeight="1">
      <c r="B148" s="130"/>
      <c r="C148" s="151" t="s">
        <v>223</v>
      </c>
      <c r="D148" s="151" t="s">
        <v>127</v>
      </c>
      <c r="E148" s="152" t="s">
        <v>158</v>
      </c>
      <c r="F148" s="320" t="s">
        <v>159</v>
      </c>
      <c r="G148" s="320"/>
      <c r="H148" s="320"/>
      <c r="I148" s="320"/>
      <c r="J148" s="153" t="s">
        <v>130</v>
      </c>
      <c r="K148" s="268">
        <v>149.85</v>
      </c>
      <c r="L148" s="321">
        <v>0</v>
      </c>
      <c r="M148" s="322"/>
      <c r="N148" s="323">
        <f>ROUND(L148*K148,3)</f>
        <v>0</v>
      </c>
      <c r="O148" s="323"/>
      <c r="P148" s="323"/>
      <c r="Q148" s="323"/>
      <c r="R148" s="132"/>
      <c r="T148" s="155" t="s">
        <v>5</v>
      </c>
      <c r="U148" s="41" t="s">
        <v>35</v>
      </c>
      <c r="V148" s="156">
        <v>1.26135</v>
      </c>
      <c r="W148" s="156">
        <f>V148*K148</f>
        <v>189.01329749999999</v>
      </c>
      <c r="X148" s="156">
        <v>2.4018999999999999</v>
      </c>
      <c r="Y148" s="156">
        <f>X148*K148</f>
        <v>359.92471499999999</v>
      </c>
      <c r="Z148" s="156">
        <v>0</v>
      </c>
      <c r="AA148" s="157">
        <f>Z148*K148</f>
        <v>0</v>
      </c>
      <c r="AE148" s="159"/>
      <c r="AR148" s="18" t="s">
        <v>131</v>
      </c>
      <c r="AT148" s="18" t="s">
        <v>127</v>
      </c>
      <c r="AU148" s="18" t="s">
        <v>78</v>
      </c>
      <c r="AY148" s="18" t="s">
        <v>126</v>
      </c>
      <c r="BE148" s="158">
        <f>IF(U148="základná",N148,0)</f>
        <v>0</v>
      </c>
      <c r="BF148" s="158">
        <f>IF(U148="znížená",N148,0)</f>
        <v>0</v>
      </c>
      <c r="BG148" s="158">
        <f>IF(U148="zákl. prenesená",N148,0)</f>
        <v>0</v>
      </c>
      <c r="BH148" s="158">
        <f>IF(U148="zníž. prenesená",N148,0)</f>
        <v>0</v>
      </c>
      <c r="BI148" s="158">
        <f>IF(U148="nulová",N148,0)</f>
        <v>0</v>
      </c>
      <c r="BJ148" s="18" t="s">
        <v>78</v>
      </c>
      <c r="BK148" s="159">
        <f>ROUND(L148*K148,3)</f>
        <v>0</v>
      </c>
      <c r="BL148" s="18" t="s">
        <v>131</v>
      </c>
      <c r="BM148" s="18" t="s">
        <v>224</v>
      </c>
    </row>
    <row r="149" spans="2:65" s="1" customFormat="1" ht="22.5" customHeight="1">
      <c r="B149" s="130"/>
      <c r="C149" s="151" t="s">
        <v>225</v>
      </c>
      <c r="D149" s="151" t="s">
        <v>127</v>
      </c>
      <c r="E149" s="152" t="s">
        <v>160</v>
      </c>
      <c r="F149" s="320" t="s">
        <v>161</v>
      </c>
      <c r="G149" s="320"/>
      <c r="H149" s="320"/>
      <c r="I149" s="320"/>
      <c r="J149" s="153" t="s">
        <v>146</v>
      </c>
      <c r="K149" s="268">
        <v>481</v>
      </c>
      <c r="L149" s="321">
        <v>0</v>
      </c>
      <c r="M149" s="322"/>
      <c r="N149" s="323">
        <f>ROUND(L149*K149,3)</f>
        <v>0</v>
      </c>
      <c r="O149" s="323"/>
      <c r="P149" s="323"/>
      <c r="Q149" s="323"/>
      <c r="R149" s="132"/>
      <c r="T149" s="155" t="s">
        <v>5</v>
      </c>
      <c r="U149" s="41" t="s">
        <v>35</v>
      </c>
      <c r="V149" s="156">
        <v>0.58559000000000005</v>
      </c>
      <c r="W149" s="156">
        <f>V149*K149</f>
        <v>281.66879</v>
      </c>
      <c r="X149" s="156">
        <v>1.15E-3</v>
      </c>
      <c r="Y149" s="156">
        <f>X149*K149</f>
        <v>0.55315000000000003</v>
      </c>
      <c r="Z149" s="156">
        <v>0</v>
      </c>
      <c r="AA149" s="157">
        <f>Z149*K149</f>
        <v>0</v>
      </c>
      <c r="AE149" s="159"/>
      <c r="AR149" s="18" t="s">
        <v>131</v>
      </c>
      <c r="AT149" s="18" t="s">
        <v>127</v>
      </c>
      <c r="AU149" s="18" t="s">
        <v>78</v>
      </c>
      <c r="AY149" s="18" t="s">
        <v>126</v>
      </c>
      <c r="BE149" s="158">
        <f>IF(U149="základná",N149,0)</f>
        <v>0</v>
      </c>
      <c r="BF149" s="158">
        <f>IF(U149="znížená",N149,0)</f>
        <v>0</v>
      </c>
      <c r="BG149" s="158">
        <f>IF(U149="zákl. prenesená",N149,0)</f>
        <v>0</v>
      </c>
      <c r="BH149" s="158">
        <f>IF(U149="zníž. prenesená",N149,0)</f>
        <v>0</v>
      </c>
      <c r="BI149" s="158">
        <f>IF(U149="nulová",N149,0)</f>
        <v>0</v>
      </c>
      <c r="BJ149" s="18" t="s">
        <v>78</v>
      </c>
      <c r="BK149" s="159">
        <f>ROUND(L149*K149,3)</f>
        <v>0</v>
      </c>
      <c r="BL149" s="18" t="s">
        <v>131</v>
      </c>
      <c r="BM149" s="18" t="s">
        <v>226</v>
      </c>
    </row>
    <row r="150" spans="2:65" s="1" customFormat="1" ht="22.5" customHeight="1">
      <c r="B150" s="130"/>
      <c r="C150" s="151" t="s">
        <v>227</v>
      </c>
      <c r="D150" s="151" t="s">
        <v>127</v>
      </c>
      <c r="E150" s="152" t="s">
        <v>162</v>
      </c>
      <c r="F150" s="320" t="s">
        <v>163</v>
      </c>
      <c r="G150" s="320"/>
      <c r="H150" s="320"/>
      <c r="I150" s="320"/>
      <c r="J150" s="153" t="s">
        <v>146</v>
      </c>
      <c r="K150" s="268">
        <v>481</v>
      </c>
      <c r="L150" s="321">
        <v>0</v>
      </c>
      <c r="M150" s="322"/>
      <c r="N150" s="323">
        <f>ROUND(L150*K150,3)</f>
        <v>0</v>
      </c>
      <c r="O150" s="323"/>
      <c r="P150" s="323"/>
      <c r="Q150" s="323"/>
      <c r="R150" s="132"/>
      <c r="T150" s="155" t="s">
        <v>5</v>
      </c>
      <c r="U150" s="41" t="s">
        <v>35</v>
      </c>
      <c r="V150" s="156">
        <v>0.28000000000000003</v>
      </c>
      <c r="W150" s="156">
        <f>V150*K150</f>
        <v>134.68</v>
      </c>
      <c r="X150" s="156">
        <v>0</v>
      </c>
      <c r="Y150" s="156">
        <f>X150*K150</f>
        <v>0</v>
      </c>
      <c r="Z150" s="156">
        <v>0</v>
      </c>
      <c r="AA150" s="157">
        <f>Z150*K150</f>
        <v>0</v>
      </c>
      <c r="AE150" s="159"/>
      <c r="AR150" s="18" t="s">
        <v>131</v>
      </c>
      <c r="AT150" s="18" t="s">
        <v>127</v>
      </c>
      <c r="AU150" s="18" t="s">
        <v>78</v>
      </c>
      <c r="AY150" s="18" t="s">
        <v>126</v>
      </c>
      <c r="BE150" s="158">
        <f>IF(U150="základná",N150,0)</f>
        <v>0</v>
      </c>
      <c r="BF150" s="158">
        <f>IF(U150="znížená",N150,0)</f>
        <v>0</v>
      </c>
      <c r="BG150" s="158">
        <f>IF(U150="zákl. prenesená",N150,0)</f>
        <v>0</v>
      </c>
      <c r="BH150" s="158">
        <f>IF(U150="zníž. prenesená",N150,0)</f>
        <v>0</v>
      </c>
      <c r="BI150" s="158">
        <f>IF(U150="nulová",N150,0)</f>
        <v>0</v>
      </c>
      <c r="BJ150" s="18" t="s">
        <v>78</v>
      </c>
      <c r="BK150" s="159">
        <f>ROUND(L150*K150,3)</f>
        <v>0</v>
      </c>
      <c r="BL150" s="18" t="s">
        <v>131</v>
      </c>
      <c r="BM150" s="18" t="s">
        <v>228</v>
      </c>
    </row>
    <row r="151" spans="2:65" s="1" customFormat="1" ht="31.5" customHeight="1">
      <c r="B151" s="130"/>
      <c r="C151" s="151" t="s">
        <v>229</v>
      </c>
      <c r="D151" s="151" t="s">
        <v>127</v>
      </c>
      <c r="E151" s="152" t="s">
        <v>164</v>
      </c>
      <c r="F151" s="320" t="s">
        <v>165</v>
      </c>
      <c r="G151" s="320"/>
      <c r="H151" s="320"/>
      <c r="I151" s="320"/>
      <c r="J151" s="153" t="s">
        <v>146</v>
      </c>
      <c r="K151" s="268">
        <v>481</v>
      </c>
      <c r="L151" s="321">
        <v>0</v>
      </c>
      <c r="M151" s="322"/>
      <c r="N151" s="323">
        <f>ROUND(L151*K151,3)</f>
        <v>0</v>
      </c>
      <c r="O151" s="323"/>
      <c r="P151" s="323"/>
      <c r="Q151" s="323"/>
      <c r="R151" s="132"/>
      <c r="T151" s="155" t="s">
        <v>5</v>
      </c>
      <c r="U151" s="41" t="s">
        <v>35</v>
      </c>
      <c r="V151" s="156">
        <v>0.47733999999999999</v>
      </c>
      <c r="W151" s="156">
        <f>V151*K151</f>
        <v>229.60054</v>
      </c>
      <c r="X151" s="156">
        <v>3.8700000000000002E-3</v>
      </c>
      <c r="Y151" s="156">
        <f>X151*K151</f>
        <v>1.8614700000000002</v>
      </c>
      <c r="Z151" s="156">
        <v>0</v>
      </c>
      <c r="AA151" s="157">
        <f>Z151*K151</f>
        <v>0</v>
      </c>
      <c r="AE151" s="159"/>
      <c r="AR151" s="18" t="s">
        <v>131</v>
      </c>
      <c r="AT151" s="18" t="s">
        <v>127</v>
      </c>
      <c r="AU151" s="18" t="s">
        <v>78</v>
      </c>
      <c r="AY151" s="18" t="s">
        <v>126</v>
      </c>
      <c r="BE151" s="158">
        <f>IF(U151="základná",N151,0)</f>
        <v>0</v>
      </c>
      <c r="BF151" s="158">
        <f>IF(U151="znížená",N151,0)</f>
        <v>0</v>
      </c>
      <c r="BG151" s="158">
        <f>IF(U151="zákl. prenesená",N151,0)</f>
        <v>0</v>
      </c>
      <c r="BH151" s="158">
        <f>IF(U151="zníž. prenesená",N151,0)</f>
        <v>0</v>
      </c>
      <c r="BI151" s="158">
        <f>IF(U151="nulová",N151,0)</f>
        <v>0</v>
      </c>
      <c r="BJ151" s="18" t="s">
        <v>78</v>
      </c>
      <c r="BK151" s="159">
        <f>ROUND(L151*K151,3)</f>
        <v>0</v>
      </c>
      <c r="BL151" s="18" t="s">
        <v>131</v>
      </c>
      <c r="BM151" s="18" t="s">
        <v>230</v>
      </c>
    </row>
    <row r="152" spans="2:65" s="1" customFormat="1" ht="31.5" customHeight="1">
      <c r="B152" s="130"/>
      <c r="C152" s="151" t="s">
        <v>231</v>
      </c>
      <c r="D152" s="151" t="s">
        <v>127</v>
      </c>
      <c r="E152" s="152" t="s">
        <v>166</v>
      </c>
      <c r="F152" s="320" t="s">
        <v>167</v>
      </c>
      <c r="G152" s="320"/>
      <c r="H152" s="320"/>
      <c r="I152" s="320"/>
      <c r="J152" s="153" t="s">
        <v>146</v>
      </c>
      <c r="K152" s="268">
        <v>481</v>
      </c>
      <c r="L152" s="321">
        <v>0</v>
      </c>
      <c r="M152" s="322"/>
      <c r="N152" s="323">
        <f>ROUND(L152*K152,3)</f>
        <v>0</v>
      </c>
      <c r="O152" s="323"/>
      <c r="P152" s="323"/>
      <c r="Q152" s="323"/>
      <c r="R152" s="132"/>
      <c r="T152" s="155" t="s">
        <v>5</v>
      </c>
      <c r="U152" s="41" t="s">
        <v>35</v>
      </c>
      <c r="V152" s="156">
        <v>0.158</v>
      </c>
      <c r="W152" s="156">
        <f>V152*K152</f>
        <v>75.998000000000005</v>
      </c>
      <c r="X152" s="156">
        <v>0</v>
      </c>
      <c r="Y152" s="156">
        <f>X152*K152</f>
        <v>0</v>
      </c>
      <c r="Z152" s="156">
        <v>0</v>
      </c>
      <c r="AA152" s="157">
        <f>Z152*K152</f>
        <v>0</v>
      </c>
      <c r="AE152" s="159"/>
      <c r="AR152" s="18" t="s">
        <v>131</v>
      </c>
      <c r="AT152" s="18" t="s">
        <v>127</v>
      </c>
      <c r="AU152" s="18" t="s">
        <v>78</v>
      </c>
      <c r="AY152" s="18" t="s">
        <v>126</v>
      </c>
      <c r="BE152" s="158">
        <f>IF(U152="základná",N152,0)</f>
        <v>0</v>
      </c>
      <c r="BF152" s="158">
        <f>IF(U152="znížená",N152,0)</f>
        <v>0</v>
      </c>
      <c r="BG152" s="158">
        <f>IF(U152="zákl. prenesená",N152,0)</f>
        <v>0</v>
      </c>
      <c r="BH152" s="158">
        <f>IF(U152="zníž. prenesená",N152,0)</f>
        <v>0</v>
      </c>
      <c r="BI152" s="158">
        <f>IF(U152="nulová",N152,0)</f>
        <v>0</v>
      </c>
      <c r="BJ152" s="18" t="s">
        <v>78</v>
      </c>
      <c r="BK152" s="159">
        <f>ROUND(L152*K152,3)</f>
        <v>0</v>
      </c>
      <c r="BL152" s="18" t="s">
        <v>131</v>
      </c>
      <c r="BM152" s="18" t="s">
        <v>232</v>
      </c>
    </row>
    <row r="153" spans="2:65" s="10" customFormat="1" ht="29.85" customHeight="1">
      <c r="B153" s="140"/>
      <c r="C153" s="141"/>
      <c r="D153" s="150" t="s">
        <v>123</v>
      </c>
      <c r="E153" s="150"/>
      <c r="F153" s="150"/>
      <c r="G153" s="150"/>
      <c r="H153" s="150"/>
      <c r="I153" s="150"/>
      <c r="J153" s="150"/>
      <c r="K153" s="150"/>
      <c r="L153" s="338"/>
      <c r="M153" s="338"/>
      <c r="N153" s="334">
        <v>0</v>
      </c>
      <c r="O153" s="335"/>
      <c r="P153" s="335"/>
      <c r="Q153" s="335"/>
      <c r="R153" s="143"/>
      <c r="T153" s="144"/>
      <c r="U153" s="141"/>
      <c r="V153" s="141"/>
      <c r="W153" s="145">
        <f>W154</f>
        <v>38.420999999999999</v>
      </c>
      <c r="X153" s="141"/>
      <c r="Y153" s="145">
        <f>Y154</f>
        <v>3.15E-2</v>
      </c>
      <c r="Z153" s="141"/>
      <c r="AA153" s="146">
        <f>AA154</f>
        <v>0</v>
      </c>
      <c r="AE153" s="159"/>
      <c r="AR153" s="147" t="s">
        <v>73</v>
      </c>
      <c r="AT153" s="148" t="s">
        <v>67</v>
      </c>
      <c r="AU153" s="148" t="s">
        <v>73</v>
      </c>
      <c r="AY153" s="147" t="s">
        <v>126</v>
      </c>
      <c r="BK153" s="149">
        <f>BK154</f>
        <v>0</v>
      </c>
    </row>
    <row r="154" spans="2:65" s="1" customFormat="1" ht="22.5" customHeight="1">
      <c r="B154" s="130"/>
      <c r="C154" s="151" t="s">
        <v>233</v>
      </c>
      <c r="D154" s="151" t="s">
        <v>127</v>
      </c>
      <c r="E154" s="152" t="s">
        <v>175</v>
      </c>
      <c r="F154" s="320" t="s">
        <v>234</v>
      </c>
      <c r="G154" s="320"/>
      <c r="H154" s="320"/>
      <c r="I154" s="320"/>
      <c r="J154" s="153" t="s">
        <v>176</v>
      </c>
      <c r="K154" s="268">
        <v>112.5</v>
      </c>
      <c r="L154" s="321">
        <v>0</v>
      </c>
      <c r="M154" s="322"/>
      <c r="N154" s="323">
        <f>ROUND(L154*K154,3)</f>
        <v>0</v>
      </c>
      <c r="O154" s="323"/>
      <c r="P154" s="323"/>
      <c r="Q154" s="323"/>
      <c r="R154" s="132"/>
      <c r="T154" s="155" t="s">
        <v>5</v>
      </c>
      <c r="U154" s="41" t="s">
        <v>35</v>
      </c>
      <c r="V154" s="156">
        <v>0.34151999999999999</v>
      </c>
      <c r="W154" s="156">
        <f>V154*K154</f>
        <v>38.420999999999999</v>
      </c>
      <c r="X154" s="156">
        <v>2.7999999999999998E-4</v>
      </c>
      <c r="Y154" s="156">
        <f>X154*K154</f>
        <v>3.15E-2</v>
      </c>
      <c r="Z154" s="156">
        <v>0</v>
      </c>
      <c r="AA154" s="157">
        <f>Z154*K154</f>
        <v>0</v>
      </c>
      <c r="AE154" s="159"/>
      <c r="AR154" s="18" t="s">
        <v>140</v>
      </c>
      <c r="AT154" s="18" t="s">
        <v>127</v>
      </c>
      <c r="AU154" s="18" t="s">
        <v>78</v>
      </c>
      <c r="AY154" s="18" t="s">
        <v>126</v>
      </c>
      <c r="BE154" s="158">
        <f>IF(U154="základná",N154,0)</f>
        <v>0</v>
      </c>
      <c r="BF154" s="158">
        <f>IF(U154="znížená",N154,0)</f>
        <v>0</v>
      </c>
      <c r="BG154" s="158">
        <f>IF(U154="zákl. prenesená",N154,0)</f>
        <v>0</v>
      </c>
      <c r="BH154" s="158">
        <f>IF(U154="zníž. prenesená",N154,0)</f>
        <v>0</v>
      </c>
      <c r="BI154" s="158">
        <f>IF(U154="nulová",N154,0)</f>
        <v>0</v>
      </c>
      <c r="BJ154" s="18" t="s">
        <v>78</v>
      </c>
      <c r="BK154" s="159">
        <f>ROUND(L154*K154,3)</f>
        <v>0</v>
      </c>
      <c r="BL154" s="18" t="s">
        <v>140</v>
      </c>
      <c r="BM154" s="18" t="s">
        <v>235</v>
      </c>
    </row>
    <row r="155" spans="2:65" s="10" customFormat="1" ht="37.35" customHeight="1">
      <c r="B155" s="140"/>
      <c r="C155" s="141"/>
      <c r="D155" s="142" t="s">
        <v>207</v>
      </c>
      <c r="E155" s="142"/>
      <c r="F155" s="142"/>
      <c r="G155" s="142"/>
      <c r="H155" s="142"/>
      <c r="I155" s="142"/>
      <c r="J155" s="142"/>
      <c r="K155" s="142"/>
      <c r="L155" s="342"/>
      <c r="M155" s="342"/>
      <c r="N155" s="336">
        <f>BK155</f>
        <v>0</v>
      </c>
      <c r="O155" s="337"/>
      <c r="P155" s="337"/>
      <c r="Q155" s="337"/>
      <c r="R155" s="143"/>
      <c r="T155" s="144"/>
      <c r="U155" s="141"/>
      <c r="V155" s="141"/>
      <c r="W155" s="145">
        <f>W156</f>
        <v>1264.1744199999998</v>
      </c>
      <c r="X155" s="141"/>
      <c r="Y155" s="145">
        <f>Y156</f>
        <v>15.0815</v>
      </c>
      <c r="Z155" s="141"/>
      <c r="AA155" s="146">
        <f>AA156</f>
        <v>0</v>
      </c>
      <c r="AE155" s="159"/>
      <c r="AR155" s="147" t="s">
        <v>78</v>
      </c>
      <c r="AT155" s="148" t="s">
        <v>67</v>
      </c>
      <c r="AU155" s="148" t="s">
        <v>68</v>
      </c>
      <c r="AY155" s="147" t="s">
        <v>126</v>
      </c>
      <c r="BK155" s="149">
        <f>BK156</f>
        <v>0</v>
      </c>
    </row>
    <row r="156" spans="2:65" s="10" customFormat="1" ht="19.899999999999999" customHeight="1">
      <c r="B156" s="140"/>
      <c r="C156" s="141"/>
      <c r="D156" s="150" t="s">
        <v>208</v>
      </c>
      <c r="E156" s="150"/>
      <c r="F156" s="150"/>
      <c r="G156" s="150"/>
      <c r="H156" s="150"/>
      <c r="I156" s="150"/>
      <c r="J156" s="150"/>
      <c r="K156" s="150"/>
      <c r="L156" s="343"/>
      <c r="M156" s="343"/>
      <c r="N156" s="332">
        <f>BK156</f>
        <v>0</v>
      </c>
      <c r="O156" s="333"/>
      <c r="P156" s="333"/>
      <c r="Q156" s="333"/>
      <c r="R156" s="143"/>
      <c r="T156" s="144"/>
      <c r="U156" s="141"/>
      <c r="V156" s="141"/>
      <c r="W156" s="145">
        <f>W157</f>
        <v>1264.1744199999998</v>
      </c>
      <c r="X156" s="141"/>
      <c r="Y156" s="145">
        <f>Y157</f>
        <v>15.0815</v>
      </c>
      <c r="Z156" s="141"/>
      <c r="AA156" s="146">
        <f>AA157</f>
        <v>0</v>
      </c>
      <c r="AE156" s="159"/>
      <c r="AR156" s="147" t="s">
        <v>78</v>
      </c>
      <c r="AT156" s="148" t="s">
        <v>67</v>
      </c>
      <c r="AU156" s="148" t="s">
        <v>73</v>
      </c>
      <c r="AY156" s="147" t="s">
        <v>126</v>
      </c>
      <c r="BK156" s="149">
        <f>BK157</f>
        <v>0</v>
      </c>
    </row>
    <row r="157" spans="2:65" s="1" customFormat="1" ht="31.5" customHeight="1">
      <c r="B157" s="130"/>
      <c r="C157" s="151" t="s">
        <v>236</v>
      </c>
      <c r="D157" s="151" t="s">
        <v>127</v>
      </c>
      <c r="E157" s="152" t="s">
        <v>237</v>
      </c>
      <c r="F157" s="320" t="s">
        <v>238</v>
      </c>
      <c r="G157" s="320"/>
      <c r="H157" s="320"/>
      <c r="I157" s="320"/>
      <c r="J157" s="153" t="s">
        <v>146</v>
      </c>
      <c r="K157" s="275">
        <v>4309</v>
      </c>
      <c r="L157" s="321">
        <v>0</v>
      </c>
      <c r="M157" s="322"/>
      <c r="N157" s="323">
        <f>ROUND(L157*K157,3)</f>
        <v>0</v>
      </c>
      <c r="O157" s="323"/>
      <c r="P157" s="323"/>
      <c r="Q157" s="323"/>
      <c r="R157" s="132"/>
      <c r="T157" s="155" t="s">
        <v>5</v>
      </c>
      <c r="U157" s="163" t="s">
        <v>35</v>
      </c>
      <c r="V157" s="164">
        <v>0.29337999999999997</v>
      </c>
      <c r="W157" s="164">
        <f>V157*K157</f>
        <v>1264.1744199999998</v>
      </c>
      <c r="X157" s="164">
        <v>3.5000000000000001E-3</v>
      </c>
      <c r="Y157" s="164">
        <f>X157*K157</f>
        <v>15.0815</v>
      </c>
      <c r="Z157" s="164">
        <v>0</v>
      </c>
      <c r="AA157" s="165">
        <f>Z157*K157</f>
        <v>0</v>
      </c>
      <c r="AE157" s="159"/>
      <c r="AR157" s="18" t="s">
        <v>140</v>
      </c>
      <c r="AT157" s="18" t="s">
        <v>127</v>
      </c>
      <c r="AU157" s="18" t="s">
        <v>78</v>
      </c>
      <c r="AY157" s="18" t="s">
        <v>126</v>
      </c>
      <c r="BE157" s="158">
        <f>IF(U157="základná",N157,0)</f>
        <v>0</v>
      </c>
      <c r="BF157" s="158">
        <f>IF(U157="znížená",N157,0)</f>
        <v>0</v>
      </c>
      <c r="BG157" s="158">
        <f>IF(U157="zákl. prenesená",N157,0)</f>
        <v>0</v>
      </c>
      <c r="BH157" s="158">
        <f>IF(U157="zníž. prenesená",N157,0)</f>
        <v>0</v>
      </c>
      <c r="BI157" s="158">
        <f>IF(U157="nulová",N157,0)</f>
        <v>0</v>
      </c>
      <c r="BJ157" s="18" t="s">
        <v>78</v>
      </c>
      <c r="BK157" s="159">
        <f>ROUND(L157*K157,3)</f>
        <v>0</v>
      </c>
      <c r="BL157" s="18" t="s">
        <v>140</v>
      </c>
      <c r="BM157" s="18" t="s">
        <v>239</v>
      </c>
    </row>
    <row r="158" spans="2:65" s="1" customFormat="1" ht="6.95" customHeight="1">
      <c r="B158" s="56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8"/>
    </row>
  </sheetData>
  <mergeCells count="162">
    <mergeCell ref="N100:Q100"/>
    <mergeCell ref="D101:H101"/>
    <mergeCell ref="M31:P31"/>
    <mergeCell ref="H33:J33"/>
    <mergeCell ref="M33:P33"/>
    <mergeCell ref="H34:J34"/>
    <mergeCell ref="O19:P19"/>
    <mergeCell ref="O21:P21"/>
    <mergeCell ref="O22:P22"/>
    <mergeCell ref="E25:L25"/>
    <mergeCell ref="M28:P28"/>
    <mergeCell ref="M29:P29"/>
    <mergeCell ref="H37:J37"/>
    <mergeCell ref="M37:P37"/>
    <mergeCell ref="N98:Q98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L39:P39"/>
    <mergeCell ref="C76:Q76"/>
    <mergeCell ref="N90:Q90"/>
    <mergeCell ref="N91:Q91"/>
    <mergeCell ref="N92:Q92"/>
    <mergeCell ref="N93:Q93"/>
    <mergeCell ref="N94:Q94"/>
    <mergeCell ref="N95:Q95"/>
    <mergeCell ref="N96:Q96"/>
    <mergeCell ref="N97:Q97"/>
    <mergeCell ref="C2:Q2"/>
    <mergeCell ref="C4:Q4"/>
    <mergeCell ref="F6:P6"/>
    <mergeCell ref="F7:P7"/>
    <mergeCell ref="F8:P8"/>
    <mergeCell ref="M34:P34"/>
    <mergeCell ref="H35:J35"/>
    <mergeCell ref="M35:P35"/>
    <mergeCell ref="H36:J36"/>
    <mergeCell ref="M36:P36"/>
    <mergeCell ref="O10:P10"/>
    <mergeCell ref="O12:P12"/>
    <mergeCell ref="O13:P13"/>
    <mergeCell ref="O15:P15"/>
    <mergeCell ref="O16:P16"/>
    <mergeCell ref="O18:P18"/>
    <mergeCell ref="N101:Q101"/>
    <mergeCell ref="L103:Q103"/>
    <mergeCell ref="C109:Q109"/>
    <mergeCell ref="F111:P111"/>
    <mergeCell ref="F112:P112"/>
    <mergeCell ref="M117:Q117"/>
    <mergeCell ref="M118:Q118"/>
    <mergeCell ref="F120:I120"/>
    <mergeCell ref="L120:M120"/>
    <mergeCell ref="N120:Q120"/>
    <mergeCell ref="F113:P113"/>
    <mergeCell ref="M115:P115"/>
    <mergeCell ref="F124:I124"/>
    <mergeCell ref="L124:M124"/>
    <mergeCell ref="N124:Q124"/>
    <mergeCell ref="F126:I126"/>
    <mergeCell ref="L126:M126"/>
    <mergeCell ref="N126:Q126"/>
    <mergeCell ref="F127:I127"/>
    <mergeCell ref="L127:M127"/>
    <mergeCell ref="N127:Q127"/>
    <mergeCell ref="F125:I125"/>
    <mergeCell ref="L125:M125"/>
    <mergeCell ref="N125:Q125"/>
    <mergeCell ref="L137:M137"/>
    <mergeCell ref="N137:Q137"/>
    <mergeCell ref="F140:I140"/>
    <mergeCell ref="L140:M140"/>
    <mergeCell ref="N140:Q140"/>
    <mergeCell ref="L138:M138"/>
    <mergeCell ref="L139:M139"/>
    <mergeCell ref="L128:M128"/>
    <mergeCell ref="F132:I132"/>
    <mergeCell ref="L132:M132"/>
    <mergeCell ref="N132:Q132"/>
    <mergeCell ref="F133:I133"/>
    <mergeCell ref="L133:M133"/>
    <mergeCell ref="N133:Q133"/>
    <mergeCell ref="F129:I129"/>
    <mergeCell ref="L129:M129"/>
    <mergeCell ref="N129:Q129"/>
    <mergeCell ref="F130:I130"/>
    <mergeCell ref="L130:M130"/>
    <mergeCell ref="N130:Q130"/>
    <mergeCell ref="F134:I134"/>
    <mergeCell ref="L134:M134"/>
    <mergeCell ref="N134:Q134"/>
    <mergeCell ref="F135:I135"/>
    <mergeCell ref="L135:M135"/>
    <mergeCell ref="N135:Q135"/>
    <mergeCell ref="F157:I157"/>
    <mergeCell ref="L157:M157"/>
    <mergeCell ref="N157:Q157"/>
    <mergeCell ref="F154:I154"/>
    <mergeCell ref="L154:M154"/>
    <mergeCell ref="N154:Q154"/>
    <mergeCell ref="F146:I146"/>
    <mergeCell ref="L146:M146"/>
    <mergeCell ref="N146:Q146"/>
    <mergeCell ref="F148:I148"/>
    <mergeCell ref="L148:M148"/>
    <mergeCell ref="N148:Q148"/>
    <mergeCell ref="L147:M147"/>
    <mergeCell ref="N153:Q153"/>
    <mergeCell ref="N155:Q155"/>
    <mergeCell ref="F150:I150"/>
    <mergeCell ref="L150:M150"/>
    <mergeCell ref="N150:Q150"/>
    <mergeCell ref="L155:M155"/>
    <mergeCell ref="L156:M156"/>
    <mergeCell ref="L153:M153"/>
    <mergeCell ref="N138:Q138"/>
    <mergeCell ref="N139:Q139"/>
    <mergeCell ref="N147:Q147"/>
    <mergeCell ref="N145:Q145"/>
    <mergeCell ref="F141:I141"/>
    <mergeCell ref="L141:M141"/>
    <mergeCell ref="N141:Q141"/>
    <mergeCell ref="N156:Q156"/>
    <mergeCell ref="F151:I151"/>
    <mergeCell ref="L151:M151"/>
    <mergeCell ref="N151:Q151"/>
    <mergeCell ref="F152:I152"/>
    <mergeCell ref="L152:M152"/>
    <mergeCell ref="N152:Q152"/>
    <mergeCell ref="F142:I142"/>
    <mergeCell ref="L142:M142"/>
    <mergeCell ref="N142:Q142"/>
    <mergeCell ref="H1:K1"/>
    <mergeCell ref="S2:AC2"/>
    <mergeCell ref="F136:I136"/>
    <mergeCell ref="L136:M136"/>
    <mergeCell ref="N136:Q136"/>
    <mergeCell ref="F137:I137"/>
    <mergeCell ref="L149:M149"/>
    <mergeCell ref="N149:Q149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F131:I131"/>
    <mergeCell ref="L131:M131"/>
    <mergeCell ref="N131:Q131"/>
    <mergeCell ref="F149:I149"/>
    <mergeCell ref="N121:Q121"/>
    <mergeCell ref="N122:Q122"/>
    <mergeCell ref="N123:Q123"/>
    <mergeCell ref="N128:Q128"/>
  </mergeCells>
  <hyperlinks>
    <hyperlink ref="F1:G1" location="C2" display="1) Krycí list rozpočtu" xr:uid="{C3330CAA-9543-42DE-BB70-A8DB85A0DB9A}"/>
    <hyperlink ref="H1:K1" location="C87" display="2) Rekapitulácia rozpočtu" xr:uid="{B95CDC87-448C-4463-B376-14D1F715BA74}"/>
    <hyperlink ref="L1" location="C120" display="3) Rozpočet" xr:uid="{95A599A1-691E-4BC0-A955-630C06AC8460}"/>
    <hyperlink ref="S1:T1" location="'Rekapitulácia stavby'!C2" display="Rekapitulácia stavby" xr:uid="{A493617E-7C17-45B2-8133-EE8AB30C3BA1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N117"/>
  <sheetViews>
    <sheetView showGridLines="0" workbookViewId="0">
      <pane ySplit="1" topLeftCell="A112" activePane="bottomLeft" state="frozen"/>
      <selection pane="bottomLeft" activeCell="P98" sqref="P9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9"/>
      <c r="B1" s="12"/>
      <c r="C1" s="12"/>
      <c r="D1" s="13" t="s">
        <v>1</v>
      </c>
      <c r="E1" s="12"/>
      <c r="F1" s="14" t="s">
        <v>89</v>
      </c>
      <c r="G1" s="14"/>
      <c r="H1" s="319" t="s">
        <v>90</v>
      </c>
      <c r="I1" s="319"/>
      <c r="J1" s="319"/>
      <c r="K1" s="319"/>
      <c r="L1" s="14" t="s">
        <v>91</v>
      </c>
      <c r="M1" s="12"/>
      <c r="N1" s="12"/>
      <c r="O1" s="13" t="s">
        <v>92</v>
      </c>
      <c r="P1" s="12"/>
      <c r="Q1" s="12"/>
      <c r="R1" s="12"/>
      <c r="S1" s="14" t="s">
        <v>93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279" t="s">
        <v>7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S2" s="309" t="s">
        <v>8</v>
      </c>
      <c r="T2" s="310"/>
      <c r="U2" s="310"/>
      <c r="V2" s="310"/>
      <c r="W2" s="310"/>
      <c r="X2" s="310"/>
      <c r="Y2" s="310"/>
      <c r="Z2" s="310"/>
      <c r="AA2" s="310"/>
      <c r="AB2" s="310"/>
      <c r="AC2" s="310"/>
      <c r="AT2" s="18" t="s">
        <v>84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68</v>
      </c>
    </row>
    <row r="4" spans="1:66" ht="36.950000000000003" customHeight="1">
      <c r="B4" s="22"/>
      <c r="C4" s="281" t="s">
        <v>94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3"/>
      <c r="T4" s="24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14</v>
      </c>
      <c r="E6" s="25"/>
      <c r="F6" s="346" t="str">
        <f>'Rekapitulácia stavby'!K6</f>
        <v>Bežecká dráha 200 m v areáli AŠK Slávia</v>
      </c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25"/>
      <c r="R6" s="23"/>
    </row>
    <row r="7" spans="1:66" s="1" customFormat="1" ht="32.85" customHeight="1">
      <c r="B7" s="32"/>
      <c r="C7" s="33"/>
      <c r="D7" s="28" t="s">
        <v>117</v>
      </c>
      <c r="E7" s="33"/>
      <c r="F7" s="285" t="s">
        <v>241</v>
      </c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3"/>
      <c r="R7" s="34"/>
    </row>
    <row r="8" spans="1:66" s="1" customFormat="1" ht="14.45" customHeight="1">
      <c r="B8" s="32"/>
      <c r="C8" s="33"/>
      <c r="D8" s="29" t="s">
        <v>15</v>
      </c>
      <c r="E8" s="33"/>
      <c r="F8" s="27" t="s">
        <v>5</v>
      </c>
      <c r="G8" s="33"/>
      <c r="H8" s="33"/>
      <c r="I8" s="33"/>
      <c r="J8" s="33"/>
      <c r="K8" s="33"/>
      <c r="L8" s="33"/>
      <c r="M8" s="29" t="s">
        <v>16</v>
      </c>
      <c r="N8" s="33"/>
      <c r="O8" s="27" t="s">
        <v>5</v>
      </c>
      <c r="P8" s="33"/>
      <c r="Q8" s="33"/>
      <c r="R8" s="34"/>
    </row>
    <row r="9" spans="1:66" s="1" customFormat="1" ht="14.45" customHeight="1">
      <c r="B9" s="32"/>
      <c r="C9" s="33"/>
      <c r="D9" s="29" t="s">
        <v>17</v>
      </c>
      <c r="E9" s="33"/>
      <c r="F9" s="27" t="s">
        <v>18</v>
      </c>
      <c r="G9" s="33"/>
      <c r="H9" s="33"/>
      <c r="I9" s="33"/>
      <c r="J9" s="33"/>
      <c r="K9" s="33"/>
      <c r="L9" s="33"/>
      <c r="M9" s="29" t="s">
        <v>19</v>
      </c>
      <c r="N9" s="33"/>
      <c r="O9" s="352"/>
      <c r="P9" s="352"/>
      <c r="Q9" s="33"/>
      <c r="R9" s="34"/>
    </row>
    <row r="10" spans="1:66" s="1" customFormat="1" ht="10.9" customHeight="1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66" s="1" customFormat="1" ht="14.45" customHeight="1">
      <c r="B11" s="32"/>
      <c r="C11" s="33"/>
      <c r="D11" s="29" t="s">
        <v>20</v>
      </c>
      <c r="E11" s="33"/>
      <c r="F11" s="33"/>
      <c r="G11" s="33"/>
      <c r="H11" s="33"/>
      <c r="I11" s="33"/>
      <c r="J11" s="33"/>
      <c r="K11" s="33"/>
      <c r="L11" s="33"/>
      <c r="M11" s="29" t="s">
        <v>21</v>
      </c>
      <c r="N11" s="33"/>
      <c r="O11" s="283" t="str">
        <f>IF('Rekapitulácia stavby'!AN10="","",'Rekapitulácia stavby'!AN10)</f>
        <v/>
      </c>
      <c r="P11" s="283"/>
      <c r="Q11" s="33"/>
      <c r="R11" s="34"/>
    </row>
    <row r="12" spans="1:66" s="1" customFormat="1" ht="18" customHeight="1">
      <c r="B12" s="32"/>
      <c r="C12" s="33"/>
      <c r="D12" s="33"/>
      <c r="E12" s="27" t="str">
        <f>IF('Rekapitulácia stavby'!E11="","",'Rekapitulácia stavby'!E11)</f>
        <v xml:space="preserve"> </v>
      </c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83" t="str">
        <f>IF('Rekapitulácia stavby'!AN11="","",'Rekapitulácia stavby'!AN11)</f>
        <v/>
      </c>
      <c r="P12" s="283"/>
      <c r="Q12" s="33"/>
      <c r="R12" s="34"/>
    </row>
    <row r="13" spans="1:66" s="1" customFormat="1" ht="6.95" customHeight="1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1:66" s="1" customFormat="1" ht="14.45" customHeight="1">
      <c r="B14" s="32"/>
      <c r="C14" s="33"/>
      <c r="D14" s="29" t="s">
        <v>23</v>
      </c>
      <c r="E14" s="33"/>
      <c r="F14" s="33"/>
      <c r="G14" s="33"/>
      <c r="H14" s="33"/>
      <c r="I14" s="33"/>
      <c r="J14" s="33"/>
      <c r="K14" s="33"/>
      <c r="L14" s="33"/>
      <c r="M14" s="29" t="s">
        <v>21</v>
      </c>
      <c r="N14" s="33"/>
      <c r="O14" s="283" t="str">
        <f>IF('Rekapitulácia stavby'!AN13="","",'Rekapitulácia stavby'!AN13)</f>
        <v/>
      </c>
      <c r="P14" s="283"/>
      <c r="Q14" s="33"/>
      <c r="R14" s="34"/>
    </row>
    <row r="15" spans="1:66" s="1" customFormat="1" ht="18" customHeight="1">
      <c r="B15" s="32"/>
      <c r="C15" s="33"/>
      <c r="D15" s="33"/>
      <c r="E15" s="27" t="str">
        <f>IF('Rekapitulácia stavby'!E14="","",'Rekapitulácia stavby'!E14)</f>
        <v xml:space="preserve"> </v>
      </c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83" t="str">
        <f>IF('Rekapitulácia stavby'!AN14="","",'Rekapitulácia stavby'!AN14)</f>
        <v/>
      </c>
      <c r="P15" s="283"/>
      <c r="Q15" s="33"/>
      <c r="R15" s="34"/>
    </row>
    <row r="16" spans="1:66" s="1" customFormat="1" ht="6.95" customHeight="1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</row>
    <row r="17" spans="2:18" s="1" customFormat="1" ht="14.45" customHeight="1">
      <c r="B17" s="32"/>
      <c r="C17" s="33"/>
      <c r="D17" s="29" t="s">
        <v>24</v>
      </c>
      <c r="E17" s="33"/>
      <c r="F17" s="33"/>
      <c r="G17" s="33"/>
      <c r="H17" s="33"/>
      <c r="I17" s="33"/>
      <c r="J17" s="33"/>
      <c r="K17" s="33"/>
      <c r="L17" s="33"/>
      <c r="M17" s="29" t="s">
        <v>21</v>
      </c>
      <c r="N17" s="33"/>
      <c r="O17" s="283" t="str">
        <f>IF('Rekapitulácia stavby'!AN16="","",'Rekapitulácia stavby'!AN16)</f>
        <v/>
      </c>
      <c r="P17" s="283"/>
      <c r="Q17" s="33"/>
      <c r="R17" s="34"/>
    </row>
    <row r="18" spans="2:18" s="1" customFormat="1" ht="18" customHeight="1">
      <c r="B18" s="32"/>
      <c r="C18" s="33"/>
      <c r="D18" s="33"/>
      <c r="E18" s="27" t="str">
        <f>IF('Rekapitulácia stavby'!E17="","",'Rekapitulácia stavby'!E17)</f>
        <v xml:space="preserve"> </v>
      </c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83" t="str">
        <f>IF('Rekapitulácia stavby'!AN17="","",'Rekapitulácia stavby'!AN17)</f>
        <v/>
      </c>
      <c r="P18" s="283"/>
      <c r="Q18" s="33"/>
      <c r="R18" s="34"/>
    </row>
    <row r="19" spans="2:18" s="1" customFormat="1" ht="6.95" customHeight="1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2:18" s="1" customFormat="1" ht="14.45" customHeight="1">
      <c r="B20" s="32"/>
      <c r="C20" s="33"/>
      <c r="D20" s="29" t="s">
        <v>27</v>
      </c>
      <c r="E20" s="33"/>
      <c r="F20" s="33"/>
      <c r="G20" s="33"/>
      <c r="H20" s="33"/>
      <c r="I20" s="33"/>
      <c r="J20" s="33"/>
      <c r="K20" s="33"/>
      <c r="L20" s="33"/>
      <c r="M20" s="29" t="s">
        <v>21</v>
      </c>
      <c r="N20" s="33"/>
      <c r="O20" s="283" t="str">
        <f>IF('Rekapitulácia stavby'!AN19="","",'Rekapitulácia stavby'!AN19)</f>
        <v/>
      </c>
      <c r="P20" s="283"/>
      <c r="Q20" s="33"/>
      <c r="R20" s="34"/>
    </row>
    <row r="21" spans="2:18" s="1" customFormat="1" ht="18" customHeight="1">
      <c r="B21" s="32"/>
      <c r="C21" s="33"/>
      <c r="D21" s="33"/>
      <c r="E21" s="27" t="str">
        <f>IF('Rekapitulácia stavby'!E20="","",'Rekapitulácia stavby'!E20)</f>
        <v xml:space="preserve"> </v>
      </c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83" t="str">
        <f>IF('Rekapitulácia stavby'!AN20="","",'Rekapitulácia stavby'!AN20)</f>
        <v/>
      </c>
      <c r="P21" s="283"/>
      <c r="Q21" s="33"/>
      <c r="R21" s="34"/>
    </row>
    <row r="22" spans="2:18" s="1" customFormat="1" ht="6.95" customHeight="1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14.45" customHeight="1">
      <c r="B23" s="32"/>
      <c r="C23" s="33"/>
      <c r="D23" s="29" t="s">
        <v>28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22.5" customHeight="1">
      <c r="B24" s="32"/>
      <c r="C24" s="33"/>
      <c r="D24" s="33"/>
      <c r="E24" s="286" t="s">
        <v>5</v>
      </c>
      <c r="F24" s="286"/>
      <c r="G24" s="286"/>
      <c r="H24" s="286"/>
      <c r="I24" s="286"/>
      <c r="J24" s="286"/>
      <c r="K24" s="286"/>
      <c r="L24" s="286"/>
      <c r="M24" s="33"/>
      <c r="N24" s="33"/>
      <c r="O24" s="33"/>
      <c r="P24" s="33"/>
      <c r="Q24" s="33"/>
      <c r="R24" s="34"/>
    </row>
    <row r="25" spans="2:18" s="1" customFormat="1" ht="6.95" customHeight="1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33"/>
      <c r="R26" s="34"/>
    </row>
    <row r="27" spans="2:18" s="1" customFormat="1" ht="14.45" customHeight="1">
      <c r="B27" s="32"/>
      <c r="C27" s="33"/>
      <c r="D27" s="110" t="s">
        <v>95</v>
      </c>
      <c r="E27" s="33"/>
      <c r="F27" s="33"/>
      <c r="G27" s="33"/>
      <c r="H27" s="33"/>
      <c r="I27" s="33"/>
      <c r="J27" s="33"/>
      <c r="K27" s="33"/>
      <c r="L27" s="33"/>
      <c r="M27" s="315">
        <f>N88</f>
        <v>0</v>
      </c>
      <c r="N27" s="315"/>
      <c r="O27" s="315"/>
      <c r="P27" s="315"/>
      <c r="Q27" s="33"/>
      <c r="R27" s="34"/>
    </row>
    <row r="28" spans="2:18" s="1" customFormat="1" ht="14.45" customHeight="1">
      <c r="B28" s="32"/>
      <c r="C28" s="33"/>
      <c r="D28" s="31" t="s">
        <v>96</v>
      </c>
      <c r="E28" s="33"/>
      <c r="F28" s="33"/>
      <c r="G28" s="33"/>
      <c r="H28" s="33"/>
      <c r="I28" s="33"/>
      <c r="J28" s="33"/>
      <c r="K28" s="33"/>
      <c r="L28" s="33"/>
      <c r="M28" s="315"/>
      <c r="N28" s="315"/>
      <c r="O28" s="315"/>
      <c r="P28" s="315"/>
      <c r="Q28" s="33"/>
      <c r="R28" s="34"/>
    </row>
    <row r="29" spans="2:18" s="1" customFormat="1" ht="6.95" customHeight="1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4"/>
    </row>
    <row r="30" spans="2:18" s="1" customFormat="1" ht="25.35" customHeight="1">
      <c r="B30" s="32"/>
      <c r="C30" s="33"/>
      <c r="D30" s="111" t="s">
        <v>31</v>
      </c>
      <c r="E30" s="33"/>
      <c r="F30" s="33"/>
      <c r="G30" s="33"/>
      <c r="H30" s="33"/>
      <c r="I30" s="33"/>
      <c r="J30" s="33"/>
      <c r="K30" s="33"/>
      <c r="L30" s="33"/>
      <c r="M30" s="362">
        <f>ROUND(M27+M28,2)</f>
        <v>0</v>
      </c>
      <c r="N30" s="345"/>
      <c r="O30" s="345"/>
      <c r="P30" s="345"/>
      <c r="Q30" s="33"/>
      <c r="R30" s="34"/>
    </row>
    <row r="31" spans="2:18" s="1" customFormat="1" ht="6.95" customHeight="1">
      <c r="B31" s="32"/>
      <c r="C31" s="3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33"/>
      <c r="R31" s="34"/>
    </row>
    <row r="32" spans="2:18" s="1" customFormat="1" ht="14.45" customHeight="1">
      <c r="B32" s="32"/>
      <c r="C32" s="33"/>
      <c r="D32" s="39" t="s">
        <v>32</v>
      </c>
      <c r="E32" s="39" t="s">
        <v>33</v>
      </c>
      <c r="F32" s="40">
        <v>0.2</v>
      </c>
      <c r="G32" s="112" t="s">
        <v>34</v>
      </c>
      <c r="H32" s="351">
        <f>ROUND((SUM(BE90:BE92)+SUM(BE110:BE116)), 2)</f>
        <v>0</v>
      </c>
      <c r="I32" s="345"/>
      <c r="J32" s="345"/>
      <c r="K32" s="33"/>
      <c r="L32" s="33"/>
      <c r="M32" s="351">
        <f>ROUND(ROUND((SUM(BE90:BE92)+SUM(BE110:BE116)), 2)*F32, 2)</f>
        <v>0</v>
      </c>
      <c r="N32" s="345"/>
      <c r="O32" s="345"/>
      <c r="P32" s="345"/>
      <c r="Q32" s="33"/>
      <c r="R32" s="34"/>
    </row>
    <row r="33" spans="2:18" s="1" customFormat="1" ht="14.45" customHeight="1">
      <c r="B33" s="32"/>
      <c r="C33" s="33"/>
      <c r="D33" s="33"/>
      <c r="E33" s="39" t="s">
        <v>35</v>
      </c>
      <c r="F33" s="40">
        <v>0.2</v>
      </c>
      <c r="G33" s="112" t="s">
        <v>34</v>
      </c>
      <c r="H33" s="351">
        <v>0</v>
      </c>
      <c r="I33" s="345"/>
      <c r="J33" s="345"/>
      <c r="K33" s="33"/>
      <c r="L33" s="33"/>
      <c r="M33" s="351">
        <v>0</v>
      </c>
      <c r="N33" s="345"/>
      <c r="O33" s="345"/>
      <c r="P33" s="345"/>
      <c r="Q33" s="33"/>
      <c r="R33" s="34"/>
    </row>
    <row r="34" spans="2:18" s="1" customFormat="1" ht="14.45" hidden="1" customHeight="1">
      <c r="B34" s="32"/>
      <c r="C34" s="33"/>
      <c r="D34" s="33"/>
      <c r="E34" s="39" t="s">
        <v>36</v>
      </c>
      <c r="F34" s="40">
        <v>0.2</v>
      </c>
      <c r="G34" s="112" t="s">
        <v>34</v>
      </c>
      <c r="H34" s="351">
        <f>ROUND((SUM(BG90:BG92)+SUM(BG110:BG116)), 2)</f>
        <v>0</v>
      </c>
      <c r="I34" s="345"/>
      <c r="J34" s="345"/>
      <c r="K34" s="33"/>
      <c r="L34" s="33"/>
      <c r="M34" s="351">
        <v>0</v>
      </c>
      <c r="N34" s="345"/>
      <c r="O34" s="345"/>
      <c r="P34" s="345"/>
      <c r="Q34" s="33"/>
      <c r="R34" s="34"/>
    </row>
    <row r="35" spans="2:18" s="1" customFormat="1" ht="14.45" hidden="1" customHeight="1">
      <c r="B35" s="32"/>
      <c r="C35" s="33"/>
      <c r="D35" s="33"/>
      <c r="E35" s="39" t="s">
        <v>37</v>
      </c>
      <c r="F35" s="40">
        <v>0.2</v>
      </c>
      <c r="G35" s="112" t="s">
        <v>34</v>
      </c>
      <c r="H35" s="351">
        <f>ROUND((SUM(BH90:BH92)+SUM(BH110:BH116)), 2)</f>
        <v>0</v>
      </c>
      <c r="I35" s="345"/>
      <c r="J35" s="345"/>
      <c r="K35" s="33"/>
      <c r="L35" s="33"/>
      <c r="M35" s="351">
        <v>0</v>
      </c>
      <c r="N35" s="345"/>
      <c r="O35" s="345"/>
      <c r="P35" s="345"/>
      <c r="Q35" s="33"/>
      <c r="R35" s="34"/>
    </row>
    <row r="36" spans="2:18" s="1" customFormat="1" ht="14.45" hidden="1" customHeight="1">
      <c r="B36" s="32"/>
      <c r="C36" s="33"/>
      <c r="D36" s="33"/>
      <c r="E36" s="39" t="s">
        <v>38</v>
      </c>
      <c r="F36" s="40">
        <v>0</v>
      </c>
      <c r="G36" s="112" t="s">
        <v>34</v>
      </c>
      <c r="H36" s="351">
        <f>ROUND((SUM(BI90:BI92)+SUM(BI110:BI116)), 2)</f>
        <v>0</v>
      </c>
      <c r="I36" s="345"/>
      <c r="J36" s="345"/>
      <c r="K36" s="33"/>
      <c r="L36" s="33"/>
      <c r="M36" s="351">
        <v>0</v>
      </c>
      <c r="N36" s="345"/>
      <c r="O36" s="345"/>
      <c r="P36" s="345"/>
      <c r="Q36" s="33"/>
      <c r="R36" s="34"/>
    </row>
    <row r="37" spans="2:18" s="1" customFormat="1" ht="6.95" customHeight="1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</row>
    <row r="38" spans="2:18" s="1" customFormat="1" ht="25.35" customHeight="1">
      <c r="B38" s="32"/>
      <c r="C38" s="108"/>
      <c r="D38" s="113" t="s">
        <v>39</v>
      </c>
      <c r="E38" s="72"/>
      <c r="F38" s="72"/>
      <c r="G38" s="114" t="s">
        <v>40</v>
      </c>
      <c r="H38" s="115" t="s">
        <v>41</v>
      </c>
      <c r="I38" s="72"/>
      <c r="J38" s="72"/>
      <c r="K38" s="72"/>
      <c r="L38" s="356">
        <f>SUM(M30:M36)</f>
        <v>0</v>
      </c>
      <c r="M38" s="356"/>
      <c r="N38" s="356"/>
      <c r="O38" s="356"/>
      <c r="P38" s="357"/>
      <c r="Q38" s="108"/>
      <c r="R38" s="34"/>
    </row>
    <row r="39" spans="2:18" s="1" customFormat="1" ht="14.45" customHeight="1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2"/>
      <c r="C50" s="33"/>
      <c r="D50" s="47" t="s">
        <v>42</v>
      </c>
      <c r="E50" s="48"/>
      <c r="F50" s="48"/>
      <c r="G50" s="48"/>
      <c r="H50" s="49"/>
      <c r="I50" s="33"/>
      <c r="J50" s="47" t="s">
        <v>43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>
      <c r="B59" s="32"/>
      <c r="C59" s="33"/>
      <c r="D59" s="52" t="s">
        <v>44</v>
      </c>
      <c r="E59" s="53"/>
      <c r="F59" s="53"/>
      <c r="G59" s="54" t="s">
        <v>45</v>
      </c>
      <c r="H59" s="55"/>
      <c r="I59" s="33"/>
      <c r="J59" s="52" t="s">
        <v>44</v>
      </c>
      <c r="K59" s="53"/>
      <c r="L59" s="53"/>
      <c r="M59" s="53"/>
      <c r="N59" s="54" t="s">
        <v>45</v>
      </c>
      <c r="O59" s="53"/>
      <c r="P59" s="55"/>
      <c r="Q59" s="33"/>
      <c r="R59" s="34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2"/>
      <c r="C61" s="33"/>
      <c r="D61" s="47" t="s">
        <v>46</v>
      </c>
      <c r="E61" s="48"/>
      <c r="F61" s="48"/>
      <c r="G61" s="48"/>
      <c r="H61" s="49"/>
      <c r="I61" s="33"/>
      <c r="J61" s="47" t="s">
        <v>47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>
      <c r="B70" s="32"/>
      <c r="C70" s="33"/>
      <c r="D70" s="52" t="s">
        <v>44</v>
      </c>
      <c r="E70" s="53"/>
      <c r="F70" s="53"/>
      <c r="G70" s="54" t="s">
        <v>45</v>
      </c>
      <c r="H70" s="55"/>
      <c r="I70" s="33"/>
      <c r="J70" s="52" t="s">
        <v>44</v>
      </c>
      <c r="K70" s="53"/>
      <c r="L70" s="53"/>
      <c r="M70" s="53"/>
      <c r="N70" s="54" t="s">
        <v>45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281" t="s">
        <v>97</v>
      </c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14</v>
      </c>
      <c r="D78" s="33"/>
      <c r="E78" s="33"/>
      <c r="F78" s="346" t="str">
        <f>F6</f>
        <v>Bežecká dráha 200 m v areáli AŠK Slávia</v>
      </c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33"/>
      <c r="R78" s="34"/>
    </row>
    <row r="79" spans="2:18" s="1" customFormat="1" ht="36.950000000000003" customHeight="1">
      <c r="B79" s="32"/>
      <c r="C79" s="66" t="s">
        <v>117</v>
      </c>
      <c r="D79" s="33"/>
      <c r="E79" s="33"/>
      <c r="F79" s="295" t="str">
        <f>F7</f>
        <v>0003 - SADOVÉ ÚPRAVY</v>
      </c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3"/>
      <c r="R79" s="34"/>
    </row>
    <row r="80" spans="2:18" s="1" customFormat="1" ht="6.95" customHeight="1"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/>
    </row>
    <row r="81" spans="2:65" s="1" customFormat="1" ht="18" customHeight="1">
      <c r="B81" s="32"/>
      <c r="C81" s="29" t="s">
        <v>17</v>
      </c>
      <c r="D81" s="33"/>
      <c r="E81" s="33"/>
      <c r="F81" s="27" t="str">
        <f>F9</f>
        <v xml:space="preserve"> </v>
      </c>
      <c r="G81" s="33"/>
      <c r="H81" s="33"/>
      <c r="I81" s="33"/>
      <c r="J81" s="33"/>
      <c r="K81" s="29" t="s">
        <v>19</v>
      </c>
      <c r="L81" s="33"/>
      <c r="M81" s="352" t="str">
        <f>IF(O9="","",O9)</f>
        <v/>
      </c>
      <c r="N81" s="352"/>
      <c r="O81" s="352"/>
      <c r="P81" s="352"/>
      <c r="Q81" s="33"/>
      <c r="R81" s="34"/>
    </row>
    <row r="82" spans="2:65" s="1" customFormat="1" ht="6.95" customHeight="1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65" s="1" customFormat="1" ht="15">
      <c r="B83" s="32"/>
      <c r="C83" s="29" t="s">
        <v>20</v>
      </c>
      <c r="D83" s="33"/>
      <c r="E83" s="33"/>
      <c r="F83" s="27" t="str">
        <f>E12</f>
        <v xml:space="preserve"> </v>
      </c>
      <c r="G83" s="33"/>
      <c r="H83" s="33"/>
      <c r="I83" s="33"/>
      <c r="J83" s="33"/>
      <c r="K83" s="29" t="s">
        <v>24</v>
      </c>
      <c r="L83" s="33"/>
      <c r="M83" s="283" t="str">
        <f>E18</f>
        <v xml:space="preserve"> </v>
      </c>
      <c r="N83" s="283"/>
      <c r="O83" s="283"/>
      <c r="P83" s="283"/>
      <c r="Q83" s="283"/>
      <c r="R83" s="34"/>
    </row>
    <row r="84" spans="2:65" s="1" customFormat="1" ht="14.45" customHeight="1">
      <c r="B84" s="32"/>
      <c r="C84" s="29" t="s">
        <v>23</v>
      </c>
      <c r="D84" s="33"/>
      <c r="E84" s="33"/>
      <c r="F84" s="27" t="str">
        <f>IF(E15="","",E15)</f>
        <v xml:space="preserve"> </v>
      </c>
      <c r="G84" s="33"/>
      <c r="H84" s="33"/>
      <c r="I84" s="33"/>
      <c r="J84" s="33"/>
      <c r="K84" s="29" t="s">
        <v>27</v>
      </c>
      <c r="L84" s="33"/>
      <c r="M84" s="283" t="str">
        <f>E21</f>
        <v xml:space="preserve"> </v>
      </c>
      <c r="N84" s="283"/>
      <c r="O84" s="283"/>
      <c r="P84" s="283"/>
      <c r="Q84" s="283"/>
      <c r="R84" s="34"/>
    </row>
    <row r="85" spans="2:65" s="1" customFormat="1" ht="10.35" customHeight="1">
      <c r="B85" s="3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4"/>
    </row>
    <row r="86" spans="2:65" s="1" customFormat="1" ht="29.25" customHeight="1">
      <c r="B86" s="32"/>
      <c r="C86" s="353" t="s">
        <v>98</v>
      </c>
      <c r="D86" s="354"/>
      <c r="E86" s="354"/>
      <c r="F86" s="354"/>
      <c r="G86" s="354"/>
      <c r="H86" s="108"/>
      <c r="I86" s="108"/>
      <c r="J86" s="108"/>
      <c r="K86" s="108"/>
      <c r="L86" s="108"/>
      <c r="M86" s="108"/>
      <c r="N86" s="353" t="s">
        <v>99</v>
      </c>
      <c r="O86" s="354"/>
      <c r="P86" s="354"/>
      <c r="Q86" s="354"/>
      <c r="R86" s="34"/>
    </row>
    <row r="87" spans="2:65" s="1" customFormat="1" ht="10.35" customHeight="1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65" s="1" customFormat="1" ht="29.25" customHeight="1">
      <c r="B88" s="32"/>
      <c r="C88" s="116" t="s">
        <v>100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07">
        <f>N110</f>
        <v>0</v>
      </c>
      <c r="O88" s="363"/>
      <c r="P88" s="363"/>
      <c r="Q88" s="363"/>
      <c r="R88" s="34"/>
      <c r="AU88" s="18" t="s">
        <v>101</v>
      </c>
    </row>
    <row r="89" spans="2:65" s="1" customFormat="1" ht="21.75" customHeight="1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65" s="1" customFormat="1" ht="29.25" customHeight="1">
      <c r="B90" s="32"/>
      <c r="C90" s="116" t="s">
        <v>102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63">
        <v>0</v>
      </c>
      <c r="O90" s="360"/>
      <c r="P90" s="360"/>
      <c r="Q90" s="360"/>
      <c r="R90" s="34"/>
      <c r="T90" s="117"/>
      <c r="U90" s="118" t="s">
        <v>32</v>
      </c>
    </row>
    <row r="91" spans="2:65" s="1" customFormat="1" ht="18" customHeight="1">
      <c r="B91" s="130"/>
      <c r="C91" s="131"/>
      <c r="D91" s="361" t="s">
        <v>124</v>
      </c>
      <c r="E91" s="361"/>
      <c r="F91" s="361"/>
      <c r="G91" s="361"/>
      <c r="H91" s="361"/>
      <c r="I91" s="131"/>
      <c r="J91" s="131"/>
      <c r="K91" s="131"/>
      <c r="L91" s="131"/>
      <c r="M91" s="131"/>
      <c r="N91" s="344">
        <v>0</v>
      </c>
      <c r="O91" s="344"/>
      <c r="P91" s="344"/>
      <c r="Q91" s="344"/>
      <c r="R91" s="132"/>
      <c r="S91" s="131"/>
      <c r="T91" s="133"/>
      <c r="U91" s="134" t="s">
        <v>35</v>
      </c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6" t="s">
        <v>125</v>
      </c>
      <c r="AZ91" s="135"/>
      <c r="BA91" s="135"/>
      <c r="BB91" s="135"/>
      <c r="BC91" s="135"/>
      <c r="BD91" s="135"/>
      <c r="BE91" s="137">
        <f>IF(U91="základná",N91,0)</f>
        <v>0</v>
      </c>
      <c r="BF91" s="137">
        <f>IF(U91="znížená",N91,0)</f>
        <v>0</v>
      </c>
      <c r="BG91" s="137">
        <f>IF(U91="zákl. prenesená",N91,0)</f>
        <v>0</v>
      </c>
      <c r="BH91" s="137">
        <f>IF(U91="zníž. prenesená",N91,0)</f>
        <v>0</v>
      </c>
      <c r="BI91" s="137">
        <f>IF(U91="nulová",N91,0)</f>
        <v>0</v>
      </c>
      <c r="BJ91" s="136" t="s">
        <v>78</v>
      </c>
      <c r="BK91" s="135"/>
      <c r="BL91" s="135"/>
      <c r="BM91" s="135"/>
    </row>
    <row r="92" spans="2:65" s="1" customFormat="1" ht="18" customHeight="1"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4"/>
    </row>
    <row r="93" spans="2:65" s="1" customFormat="1" ht="29.25" customHeight="1">
      <c r="B93" s="32"/>
      <c r="C93" s="107" t="s">
        <v>88</v>
      </c>
      <c r="D93" s="108"/>
      <c r="E93" s="108"/>
      <c r="F93" s="108"/>
      <c r="G93" s="108"/>
      <c r="H93" s="108"/>
      <c r="I93" s="108"/>
      <c r="J93" s="108"/>
      <c r="K93" s="108"/>
      <c r="L93" s="308">
        <f>ROUND(SUM(N88+N90),2)</f>
        <v>0</v>
      </c>
      <c r="M93" s="308"/>
      <c r="N93" s="308"/>
      <c r="O93" s="308"/>
      <c r="P93" s="308"/>
      <c r="Q93" s="308"/>
      <c r="R93" s="34"/>
    </row>
    <row r="94" spans="2:65" s="1" customFormat="1" ht="6.95" customHeight="1">
      <c r="B94" s="56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8"/>
    </row>
    <row r="98" spans="2:65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1"/>
    </row>
    <row r="99" spans="2:65" s="1" customFormat="1" ht="36.950000000000003" customHeight="1">
      <c r="B99" s="32"/>
      <c r="C99" s="281" t="s">
        <v>103</v>
      </c>
      <c r="D99" s="345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"/>
    </row>
    <row r="100" spans="2:65" s="1" customFormat="1" ht="6.95" customHeight="1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  <row r="101" spans="2:65" s="1" customFormat="1" ht="30" customHeight="1">
      <c r="B101" s="32"/>
      <c r="C101" s="29" t="s">
        <v>14</v>
      </c>
      <c r="D101" s="33"/>
      <c r="E101" s="33"/>
      <c r="F101" s="346" t="str">
        <f>F6</f>
        <v>Bežecká dráha 200 m v areáli AŠK Slávia</v>
      </c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Q101" s="33"/>
      <c r="R101" s="34"/>
    </row>
    <row r="102" spans="2:65" s="1" customFormat="1" ht="36.950000000000003" customHeight="1">
      <c r="B102" s="32"/>
      <c r="C102" s="66" t="s">
        <v>117</v>
      </c>
      <c r="D102" s="33"/>
      <c r="E102" s="33"/>
      <c r="F102" s="295" t="str">
        <f>F7</f>
        <v>0003 - SADOVÉ ÚPRAVY</v>
      </c>
      <c r="G102" s="345"/>
      <c r="H102" s="345"/>
      <c r="I102" s="345"/>
      <c r="J102" s="345"/>
      <c r="K102" s="345"/>
      <c r="L102" s="345"/>
      <c r="M102" s="345"/>
      <c r="N102" s="345"/>
      <c r="O102" s="345"/>
      <c r="P102" s="345"/>
      <c r="Q102" s="33"/>
      <c r="R102" s="34"/>
    </row>
    <row r="103" spans="2:65" s="1" customFormat="1" ht="6.95" customHeight="1"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4"/>
    </row>
    <row r="104" spans="2:65" s="1" customFormat="1" ht="18" customHeight="1">
      <c r="B104" s="32"/>
      <c r="C104" s="29" t="s">
        <v>17</v>
      </c>
      <c r="D104" s="33"/>
      <c r="E104" s="33"/>
      <c r="F104" s="27" t="str">
        <f>F9</f>
        <v xml:space="preserve"> </v>
      </c>
      <c r="G104" s="33"/>
      <c r="H104" s="33"/>
      <c r="I104" s="33"/>
      <c r="J104" s="33"/>
      <c r="K104" s="29" t="s">
        <v>19</v>
      </c>
      <c r="L104" s="33"/>
      <c r="M104" s="352" t="str">
        <f>IF(O9="","",O9)</f>
        <v/>
      </c>
      <c r="N104" s="352"/>
      <c r="O104" s="352"/>
      <c r="P104" s="352"/>
      <c r="Q104" s="33"/>
      <c r="R104" s="34"/>
    </row>
    <row r="105" spans="2:65" s="1" customFormat="1" ht="6.95" customHeight="1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</row>
    <row r="106" spans="2:65" s="1" customFormat="1" ht="15">
      <c r="B106" s="32"/>
      <c r="C106" s="29" t="s">
        <v>20</v>
      </c>
      <c r="D106" s="33"/>
      <c r="E106" s="33"/>
      <c r="F106" s="27" t="str">
        <f>E12</f>
        <v xml:space="preserve"> </v>
      </c>
      <c r="G106" s="33"/>
      <c r="H106" s="33"/>
      <c r="I106" s="33"/>
      <c r="J106" s="33"/>
      <c r="K106" s="29" t="s">
        <v>24</v>
      </c>
      <c r="L106" s="33"/>
      <c r="M106" s="283" t="str">
        <f>E18</f>
        <v xml:space="preserve"> </v>
      </c>
      <c r="N106" s="283"/>
      <c r="O106" s="283"/>
      <c r="P106" s="283"/>
      <c r="Q106" s="283"/>
      <c r="R106" s="34"/>
    </row>
    <row r="107" spans="2:65" s="1" customFormat="1" ht="14.45" customHeight="1">
      <c r="B107" s="32"/>
      <c r="C107" s="29" t="s">
        <v>23</v>
      </c>
      <c r="D107" s="33"/>
      <c r="E107" s="33"/>
      <c r="F107" s="27" t="str">
        <f>IF(E15="","",E15)</f>
        <v xml:space="preserve"> </v>
      </c>
      <c r="G107" s="33"/>
      <c r="H107" s="33"/>
      <c r="I107" s="33"/>
      <c r="J107" s="33"/>
      <c r="K107" s="29" t="s">
        <v>27</v>
      </c>
      <c r="L107" s="33"/>
      <c r="M107" s="283" t="str">
        <f>E21</f>
        <v xml:space="preserve"> </v>
      </c>
      <c r="N107" s="283"/>
      <c r="O107" s="283"/>
      <c r="P107" s="283"/>
      <c r="Q107" s="283"/>
      <c r="R107" s="34"/>
    </row>
    <row r="108" spans="2:65" s="1" customFormat="1" ht="10.35" customHeight="1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65" s="7" customFormat="1" ht="29.25" customHeight="1">
      <c r="B109" s="119"/>
      <c r="C109" s="120" t="s">
        <v>104</v>
      </c>
      <c r="D109" s="121" t="s">
        <v>105</v>
      </c>
      <c r="E109" s="121" t="s">
        <v>50</v>
      </c>
      <c r="F109" s="348" t="s">
        <v>106</v>
      </c>
      <c r="G109" s="348"/>
      <c r="H109" s="348"/>
      <c r="I109" s="348"/>
      <c r="J109" s="121" t="s">
        <v>107</v>
      </c>
      <c r="K109" s="121" t="s">
        <v>108</v>
      </c>
      <c r="L109" s="349" t="s">
        <v>109</v>
      </c>
      <c r="M109" s="349"/>
      <c r="N109" s="348" t="s">
        <v>99</v>
      </c>
      <c r="O109" s="348"/>
      <c r="P109" s="348"/>
      <c r="Q109" s="350"/>
      <c r="R109" s="122"/>
      <c r="T109" s="73" t="s">
        <v>110</v>
      </c>
      <c r="U109" s="74" t="s">
        <v>32</v>
      </c>
      <c r="V109" s="74" t="s">
        <v>111</v>
      </c>
      <c r="W109" s="74" t="s">
        <v>112</v>
      </c>
      <c r="X109" s="74" t="s">
        <v>113</v>
      </c>
      <c r="Y109" s="74" t="s">
        <v>114</v>
      </c>
      <c r="Z109" s="74" t="s">
        <v>115</v>
      </c>
      <c r="AA109" s="75" t="s">
        <v>116</v>
      </c>
    </row>
    <row r="110" spans="2:65" s="1" customFormat="1" ht="29.25" customHeight="1">
      <c r="B110" s="32"/>
      <c r="C110" s="77" t="s">
        <v>95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28">
        <f>N111</f>
        <v>0</v>
      </c>
      <c r="O110" s="329"/>
      <c r="P110" s="329"/>
      <c r="Q110" s="329"/>
      <c r="R110" s="34"/>
      <c r="T110" s="76"/>
      <c r="U110" s="48"/>
      <c r="V110" s="48"/>
      <c r="W110" s="138" t="e">
        <f>W111+#REF!+#REF!</f>
        <v>#REF!</v>
      </c>
      <c r="X110" s="48"/>
      <c r="Y110" s="138" t="e">
        <f>Y111+#REF!+#REF!</f>
        <v>#REF!</v>
      </c>
      <c r="Z110" s="48"/>
      <c r="AA110" s="139" t="e">
        <f>AA111+#REF!+#REF!</f>
        <v>#REF!</v>
      </c>
      <c r="AT110" s="18" t="s">
        <v>67</v>
      </c>
      <c r="AU110" s="18" t="s">
        <v>101</v>
      </c>
      <c r="BK110" s="123" t="e">
        <f>BK111+#REF!+#REF!</f>
        <v>#REF!</v>
      </c>
    </row>
    <row r="111" spans="2:65" s="10" customFormat="1" ht="37.35" customHeight="1">
      <c r="B111" s="140"/>
      <c r="C111" s="141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364">
        <f>BK111</f>
        <v>0</v>
      </c>
      <c r="O111" s="365"/>
      <c r="P111" s="365"/>
      <c r="Q111" s="365"/>
      <c r="R111" s="143"/>
      <c r="T111" s="144"/>
      <c r="U111" s="141"/>
      <c r="V111" s="141"/>
      <c r="W111" s="145">
        <f>SUM(W112:W116)</f>
        <v>0</v>
      </c>
      <c r="X111" s="141"/>
      <c r="Y111" s="145">
        <f>SUM(Y112:Y116)</f>
        <v>0</v>
      </c>
      <c r="Z111" s="141"/>
      <c r="AA111" s="146">
        <f>SUM(AA112:AA116)</f>
        <v>0</v>
      </c>
      <c r="AR111" s="147" t="s">
        <v>73</v>
      </c>
      <c r="AT111" s="148" t="s">
        <v>67</v>
      </c>
      <c r="AU111" s="148" t="s">
        <v>68</v>
      </c>
      <c r="AY111" s="147" t="s">
        <v>126</v>
      </c>
      <c r="BK111" s="149">
        <f>SUM(BK112:BK116)</f>
        <v>0</v>
      </c>
    </row>
    <row r="112" spans="2:65" s="1" customFormat="1" ht="45.75" customHeight="1">
      <c r="B112" s="130"/>
      <c r="C112" s="151">
        <v>1</v>
      </c>
      <c r="D112" s="151"/>
      <c r="E112" s="152">
        <v>112101119</v>
      </c>
      <c r="F112" s="325" t="s">
        <v>255</v>
      </c>
      <c r="G112" s="326"/>
      <c r="H112" s="326"/>
      <c r="I112" s="327"/>
      <c r="J112" s="153" t="s">
        <v>177</v>
      </c>
      <c r="K112" s="154">
        <v>1</v>
      </c>
      <c r="L112" s="321">
        <v>0</v>
      </c>
      <c r="M112" s="322"/>
      <c r="N112" s="323">
        <f t="shared" ref="N112:N116" si="0">ROUND(L112*K112,3)</f>
        <v>0</v>
      </c>
      <c r="O112" s="323"/>
      <c r="P112" s="323"/>
      <c r="Q112" s="323"/>
      <c r="R112" s="132"/>
      <c r="T112" s="155" t="s">
        <v>5</v>
      </c>
      <c r="U112" s="41" t="s">
        <v>35</v>
      </c>
      <c r="V112" s="156">
        <v>0</v>
      </c>
      <c r="W112" s="156">
        <f t="shared" ref="W112:W116" si="1">V112*K112</f>
        <v>0</v>
      </c>
      <c r="X112" s="156">
        <v>0</v>
      </c>
      <c r="Y112" s="156">
        <f t="shared" ref="Y112:Y116" si="2">X112*K112</f>
        <v>0</v>
      </c>
      <c r="Z112" s="156">
        <v>0</v>
      </c>
      <c r="AA112" s="157">
        <f t="shared" ref="AA112:AA116" si="3">Z112*K112</f>
        <v>0</v>
      </c>
      <c r="AR112" s="18" t="s">
        <v>131</v>
      </c>
      <c r="AT112" s="18" t="s">
        <v>127</v>
      </c>
      <c r="AU112" s="18" t="s">
        <v>73</v>
      </c>
      <c r="AY112" s="18" t="s">
        <v>126</v>
      </c>
      <c r="BE112" s="158">
        <f t="shared" ref="BE112:BE116" si="4">IF(U112="základná",N112,0)</f>
        <v>0</v>
      </c>
      <c r="BF112" s="158">
        <f t="shared" ref="BF112:BF116" si="5">IF(U112="znížená",N112,0)</f>
        <v>0</v>
      </c>
      <c r="BG112" s="158">
        <f t="shared" ref="BG112:BG116" si="6">IF(U112="zákl. prenesená",N112,0)</f>
        <v>0</v>
      </c>
      <c r="BH112" s="158">
        <f t="shared" ref="BH112:BH116" si="7">IF(U112="zníž. prenesená",N112,0)</f>
        <v>0</v>
      </c>
      <c r="BI112" s="158">
        <f t="shared" ref="BI112:BI116" si="8">IF(U112="nulová",N112,0)</f>
        <v>0</v>
      </c>
      <c r="BJ112" s="18" t="s">
        <v>78</v>
      </c>
      <c r="BK112" s="159">
        <f t="shared" ref="BK112:BK116" si="9">ROUND(L112*K112,3)</f>
        <v>0</v>
      </c>
      <c r="BL112" s="18" t="s">
        <v>131</v>
      </c>
      <c r="BM112" s="18" t="s">
        <v>78</v>
      </c>
    </row>
    <row r="113" spans="2:65" s="1" customFormat="1" ht="33" customHeight="1">
      <c r="B113" s="130"/>
      <c r="C113" s="151">
        <v>2</v>
      </c>
      <c r="D113" s="151"/>
      <c r="E113" s="152">
        <v>112201119</v>
      </c>
      <c r="F113" s="325" t="s">
        <v>256</v>
      </c>
      <c r="G113" s="326"/>
      <c r="H113" s="326"/>
      <c r="I113" s="327"/>
      <c r="J113" s="153" t="s">
        <v>177</v>
      </c>
      <c r="K113" s="154">
        <v>1</v>
      </c>
      <c r="L113" s="321">
        <v>0</v>
      </c>
      <c r="M113" s="322"/>
      <c r="N113" s="323">
        <f t="shared" si="0"/>
        <v>0</v>
      </c>
      <c r="O113" s="323"/>
      <c r="P113" s="323"/>
      <c r="Q113" s="323"/>
      <c r="R113" s="132"/>
      <c r="T113" s="155" t="s">
        <v>5</v>
      </c>
      <c r="U113" s="41" t="s">
        <v>35</v>
      </c>
      <c r="V113" s="156">
        <v>0</v>
      </c>
      <c r="W113" s="156">
        <f t="shared" si="1"/>
        <v>0</v>
      </c>
      <c r="X113" s="156">
        <v>0</v>
      </c>
      <c r="Y113" s="156">
        <f t="shared" si="2"/>
        <v>0</v>
      </c>
      <c r="Z113" s="156">
        <v>0</v>
      </c>
      <c r="AA113" s="157">
        <f t="shared" si="3"/>
        <v>0</v>
      </c>
      <c r="AR113" s="18" t="s">
        <v>131</v>
      </c>
      <c r="AT113" s="18" t="s">
        <v>127</v>
      </c>
      <c r="AU113" s="18" t="s">
        <v>73</v>
      </c>
      <c r="AY113" s="18" t="s">
        <v>126</v>
      </c>
      <c r="BE113" s="158">
        <f t="shared" si="4"/>
        <v>0</v>
      </c>
      <c r="BF113" s="158">
        <f t="shared" si="5"/>
        <v>0</v>
      </c>
      <c r="BG113" s="158">
        <f t="shared" si="6"/>
        <v>0</v>
      </c>
      <c r="BH113" s="158">
        <f t="shared" si="7"/>
        <v>0</v>
      </c>
      <c r="BI113" s="158">
        <f t="shared" si="8"/>
        <v>0</v>
      </c>
      <c r="BJ113" s="18" t="s">
        <v>78</v>
      </c>
      <c r="BK113" s="159">
        <f t="shared" si="9"/>
        <v>0</v>
      </c>
      <c r="BL113" s="18" t="s">
        <v>131</v>
      </c>
      <c r="BM113" s="18" t="s">
        <v>131</v>
      </c>
    </row>
    <row r="114" spans="2:65" s="1" customFormat="1" ht="32.25" customHeight="1">
      <c r="B114" s="130"/>
      <c r="C114" s="151">
        <v>3</v>
      </c>
      <c r="D114" s="151"/>
      <c r="E114" s="152">
        <v>162401415</v>
      </c>
      <c r="F114" s="325" t="s">
        <v>252</v>
      </c>
      <c r="G114" s="326"/>
      <c r="H114" s="326"/>
      <c r="I114" s="327"/>
      <c r="J114" s="153" t="s">
        <v>177</v>
      </c>
      <c r="K114" s="154">
        <v>1</v>
      </c>
      <c r="L114" s="321">
        <v>0</v>
      </c>
      <c r="M114" s="322"/>
      <c r="N114" s="323">
        <f t="shared" si="0"/>
        <v>0</v>
      </c>
      <c r="O114" s="323"/>
      <c r="P114" s="323"/>
      <c r="Q114" s="323"/>
      <c r="R114" s="132"/>
      <c r="T114" s="155" t="s">
        <v>5</v>
      </c>
      <c r="U114" s="41" t="s">
        <v>35</v>
      </c>
      <c r="V114" s="156">
        <v>0</v>
      </c>
      <c r="W114" s="156">
        <f t="shared" si="1"/>
        <v>0</v>
      </c>
      <c r="X114" s="156">
        <v>0</v>
      </c>
      <c r="Y114" s="156">
        <f t="shared" si="2"/>
        <v>0</v>
      </c>
      <c r="Z114" s="156">
        <v>0</v>
      </c>
      <c r="AA114" s="157">
        <f t="shared" si="3"/>
        <v>0</v>
      </c>
      <c r="AR114" s="18" t="s">
        <v>131</v>
      </c>
      <c r="AT114" s="18" t="s">
        <v>127</v>
      </c>
      <c r="AU114" s="18" t="s">
        <v>73</v>
      </c>
      <c r="AY114" s="18" t="s">
        <v>126</v>
      </c>
      <c r="BE114" s="158">
        <f t="shared" si="4"/>
        <v>0</v>
      </c>
      <c r="BF114" s="158">
        <f t="shared" si="5"/>
        <v>0</v>
      </c>
      <c r="BG114" s="158">
        <f t="shared" si="6"/>
        <v>0</v>
      </c>
      <c r="BH114" s="158">
        <f t="shared" si="7"/>
        <v>0</v>
      </c>
      <c r="BI114" s="158">
        <f t="shared" si="8"/>
        <v>0</v>
      </c>
      <c r="BJ114" s="18" t="s">
        <v>78</v>
      </c>
      <c r="BK114" s="159">
        <f t="shared" si="9"/>
        <v>0</v>
      </c>
      <c r="BL114" s="18" t="s">
        <v>131</v>
      </c>
      <c r="BM114" s="18" t="s">
        <v>135</v>
      </c>
    </row>
    <row r="115" spans="2:65" s="1" customFormat="1" ht="31.5" customHeight="1">
      <c r="B115" s="130"/>
      <c r="C115" s="151">
        <v>4</v>
      </c>
      <c r="D115" s="151"/>
      <c r="E115" s="152">
        <v>162501415</v>
      </c>
      <c r="F115" s="325" t="s">
        <v>253</v>
      </c>
      <c r="G115" s="326"/>
      <c r="H115" s="326"/>
      <c r="I115" s="327"/>
      <c r="J115" s="153" t="s">
        <v>177</v>
      </c>
      <c r="K115" s="154">
        <v>1</v>
      </c>
      <c r="L115" s="321">
        <v>0</v>
      </c>
      <c r="M115" s="322"/>
      <c r="N115" s="323">
        <f t="shared" si="0"/>
        <v>0</v>
      </c>
      <c r="O115" s="323"/>
      <c r="P115" s="323"/>
      <c r="Q115" s="323"/>
      <c r="R115" s="132"/>
      <c r="T115" s="155" t="s">
        <v>5</v>
      </c>
      <c r="U115" s="41" t="s">
        <v>35</v>
      </c>
      <c r="V115" s="156">
        <v>0</v>
      </c>
      <c r="W115" s="156">
        <f t="shared" si="1"/>
        <v>0</v>
      </c>
      <c r="X115" s="156">
        <v>0</v>
      </c>
      <c r="Y115" s="156">
        <f t="shared" si="2"/>
        <v>0</v>
      </c>
      <c r="Z115" s="156">
        <v>0</v>
      </c>
      <c r="AA115" s="157">
        <f t="shared" si="3"/>
        <v>0</v>
      </c>
      <c r="AR115" s="18" t="s">
        <v>131</v>
      </c>
      <c r="AT115" s="18" t="s">
        <v>127</v>
      </c>
      <c r="AU115" s="18" t="s">
        <v>73</v>
      </c>
      <c r="AY115" s="18" t="s">
        <v>126</v>
      </c>
      <c r="BE115" s="158">
        <f t="shared" si="4"/>
        <v>0</v>
      </c>
      <c r="BF115" s="158">
        <f t="shared" si="5"/>
        <v>0</v>
      </c>
      <c r="BG115" s="158">
        <f t="shared" si="6"/>
        <v>0</v>
      </c>
      <c r="BH115" s="158">
        <f t="shared" si="7"/>
        <v>0</v>
      </c>
      <c r="BI115" s="158">
        <f t="shared" si="8"/>
        <v>0</v>
      </c>
      <c r="BJ115" s="18" t="s">
        <v>78</v>
      </c>
      <c r="BK115" s="159">
        <f t="shared" si="9"/>
        <v>0</v>
      </c>
      <c r="BL115" s="18" t="s">
        <v>131</v>
      </c>
      <c r="BM115" s="18" t="s">
        <v>132</v>
      </c>
    </row>
    <row r="116" spans="2:65" s="1" customFormat="1" ht="31.5" customHeight="1">
      <c r="B116" s="130"/>
      <c r="C116" s="151">
        <v>5</v>
      </c>
      <c r="D116" s="151"/>
      <c r="E116" s="152">
        <v>162301510</v>
      </c>
      <c r="F116" s="325" t="s">
        <v>254</v>
      </c>
      <c r="G116" s="326"/>
      <c r="H116" s="326"/>
      <c r="I116" s="327"/>
      <c r="J116" s="153" t="s">
        <v>136</v>
      </c>
      <c r="K116" s="154">
        <v>7</v>
      </c>
      <c r="L116" s="321">
        <v>0</v>
      </c>
      <c r="M116" s="322"/>
      <c r="N116" s="323">
        <f t="shared" si="0"/>
        <v>0</v>
      </c>
      <c r="O116" s="323"/>
      <c r="P116" s="323"/>
      <c r="Q116" s="323"/>
      <c r="R116" s="132"/>
      <c r="T116" s="155" t="s">
        <v>5</v>
      </c>
      <c r="U116" s="41" t="s">
        <v>35</v>
      </c>
      <c r="V116" s="156">
        <v>0</v>
      </c>
      <c r="W116" s="156">
        <f t="shared" si="1"/>
        <v>0</v>
      </c>
      <c r="X116" s="156">
        <v>0</v>
      </c>
      <c r="Y116" s="156">
        <f t="shared" si="2"/>
        <v>0</v>
      </c>
      <c r="Z116" s="156">
        <v>0</v>
      </c>
      <c r="AA116" s="157">
        <f t="shared" si="3"/>
        <v>0</v>
      </c>
      <c r="AR116" s="18" t="s">
        <v>131</v>
      </c>
      <c r="AT116" s="18" t="s">
        <v>127</v>
      </c>
      <c r="AU116" s="18" t="s">
        <v>73</v>
      </c>
      <c r="AY116" s="18" t="s">
        <v>126</v>
      </c>
      <c r="BE116" s="158">
        <f t="shared" si="4"/>
        <v>0</v>
      </c>
      <c r="BF116" s="158">
        <f t="shared" si="5"/>
        <v>0</v>
      </c>
      <c r="BG116" s="158">
        <f t="shared" si="6"/>
        <v>0</v>
      </c>
      <c r="BH116" s="158">
        <f t="shared" si="7"/>
        <v>0</v>
      </c>
      <c r="BI116" s="158">
        <f t="shared" si="8"/>
        <v>0</v>
      </c>
      <c r="BJ116" s="18" t="s">
        <v>78</v>
      </c>
      <c r="BK116" s="159">
        <f t="shared" si="9"/>
        <v>0</v>
      </c>
      <c r="BL116" s="18" t="s">
        <v>131</v>
      </c>
      <c r="BM116" s="18" t="s">
        <v>143</v>
      </c>
    </row>
    <row r="117" spans="2:65" s="1" customFormat="1" ht="6.95" customHeight="1"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8"/>
    </row>
  </sheetData>
  <mergeCells count="69">
    <mergeCell ref="H1:K1"/>
    <mergeCell ref="S2:AC2"/>
    <mergeCell ref="N110:Q110"/>
    <mergeCell ref="N111:Q111"/>
    <mergeCell ref="F116:I116"/>
    <mergeCell ref="L116:M116"/>
    <mergeCell ref="N116:Q116"/>
    <mergeCell ref="F113:I113"/>
    <mergeCell ref="L113:M113"/>
    <mergeCell ref="N113:Q113"/>
    <mergeCell ref="F114:I114"/>
    <mergeCell ref="L114:M114"/>
    <mergeCell ref="N114:Q114"/>
    <mergeCell ref="F115:I115"/>
    <mergeCell ref="L115:M115"/>
    <mergeCell ref="N115:Q115"/>
    <mergeCell ref="M106:Q106"/>
    <mergeCell ref="M107:Q107"/>
    <mergeCell ref="F109:I109"/>
    <mergeCell ref="L109:M109"/>
    <mergeCell ref="N109:Q109"/>
    <mergeCell ref="M81:P81"/>
    <mergeCell ref="M83:Q83"/>
    <mergeCell ref="F112:I112"/>
    <mergeCell ref="L112:M112"/>
    <mergeCell ref="N112:Q112"/>
    <mergeCell ref="N90:Q90"/>
    <mergeCell ref="D91:H91"/>
    <mergeCell ref="N91:Q91"/>
    <mergeCell ref="L93:Q93"/>
    <mergeCell ref="C99:Q99"/>
    <mergeCell ref="F101:P101"/>
    <mergeCell ref="F102:P102"/>
    <mergeCell ref="M104:P104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O11:P11"/>
    <mergeCell ref="O12:P12"/>
    <mergeCell ref="O14:P14"/>
    <mergeCell ref="O15:P15"/>
    <mergeCell ref="C2:Q2"/>
    <mergeCell ref="C4:Q4"/>
    <mergeCell ref="F6:P6"/>
    <mergeCell ref="F7:P7"/>
    <mergeCell ref="O9:P9"/>
  </mergeCells>
  <hyperlinks>
    <hyperlink ref="F1:G1" location="C2" display="1) Krycí list rozpočtu" xr:uid="{00000000-0004-0000-0800-000000000000}"/>
    <hyperlink ref="H1:K1" location="C86" display="2) Rekapitulácia rozpočtu" xr:uid="{00000000-0004-0000-0800-000001000000}"/>
    <hyperlink ref="L1" location="C112" display="3) Rozpočet" xr:uid="{00000000-0004-0000-0800-000002000000}"/>
    <hyperlink ref="S1:T1" location="'Rekapitulácia stavby'!C2" display="Rekapitulácia stavby" xr:uid="{00000000-0004-0000-08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CAF6-8ADC-4224-A408-D9C97182CC53}">
  <sheetPr>
    <pageSetUpPr fitToPage="1"/>
  </sheetPr>
  <dimension ref="A1:BN123"/>
  <sheetViews>
    <sheetView showGridLines="0" tabSelected="1" workbookViewId="0">
      <pane ySplit="1" topLeftCell="A95" activePane="bottomLeft" state="frozen"/>
      <selection pane="bottomLeft" activeCell="F105" sqref="F105:P105"/>
    </sheetView>
  </sheetViews>
  <sheetFormatPr defaultColWidth="9.1640625" defaultRowHeight="13.5"/>
  <cols>
    <col min="1" max="1" width="8.33203125" style="166" customWidth="1"/>
    <col min="2" max="2" width="1.6640625" style="166" customWidth="1"/>
    <col min="3" max="3" width="4.1640625" style="166" customWidth="1"/>
    <col min="4" max="4" width="4.33203125" style="166" customWidth="1"/>
    <col min="5" max="5" width="17.1640625" style="166" customWidth="1"/>
    <col min="6" max="7" width="11.1640625" style="166" customWidth="1"/>
    <col min="8" max="8" width="12.5" style="166" customWidth="1"/>
    <col min="9" max="9" width="7" style="166" customWidth="1"/>
    <col min="10" max="10" width="5.1640625" style="166" customWidth="1"/>
    <col min="11" max="11" width="11.5" style="166" customWidth="1"/>
    <col min="12" max="12" width="12" style="166" customWidth="1"/>
    <col min="13" max="14" width="6" style="166" customWidth="1"/>
    <col min="15" max="15" width="2" style="166" customWidth="1"/>
    <col min="16" max="16" width="12.5" style="166" customWidth="1"/>
    <col min="17" max="17" width="4.1640625" style="166" customWidth="1"/>
    <col min="18" max="18" width="1.6640625" style="166" customWidth="1"/>
    <col min="19" max="19" width="8.1640625" style="166" customWidth="1"/>
    <col min="20" max="20" width="29.6640625" style="166" hidden="1" customWidth="1"/>
    <col min="21" max="21" width="16.33203125" style="166" hidden="1" customWidth="1"/>
    <col min="22" max="22" width="12.33203125" style="166" hidden="1" customWidth="1"/>
    <col min="23" max="23" width="16.33203125" style="166" hidden="1" customWidth="1"/>
    <col min="24" max="24" width="12.1640625" style="166" hidden="1" customWidth="1"/>
    <col min="25" max="25" width="15" style="166" hidden="1" customWidth="1"/>
    <col min="26" max="26" width="11" style="166" hidden="1" customWidth="1"/>
    <col min="27" max="27" width="15" style="166" hidden="1" customWidth="1"/>
    <col min="28" max="28" width="16.33203125" style="166" hidden="1" customWidth="1"/>
    <col min="29" max="29" width="11" style="166" customWidth="1"/>
    <col min="30" max="30" width="15" style="166" customWidth="1"/>
    <col min="31" max="31" width="16.33203125" style="166" customWidth="1"/>
    <col min="32" max="16384" width="9.1640625" style="166"/>
  </cols>
  <sheetData>
    <row r="1" spans="1:66" ht="21.75" customHeight="1">
      <c r="A1" s="15"/>
      <c r="B1" s="260"/>
      <c r="C1" s="260"/>
      <c r="D1" s="261" t="s">
        <v>1</v>
      </c>
      <c r="E1" s="260"/>
      <c r="F1" s="259" t="s">
        <v>89</v>
      </c>
      <c r="G1" s="259"/>
      <c r="H1" s="403" t="s">
        <v>90</v>
      </c>
      <c r="I1" s="403"/>
      <c r="J1" s="403"/>
      <c r="K1" s="403"/>
      <c r="L1" s="259" t="s">
        <v>91</v>
      </c>
      <c r="M1" s="260"/>
      <c r="N1" s="260"/>
      <c r="O1" s="261" t="s">
        <v>92</v>
      </c>
      <c r="P1" s="260"/>
      <c r="Q1" s="260"/>
      <c r="R1" s="260"/>
      <c r="S1" s="259" t="s">
        <v>93</v>
      </c>
      <c r="T1" s="259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407" t="s">
        <v>7</v>
      </c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S2" s="375" t="s">
        <v>8</v>
      </c>
      <c r="T2" s="310"/>
      <c r="U2" s="310"/>
      <c r="V2" s="310"/>
      <c r="W2" s="310"/>
      <c r="X2" s="310"/>
      <c r="Y2" s="310"/>
      <c r="Z2" s="310"/>
      <c r="AA2" s="310"/>
      <c r="AB2" s="310"/>
      <c r="AC2" s="310"/>
      <c r="AT2" s="174" t="s">
        <v>251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74" t="s">
        <v>68</v>
      </c>
    </row>
    <row r="4" spans="1:66" ht="36.950000000000003" customHeight="1">
      <c r="B4" s="22"/>
      <c r="C4" s="392" t="s">
        <v>94</v>
      </c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23"/>
      <c r="T4" s="258" t="s">
        <v>12</v>
      </c>
      <c r="AT4" s="174" t="s">
        <v>6</v>
      </c>
    </row>
    <row r="5" spans="1:66" ht="6.95" customHeight="1">
      <c r="B5" s="22"/>
      <c r="R5" s="23"/>
    </row>
    <row r="6" spans="1:66" ht="25.35" customHeight="1">
      <c r="B6" s="22"/>
      <c r="D6" s="217" t="s">
        <v>14</v>
      </c>
      <c r="F6" s="382"/>
      <c r="G6" s="383"/>
      <c r="H6" s="383"/>
      <c r="I6" s="383"/>
      <c r="J6" s="383"/>
      <c r="K6" s="383"/>
      <c r="L6" s="383"/>
      <c r="M6" s="383"/>
      <c r="N6" s="383"/>
      <c r="O6" s="383"/>
      <c r="P6" s="383"/>
      <c r="R6" s="23"/>
    </row>
    <row r="7" spans="1:66" ht="25.35" customHeight="1">
      <c r="B7" s="22"/>
      <c r="D7" s="217" t="s">
        <v>117</v>
      </c>
      <c r="F7" s="382"/>
      <c r="G7" s="310"/>
      <c r="H7" s="310"/>
      <c r="I7" s="310"/>
      <c r="J7" s="310"/>
      <c r="K7" s="310"/>
      <c r="L7" s="310"/>
      <c r="M7" s="310"/>
      <c r="N7" s="310"/>
      <c r="O7" s="310"/>
      <c r="P7" s="310"/>
      <c r="R7" s="23"/>
    </row>
    <row r="8" spans="1:66" s="170" customFormat="1" ht="32.85" customHeight="1">
      <c r="B8" s="208"/>
      <c r="D8" s="257" t="s">
        <v>119</v>
      </c>
      <c r="F8" s="409" t="s">
        <v>250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R8" s="206"/>
    </row>
    <row r="9" spans="1:66" s="170" customFormat="1" ht="14.45" customHeight="1">
      <c r="B9" s="208"/>
      <c r="D9" s="217" t="s">
        <v>15</v>
      </c>
      <c r="F9" s="218" t="s">
        <v>5</v>
      </c>
      <c r="M9" s="217" t="s">
        <v>16</v>
      </c>
      <c r="O9" s="218" t="s">
        <v>5</v>
      </c>
      <c r="R9" s="206"/>
    </row>
    <row r="10" spans="1:66" s="170" customFormat="1" ht="14.45" customHeight="1">
      <c r="B10" s="208"/>
      <c r="D10" s="217" t="s">
        <v>17</v>
      </c>
      <c r="F10" s="218" t="s">
        <v>18</v>
      </c>
      <c r="M10" s="217" t="s">
        <v>19</v>
      </c>
      <c r="O10" s="389"/>
      <c r="P10" s="389"/>
      <c r="R10" s="206"/>
    </row>
    <row r="11" spans="1:66" s="170" customFormat="1" ht="10.9" customHeight="1">
      <c r="B11" s="208"/>
      <c r="R11" s="206"/>
    </row>
    <row r="12" spans="1:66" s="170" customFormat="1" ht="14.45" customHeight="1">
      <c r="B12" s="208"/>
      <c r="D12" s="217" t="s">
        <v>20</v>
      </c>
      <c r="M12" s="217" t="s">
        <v>21</v>
      </c>
      <c r="O12" s="390" t="str">
        <f>IF('[1]Rekapitulácia stavby'!AN10="","",'[1]Rekapitulácia stavby'!AN10)</f>
        <v/>
      </c>
      <c r="P12" s="390"/>
      <c r="R12" s="206"/>
    </row>
    <row r="13" spans="1:66" s="170" customFormat="1" ht="18" customHeight="1">
      <c r="B13" s="208"/>
      <c r="E13" s="218" t="str">
        <f>IF('[1]Rekapitulácia stavby'!E11="","",'[1]Rekapitulácia stavby'!E11)</f>
        <v xml:space="preserve"> </v>
      </c>
      <c r="M13" s="217" t="s">
        <v>22</v>
      </c>
      <c r="O13" s="390" t="str">
        <f>IF('[1]Rekapitulácia stavby'!AN11="","",'[1]Rekapitulácia stavby'!AN11)</f>
        <v/>
      </c>
      <c r="P13" s="390"/>
      <c r="R13" s="206"/>
    </row>
    <row r="14" spans="1:66" s="170" customFormat="1" ht="6.95" customHeight="1">
      <c r="B14" s="208"/>
      <c r="R14" s="206"/>
    </row>
    <row r="15" spans="1:66" s="170" customFormat="1" ht="14.45" customHeight="1">
      <c r="B15" s="208"/>
      <c r="D15" s="217" t="s">
        <v>23</v>
      </c>
      <c r="M15" s="217" t="s">
        <v>21</v>
      </c>
      <c r="O15" s="390" t="str">
        <f>IF('[1]Rekapitulácia stavby'!AN13="","",'[1]Rekapitulácia stavby'!AN13)</f>
        <v/>
      </c>
      <c r="P15" s="390"/>
      <c r="R15" s="206"/>
    </row>
    <row r="16" spans="1:66" s="170" customFormat="1" ht="18" customHeight="1">
      <c r="B16" s="208"/>
      <c r="E16" s="218" t="str">
        <f>IF('[1]Rekapitulácia stavby'!E14="","",'[1]Rekapitulácia stavby'!E14)</f>
        <v xml:space="preserve"> </v>
      </c>
      <c r="M16" s="217" t="s">
        <v>22</v>
      </c>
      <c r="O16" s="390" t="str">
        <f>IF('[1]Rekapitulácia stavby'!AN14="","",'[1]Rekapitulácia stavby'!AN14)</f>
        <v/>
      </c>
      <c r="P16" s="390"/>
      <c r="R16" s="206"/>
    </row>
    <row r="17" spans="2:18" s="170" customFormat="1" ht="6.95" customHeight="1">
      <c r="B17" s="208"/>
      <c r="R17" s="206"/>
    </row>
    <row r="18" spans="2:18" s="170" customFormat="1" ht="14.45" customHeight="1">
      <c r="B18" s="208"/>
      <c r="D18" s="217" t="s">
        <v>24</v>
      </c>
      <c r="M18" s="217" t="s">
        <v>21</v>
      </c>
      <c r="O18" s="390" t="str">
        <f>IF('[1]Rekapitulácia stavby'!AN16="","",'[1]Rekapitulácia stavby'!AN16)</f>
        <v/>
      </c>
      <c r="P18" s="390"/>
      <c r="R18" s="206"/>
    </row>
    <row r="19" spans="2:18" s="170" customFormat="1" ht="18" customHeight="1">
      <c r="B19" s="208"/>
      <c r="E19" s="218" t="str">
        <f>IF('[1]Rekapitulácia stavby'!E17="","",'[1]Rekapitulácia stavby'!E17)</f>
        <v xml:space="preserve"> </v>
      </c>
      <c r="M19" s="217" t="s">
        <v>22</v>
      </c>
      <c r="O19" s="390" t="str">
        <f>IF('[1]Rekapitulácia stavby'!AN17="","",'[1]Rekapitulácia stavby'!AN17)</f>
        <v/>
      </c>
      <c r="P19" s="390"/>
      <c r="R19" s="206"/>
    </row>
    <row r="20" spans="2:18" s="170" customFormat="1" ht="6.95" customHeight="1">
      <c r="B20" s="208"/>
      <c r="R20" s="206"/>
    </row>
    <row r="21" spans="2:18" s="170" customFormat="1" ht="14.45" customHeight="1">
      <c r="B21" s="208"/>
      <c r="D21" s="217" t="s">
        <v>27</v>
      </c>
      <c r="M21" s="217" t="s">
        <v>21</v>
      </c>
      <c r="O21" s="390" t="str">
        <f>IF('[1]Rekapitulácia stavby'!AN19="","",'[1]Rekapitulácia stavby'!AN19)</f>
        <v/>
      </c>
      <c r="P21" s="390"/>
      <c r="R21" s="206"/>
    </row>
    <row r="22" spans="2:18" s="170" customFormat="1" ht="18" customHeight="1">
      <c r="B22" s="208"/>
      <c r="E22" s="218" t="str">
        <f>IF('[1]Rekapitulácia stavby'!E20="","",'[1]Rekapitulácia stavby'!E20)</f>
        <v xml:space="preserve"> </v>
      </c>
      <c r="M22" s="217" t="s">
        <v>22</v>
      </c>
      <c r="O22" s="390" t="str">
        <f>IF('[1]Rekapitulácia stavby'!AN20="","",'[1]Rekapitulácia stavby'!AN20)</f>
        <v/>
      </c>
      <c r="P22" s="390"/>
      <c r="R22" s="206"/>
    </row>
    <row r="23" spans="2:18" s="170" customFormat="1" ht="6.95" customHeight="1">
      <c r="B23" s="208"/>
      <c r="R23" s="206"/>
    </row>
    <row r="24" spans="2:18" s="170" customFormat="1" ht="14.45" customHeight="1">
      <c r="B24" s="208"/>
      <c r="D24" s="217" t="s">
        <v>28</v>
      </c>
      <c r="R24" s="206"/>
    </row>
    <row r="25" spans="2:18" s="170" customFormat="1" ht="22.5" customHeight="1">
      <c r="B25" s="208"/>
      <c r="E25" s="404" t="s">
        <v>5</v>
      </c>
      <c r="F25" s="404"/>
      <c r="G25" s="404"/>
      <c r="H25" s="404"/>
      <c r="I25" s="404"/>
      <c r="J25" s="404"/>
      <c r="K25" s="404"/>
      <c r="L25" s="404"/>
      <c r="R25" s="206"/>
    </row>
    <row r="26" spans="2:18" s="170" customFormat="1" ht="6.95" customHeight="1">
      <c r="B26" s="208"/>
      <c r="R26" s="206"/>
    </row>
    <row r="27" spans="2:18" s="170" customFormat="1" ht="6.95" customHeight="1">
      <c r="B27" s="208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R27" s="206"/>
    </row>
    <row r="28" spans="2:18" s="170" customFormat="1" ht="14.45" customHeight="1">
      <c r="B28" s="208"/>
      <c r="D28" s="256" t="s">
        <v>95</v>
      </c>
      <c r="M28" s="405">
        <f>N89</f>
        <v>0</v>
      </c>
      <c r="N28" s="405"/>
      <c r="O28" s="405"/>
      <c r="P28" s="405"/>
      <c r="R28" s="206"/>
    </row>
    <row r="29" spans="2:18" s="170" customFormat="1" ht="14.45" customHeight="1">
      <c r="B29" s="208"/>
      <c r="D29" s="255" t="s">
        <v>96</v>
      </c>
      <c r="M29" s="405">
        <v>0</v>
      </c>
      <c r="N29" s="405"/>
      <c r="O29" s="405"/>
      <c r="P29" s="405"/>
      <c r="R29" s="206"/>
    </row>
    <row r="30" spans="2:18" s="170" customFormat="1" ht="6.95" customHeight="1">
      <c r="B30" s="208"/>
      <c r="R30" s="206"/>
    </row>
    <row r="31" spans="2:18" s="170" customFormat="1" ht="25.35" customHeight="1">
      <c r="B31" s="208"/>
      <c r="D31" s="254" t="s">
        <v>31</v>
      </c>
      <c r="M31" s="406">
        <f>ROUND(M28+M29,2)</f>
        <v>0</v>
      </c>
      <c r="N31" s="388"/>
      <c r="O31" s="388"/>
      <c r="P31" s="388"/>
      <c r="R31" s="206"/>
    </row>
    <row r="32" spans="2:18" s="170" customFormat="1" ht="6.95" customHeight="1">
      <c r="B32" s="208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R32" s="206"/>
    </row>
    <row r="33" spans="2:18" s="170" customFormat="1" ht="14.45" customHeight="1">
      <c r="B33" s="208"/>
      <c r="D33" s="253" t="s">
        <v>32</v>
      </c>
      <c r="E33" s="253" t="s">
        <v>33</v>
      </c>
      <c r="F33" s="252">
        <v>0.2</v>
      </c>
      <c r="G33" s="251" t="s">
        <v>34</v>
      </c>
      <c r="H33" s="391">
        <f>ROUND((SUM(BE94:BE96)+SUM(BE115:BE122)), 2)</f>
        <v>0</v>
      </c>
      <c r="I33" s="388"/>
      <c r="J33" s="388"/>
      <c r="M33" s="391">
        <f>ROUND(ROUND((SUM(BE94:BE96)+SUM(BE115:BE122)), 2)*F33, 2)</f>
        <v>0</v>
      </c>
      <c r="N33" s="388"/>
      <c r="O33" s="388"/>
      <c r="P33" s="388"/>
      <c r="R33" s="206"/>
    </row>
    <row r="34" spans="2:18" s="170" customFormat="1" ht="14.45" customHeight="1">
      <c r="B34" s="208"/>
      <c r="E34" s="253" t="s">
        <v>35</v>
      </c>
      <c r="F34" s="252">
        <v>0.2</v>
      </c>
      <c r="G34" s="251" t="s">
        <v>34</v>
      </c>
      <c r="H34" s="391">
        <v>0</v>
      </c>
      <c r="I34" s="388"/>
      <c r="J34" s="388"/>
      <c r="M34" s="391">
        <v>0</v>
      </c>
      <c r="N34" s="388"/>
      <c r="O34" s="388"/>
      <c r="P34" s="388"/>
      <c r="R34" s="206"/>
    </row>
    <row r="35" spans="2:18" s="170" customFormat="1" ht="14.45" hidden="1" customHeight="1">
      <c r="B35" s="208"/>
      <c r="E35" s="253" t="s">
        <v>36</v>
      </c>
      <c r="F35" s="252">
        <v>0.2</v>
      </c>
      <c r="G35" s="251" t="s">
        <v>34</v>
      </c>
      <c r="H35" s="391">
        <f>ROUND((SUM(BG94:BG96)+SUM(BG115:BG122)), 2)</f>
        <v>0</v>
      </c>
      <c r="I35" s="388"/>
      <c r="J35" s="388"/>
      <c r="M35" s="391">
        <v>0</v>
      </c>
      <c r="N35" s="388"/>
      <c r="O35" s="388"/>
      <c r="P35" s="388"/>
      <c r="R35" s="206"/>
    </row>
    <row r="36" spans="2:18" s="170" customFormat="1" ht="14.45" hidden="1" customHeight="1">
      <c r="B36" s="208"/>
      <c r="E36" s="253" t="s">
        <v>37</v>
      </c>
      <c r="F36" s="252">
        <v>0.2</v>
      </c>
      <c r="G36" s="251" t="s">
        <v>34</v>
      </c>
      <c r="H36" s="391">
        <f>ROUND((SUM(BH94:BH96)+SUM(BH115:BH122)), 2)</f>
        <v>0</v>
      </c>
      <c r="I36" s="388"/>
      <c r="J36" s="388"/>
      <c r="M36" s="391">
        <v>0</v>
      </c>
      <c r="N36" s="388"/>
      <c r="O36" s="388"/>
      <c r="P36" s="388"/>
      <c r="R36" s="206"/>
    </row>
    <row r="37" spans="2:18" s="170" customFormat="1" ht="14.45" hidden="1" customHeight="1">
      <c r="B37" s="208"/>
      <c r="E37" s="253" t="s">
        <v>38</v>
      </c>
      <c r="F37" s="252">
        <v>0</v>
      </c>
      <c r="G37" s="251" t="s">
        <v>34</v>
      </c>
      <c r="H37" s="391">
        <f>ROUND((SUM(BI94:BI96)+SUM(BI115:BI122)), 2)</f>
        <v>0</v>
      </c>
      <c r="I37" s="388"/>
      <c r="J37" s="388"/>
      <c r="M37" s="391">
        <v>0</v>
      </c>
      <c r="N37" s="388"/>
      <c r="O37" s="388"/>
      <c r="P37" s="388"/>
      <c r="R37" s="206"/>
    </row>
    <row r="38" spans="2:18" s="170" customFormat="1" ht="6.95" customHeight="1">
      <c r="B38" s="208"/>
      <c r="R38" s="206"/>
    </row>
    <row r="39" spans="2:18" s="170" customFormat="1" ht="25.35" customHeight="1">
      <c r="B39" s="208"/>
      <c r="C39" s="223"/>
      <c r="D39" s="250" t="s">
        <v>39</v>
      </c>
      <c r="E39" s="247"/>
      <c r="F39" s="247"/>
      <c r="G39" s="249" t="s">
        <v>40</v>
      </c>
      <c r="H39" s="248" t="s">
        <v>41</v>
      </c>
      <c r="I39" s="247"/>
      <c r="J39" s="247"/>
      <c r="K39" s="247"/>
      <c r="L39" s="400">
        <f>SUM(M31:M37)</f>
        <v>0</v>
      </c>
      <c r="M39" s="400"/>
      <c r="N39" s="400"/>
      <c r="O39" s="400"/>
      <c r="P39" s="401"/>
      <c r="Q39" s="223"/>
      <c r="R39" s="206"/>
    </row>
    <row r="40" spans="2:18" s="170" customFormat="1" ht="14.45" customHeight="1">
      <c r="B40" s="208"/>
      <c r="R40" s="206"/>
    </row>
    <row r="41" spans="2:18" s="170" customFormat="1" ht="14.45" customHeight="1">
      <c r="B41" s="208"/>
      <c r="R41" s="206"/>
    </row>
    <row r="42" spans="2:18">
      <c r="B42" s="22"/>
      <c r="R42" s="23"/>
    </row>
    <row r="43" spans="2:18">
      <c r="B43" s="22"/>
      <c r="R43" s="23"/>
    </row>
    <row r="44" spans="2:18">
      <c r="B44" s="22"/>
      <c r="R44" s="23"/>
    </row>
    <row r="45" spans="2:18">
      <c r="B45" s="22"/>
      <c r="R45" s="23"/>
    </row>
    <row r="46" spans="2:18">
      <c r="B46" s="22"/>
      <c r="R46" s="23"/>
    </row>
    <row r="47" spans="2:18">
      <c r="B47" s="22"/>
      <c r="R47" s="23"/>
    </row>
    <row r="48" spans="2:18">
      <c r="B48" s="22"/>
      <c r="R48" s="23"/>
    </row>
    <row r="49" spans="2:18">
      <c r="B49" s="22"/>
      <c r="R49" s="23"/>
    </row>
    <row r="50" spans="2:18" s="170" customFormat="1" ht="15">
      <c r="B50" s="208"/>
      <c r="D50" s="246" t="s">
        <v>42</v>
      </c>
      <c r="E50" s="203"/>
      <c r="F50" s="203"/>
      <c r="G50" s="203"/>
      <c r="H50" s="245"/>
      <c r="J50" s="246" t="s">
        <v>43</v>
      </c>
      <c r="K50" s="203"/>
      <c r="L50" s="203"/>
      <c r="M50" s="203"/>
      <c r="N50" s="203"/>
      <c r="O50" s="203"/>
      <c r="P50" s="245"/>
      <c r="R50" s="206"/>
    </row>
    <row r="51" spans="2:18">
      <c r="B51" s="22"/>
      <c r="D51" s="50"/>
      <c r="H51" s="51"/>
      <c r="J51" s="50"/>
      <c r="P51" s="51"/>
      <c r="R51" s="23"/>
    </row>
    <row r="52" spans="2:18">
      <c r="B52" s="22"/>
      <c r="D52" s="50"/>
      <c r="H52" s="51"/>
      <c r="J52" s="50"/>
      <c r="P52" s="51"/>
      <c r="R52" s="23"/>
    </row>
    <row r="53" spans="2:18">
      <c r="B53" s="22"/>
      <c r="D53" s="50"/>
      <c r="H53" s="51"/>
      <c r="J53" s="50"/>
      <c r="P53" s="51"/>
      <c r="R53" s="23"/>
    </row>
    <row r="54" spans="2:18">
      <c r="B54" s="22"/>
      <c r="D54" s="50"/>
      <c r="H54" s="51"/>
      <c r="J54" s="50"/>
      <c r="P54" s="51"/>
      <c r="R54" s="23"/>
    </row>
    <row r="55" spans="2:18">
      <c r="B55" s="22"/>
      <c r="D55" s="50"/>
      <c r="H55" s="51"/>
      <c r="J55" s="50"/>
      <c r="P55" s="51"/>
      <c r="R55" s="23"/>
    </row>
    <row r="56" spans="2:18">
      <c r="B56" s="22"/>
      <c r="D56" s="50"/>
      <c r="H56" s="51"/>
      <c r="J56" s="50"/>
      <c r="P56" s="51"/>
      <c r="R56" s="23"/>
    </row>
    <row r="57" spans="2:18">
      <c r="B57" s="22"/>
      <c r="D57" s="50"/>
      <c r="H57" s="51"/>
      <c r="J57" s="50"/>
      <c r="P57" s="51"/>
      <c r="R57" s="23"/>
    </row>
    <row r="58" spans="2:18">
      <c r="B58" s="22"/>
      <c r="D58" s="50"/>
      <c r="H58" s="51"/>
      <c r="J58" s="50"/>
      <c r="P58" s="51"/>
      <c r="R58" s="23"/>
    </row>
    <row r="59" spans="2:18" s="170" customFormat="1" ht="15">
      <c r="B59" s="208"/>
      <c r="D59" s="244" t="s">
        <v>44</v>
      </c>
      <c r="E59" s="242"/>
      <c r="F59" s="242"/>
      <c r="G59" s="243" t="s">
        <v>45</v>
      </c>
      <c r="H59" s="241"/>
      <c r="J59" s="244" t="s">
        <v>44</v>
      </c>
      <c r="K59" s="242"/>
      <c r="L59" s="242"/>
      <c r="M59" s="242"/>
      <c r="N59" s="243" t="s">
        <v>45</v>
      </c>
      <c r="O59" s="242"/>
      <c r="P59" s="241"/>
      <c r="R59" s="206"/>
    </row>
    <row r="60" spans="2:18">
      <c r="B60" s="22"/>
      <c r="R60" s="23"/>
    </row>
    <row r="61" spans="2:18" s="170" customFormat="1" ht="15">
      <c r="B61" s="208"/>
      <c r="D61" s="246" t="s">
        <v>46</v>
      </c>
      <c r="E61" s="203"/>
      <c r="F61" s="203"/>
      <c r="G61" s="203"/>
      <c r="H61" s="245"/>
      <c r="J61" s="246" t="s">
        <v>47</v>
      </c>
      <c r="K61" s="203"/>
      <c r="L61" s="203"/>
      <c r="M61" s="203"/>
      <c r="N61" s="203"/>
      <c r="O61" s="203"/>
      <c r="P61" s="245"/>
      <c r="R61" s="206"/>
    </row>
    <row r="62" spans="2:18">
      <c r="B62" s="22"/>
      <c r="D62" s="50"/>
      <c r="H62" s="51"/>
      <c r="J62" s="50"/>
      <c r="P62" s="51"/>
      <c r="R62" s="23"/>
    </row>
    <row r="63" spans="2:18">
      <c r="B63" s="22"/>
      <c r="D63" s="50"/>
      <c r="H63" s="51"/>
      <c r="J63" s="50"/>
      <c r="P63" s="51"/>
      <c r="R63" s="23"/>
    </row>
    <row r="64" spans="2:18">
      <c r="B64" s="22"/>
      <c r="D64" s="50"/>
      <c r="H64" s="51"/>
      <c r="J64" s="50"/>
      <c r="P64" s="51"/>
      <c r="R64" s="23"/>
    </row>
    <row r="65" spans="2:18">
      <c r="B65" s="22"/>
      <c r="D65" s="50"/>
      <c r="H65" s="51"/>
      <c r="J65" s="50"/>
      <c r="P65" s="51"/>
      <c r="R65" s="23"/>
    </row>
    <row r="66" spans="2:18">
      <c r="B66" s="22"/>
      <c r="D66" s="50"/>
      <c r="H66" s="51"/>
      <c r="J66" s="50"/>
      <c r="P66" s="51"/>
      <c r="R66" s="23"/>
    </row>
    <row r="67" spans="2:18">
      <c r="B67" s="22"/>
      <c r="D67" s="50"/>
      <c r="H67" s="51"/>
      <c r="J67" s="50"/>
      <c r="P67" s="51"/>
      <c r="R67" s="23"/>
    </row>
    <row r="68" spans="2:18">
      <c r="B68" s="22"/>
      <c r="D68" s="50"/>
      <c r="H68" s="51"/>
      <c r="J68" s="50"/>
      <c r="P68" s="51"/>
      <c r="R68" s="23"/>
    </row>
    <row r="69" spans="2:18">
      <c r="B69" s="22"/>
      <c r="D69" s="50"/>
      <c r="H69" s="51"/>
      <c r="J69" s="50"/>
      <c r="P69" s="51"/>
      <c r="R69" s="23"/>
    </row>
    <row r="70" spans="2:18" s="170" customFormat="1" ht="15">
      <c r="B70" s="208"/>
      <c r="D70" s="244" t="s">
        <v>44</v>
      </c>
      <c r="E70" s="242"/>
      <c r="F70" s="242"/>
      <c r="G70" s="243" t="s">
        <v>45</v>
      </c>
      <c r="H70" s="241"/>
      <c r="J70" s="244" t="s">
        <v>44</v>
      </c>
      <c r="K70" s="242"/>
      <c r="L70" s="242"/>
      <c r="M70" s="242"/>
      <c r="N70" s="243" t="s">
        <v>45</v>
      </c>
      <c r="O70" s="242"/>
      <c r="P70" s="241"/>
      <c r="R70" s="206"/>
    </row>
    <row r="71" spans="2:18" s="170" customFormat="1" ht="14.45" customHeight="1">
      <c r="B71" s="173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1"/>
    </row>
    <row r="75" spans="2:18" s="170" customFormat="1" ht="6.95" customHeight="1">
      <c r="B75" s="222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0"/>
    </row>
    <row r="76" spans="2:18" s="170" customFormat="1" ht="36.950000000000003" customHeight="1">
      <c r="B76" s="208"/>
      <c r="C76" s="392" t="s">
        <v>97</v>
      </c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206"/>
    </row>
    <row r="77" spans="2:18" s="170" customFormat="1" ht="6.95" customHeight="1">
      <c r="B77" s="208"/>
      <c r="R77" s="206"/>
    </row>
    <row r="78" spans="2:18" s="170" customFormat="1" ht="30" customHeight="1">
      <c r="B78" s="208"/>
      <c r="C78" s="217" t="s">
        <v>14</v>
      </c>
      <c r="F78" s="382">
        <f>F6</f>
        <v>0</v>
      </c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R78" s="206"/>
    </row>
    <row r="79" spans="2:18" ht="30" customHeight="1">
      <c r="B79" s="22"/>
      <c r="C79" s="217" t="s">
        <v>117</v>
      </c>
      <c r="F79" s="382" t="s">
        <v>118</v>
      </c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R79" s="23"/>
    </row>
    <row r="80" spans="2:18" s="170" customFormat="1" ht="36.950000000000003" customHeight="1">
      <c r="B80" s="208"/>
      <c r="C80" s="219" t="s">
        <v>119</v>
      </c>
      <c r="F80" s="387" t="str">
        <f>F8</f>
        <v>08 - BÚRACIE PRÁCE</v>
      </c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R80" s="206"/>
    </row>
    <row r="81" spans="2:65" s="170" customFormat="1" ht="6.95" customHeight="1">
      <c r="B81" s="208"/>
      <c r="R81" s="206"/>
    </row>
    <row r="82" spans="2:65" s="170" customFormat="1" ht="18" customHeight="1">
      <c r="B82" s="208"/>
      <c r="C82" s="217" t="s">
        <v>17</v>
      </c>
      <c r="F82" s="218" t="str">
        <f>F10</f>
        <v xml:space="preserve"> </v>
      </c>
      <c r="K82" s="217" t="s">
        <v>19</v>
      </c>
      <c r="M82" s="389" t="str">
        <f>IF(O10="","",O10)</f>
        <v/>
      </c>
      <c r="N82" s="389"/>
      <c r="O82" s="389"/>
      <c r="P82" s="389"/>
      <c r="R82" s="206"/>
    </row>
    <row r="83" spans="2:65" s="170" customFormat="1" ht="6.95" customHeight="1">
      <c r="B83" s="208"/>
      <c r="R83" s="206"/>
    </row>
    <row r="84" spans="2:65" s="170" customFormat="1" ht="15">
      <c r="B84" s="208"/>
      <c r="C84" s="217" t="s">
        <v>20</v>
      </c>
      <c r="F84" s="218" t="str">
        <f>E13</f>
        <v xml:space="preserve"> </v>
      </c>
      <c r="K84" s="217" t="s">
        <v>24</v>
      </c>
      <c r="M84" s="390" t="str">
        <f>E19</f>
        <v xml:space="preserve"> </v>
      </c>
      <c r="N84" s="390"/>
      <c r="O84" s="390"/>
      <c r="P84" s="390"/>
      <c r="Q84" s="390"/>
      <c r="R84" s="206"/>
    </row>
    <row r="85" spans="2:65" s="170" customFormat="1" ht="14.45" customHeight="1">
      <c r="B85" s="208"/>
      <c r="C85" s="217" t="s">
        <v>23</v>
      </c>
      <c r="F85" s="218" t="str">
        <f>IF(E16="","",E16)</f>
        <v xml:space="preserve"> </v>
      </c>
      <c r="K85" s="217" t="s">
        <v>27</v>
      </c>
      <c r="M85" s="390" t="str">
        <f>E22</f>
        <v xml:space="preserve"> </v>
      </c>
      <c r="N85" s="390"/>
      <c r="O85" s="390"/>
      <c r="P85" s="390"/>
      <c r="Q85" s="390"/>
      <c r="R85" s="206"/>
    </row>
    <row r="86" spans="2:65" s="170" customFormat="1" ht="10.35" customHeight="1">
      <c r="B86" s="208"/>
      <c r="R86" s="206"/>
    </row>
    <row r="87" spans="2:65" s="170" customFormat="1" ht="29.25" customHeight="1">
      <c r="B87" s="208"/>
      <c r="C87" s="373" t="s">
        <v>98</v>
      </c>
      <c r="D87" s="374"/>
      <c r="E87" s="374"/>
      <c r="F87" s="374"/>
      <c r="G87" s="374"/>
      <c r="H87" s="223"/>
      <c r="I87" s="223"/>
      <c r="J87" s="223"/>
      <c r="K87" s="223"/>
      <c r="L87" s="223"/>
      <c r="M87" s="223"/>
      <c r="N87" s="373" t="s">
        <v>99</v>
      </c>
      <c r="O87" s="374"/>
      <c r="P87" s="374"/>
      <c r="Q87" s="374"/>
      <c r="R87" s="206"/>
    </row>
    <row r="88" spans="2:65" s="170" customFormat="1" ht="10.35" customHeight="1">
      <c r="B88" s="208"/>
      <c r="R88" s="206"/>
    </row>
    <row r="89" spans="2:65" s="170" customFormat="1" ht="29.25" customHeight="1">
      <c r="B89" s="208"/>
      <c r="C89" s="232" t="s">
        <v>100</v>
      </c>
      <c r="N89" s="384">
        <f>N115</f>
        <v>0</v>
      </c>
      <c r="O89" s="368"/>
      <c r="P89" s="368"/>
      <c r="Q89" s="368"/>
      <c r="R89" s="206"/>
      <c r="AU89" s="174" t="s">
        <v>101</v>
      </c>
    </row>
    <row r="90" spans="2:65" s="237" customFormat="1" ht="24.95" customHeight="1">
      <c r="B90" s="240"/>
      <c r="D90" s="239" t="s">
        <v>249</v>
      </c>
      <c r="N90" s="385">
        <f>N116</f>
        <v>0</v>
      </c>
      <c r="O90" s="386"/>
      <c r="P90" s="386"/>
      <c r="Q90" s="386"/>
      <c r="R90" s="238"/>
    </row>
    <row r="91" spans="2:65" s="237" customFormat="1" ht="24.95" customHeight="1">
      <c r="B91" s="240"/>
      <c r="D91" s="239" t="s">
        <v>183</v>
      </c>
      <c r="N91" s="385">
        <f>N118</f>
        <v>0</v>
      </c>
      <c r="O91" s="386"/>
      <c r="P91" s="386"/>
      <c r="Q91" s="386"/>
      <c r="R91" s="238"/>
    </row>
    <row r="92" spans="2:65" s="233" customFormat="1" ht="19.899999999999999" customHeight="1">
      <c r="B92" s="236"/>
      <c r="D92" s="235" t="s">
        <v>123</v>
      </c>
      <c r="N92" s="366">
        <f>N119</f>
        <v>0</v>
      </c>
      <c r="O92" s="367"/>
      <c r="P92" s="367"/>
      <c r="Q92" s="367"/>
      <c r="R92" s="234"/>
    </row>
    <row r="93" spans="2:65" s="170" customFormat="1" ht="21.75" customHeight="1">
      <c r="B93" s="208"/>
      <c r="R93" s="206"/>
    </row>
    <row r="94" spans="2:65" s="170" customFormat="1" ht="29.25" customHeight="1">
      <c r="B94" s="208"/>
      <c r="C94" s="232" t="s">
        <v>102</v>
      </c>
      <c r="N94" s="368">
        <v>0</v>
      </c>
      <c r="O94" s="369"/>
      <c r="P94" s="369"/>
      <c r="Q94" s="369"/>
      <c r="R94" s="206"/>
      <c r="T94" s="231"/>
      <c r="U94" s="230" t="s">
        <v>32</v>
      </c>
    </row>
    <row r="95" spans="2:65" s="170" customFormat="1" ht="18" customHeight="1">
      <c r="B95" s="186"/>
      <c r="C95" s="225"/>
      <c r="D95" s="370" t="s">
        <v>124</v>
      </c>
      <c r="E95" s="370"/>
      <c r="F95" s="370"/>
      <c r="G95" s="370"/>
      <c r="H95" s="370"/>
      <c r="I95" s="225"/>
      <c r="J95" s="225"/>
      <c r="K95" s="225"/>
      <c r="L95" s="225"/>
      <c r="M95" s="225"/>
      <c r="N95" s="371">
        <v>0</v>
      </c>
      <c r="O95" s="371"/>
      <c r="P95" s="371"/>
      <c r="Q95" s="371"/>
      <c r="R95" s="181"/>
      <c r="S95" s="225"/>
      <c r="T95" s="229"/>
      <c r="U95" s="228" t="s">
        <v>35</v>
      </c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6" t="s">
        <v>125</v>
      </c>
      <c r="AZ95" s="225"/>
      <c r="BA95" s="225"/>
      <c r="BB95" s="225"/>
      <c r="BC95" s="225"/>
      <c r="BD95" s="225"/>
      <c r="BE95" s="227">
        <f>IF(U95="základná",N95,0)</f>
        <v>0</v>
      </c>
      <c r="BF95" s="227">
        <f>IF(U95="znížená",N95,0)</f>
        <v>0</v>
      </c>
      <c r="BG95" s="227">
        <f>IF(U95="zákl. prenesená",N95,0)</f>
        <v>0</v>
      </c>
      <c r="BH95" s="227">
        <f>IF(U95="zníž. prenesená",N95,0)</f>
        <v>0</v>
      </c>
      <c r="BI95" s="227">
        <f>IF(U95="nulová",N95,0)</f>
        <v>0</v>
      </c>
      <c r="BJ95" s="226" t="s">
        <v>78</v>
      </c>
      <c r="BK95" s="225"/>
      <c r="BL95" s="225"/>
      <c r="BM95" s="225"/>
    </row>
    <row r="96" spans="2:65" s="170" customFormat="1" ht="18" customHeight="1">
      <c r="B96" s="208"/>
      <c r="R96" s="206"/>
    </row>
    <row r="97" spans="2:18" s="170" customFormat="1" ht="29.25" customHeight="1">
      <c r="B97" s="208"/>
      <c r="C97" s="224" t="s">
        <v>88</v>
      </c>
      <c r="D97" s="223"/>
      <c r="E97" s="223"/>
      <c r="F97" s="223"/>
      <c r="G97" s="223"/>
      <c r="H97" s="223"/>
      <c r="I97" s="223"/>
      <c r="J97" s="223"/>
      <c r="K97" s="223"/>
      <c r="L97" s="372">
        <f>ROUND(SUM(N89+N94),2)</f>
        <v>0</v>
      </c>
      <c r="M97" s="372"/>
      <c r="N97" s="372"/>
      <c r="O97" s="372"/>
      <c r="P97" s="372"/>
      <c r="Q97" s="372"/>
      <c r="R97" s="206"/>
    </row>
    <row r="98" spans="2:18" s="170" customFormat="1" ht="6.95" customHeight="1">
      <c r="B98" s="173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1"/>
    </row>
    <row r="102" spans="2:18" s="170" customFormat="1" ht="6.95" customHeight="1">
      <c r="B102" s="222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0"/>
    </row>
    <row r="103" spans="2:18" s="170" customFormat="1" ht="36.950000000000003" customHeight="1">
      <c r="B103" s="208"/>
      <c r="C103" s="392" t="s">
        <v>103</v>
      </c>
      <c r="D103" s="388"/>
      <c r="E103" s="388"/>
      <c r="F103" s="388"/>
      <c r="G103" s="388"/>
      <c r="H103" s="388"/>
      <c r="I103" s="388"/>
      <c r="J103" s="388"/>
      <c r="K103" s="388"/>
      <c r="L103" s="388"/>
      <c r="M103" s="388"/>
      <c r="N103" s="388"/>
      <c r="O103" s="388"/>
      <c r="P103" s="388"/>
      <c r="Q103" s="388"/>
      <c r="R103" s="206"/>
    </row>
    <row r="104" spans="2:18" s="170" customFormat="1" ht="6.95" customHeight="1">
      <c r="B104" s="208"/>
      <c r="R104" s="206"/>
    </row>
    <row r="105" spans="2:18" s="170" customFormat="1" ht="30" customHeight="1">
      <c r="B105" s="208"/>
      <c r="C105" s="217" t="s">
        <v>14</v>
      </c>
      <c r="F105" s="382">
        <f>F6</f>
        <v>0</v>
      </c>
      <c r="G105" s="383"/>
      <c r="H105" s="383"/>
      <c r="I105" s="383"/>
      <c r="J105" s="383"/>
      <c r="K105" s="383"/>
      <c r="L105" s="383"/>
      <c r="M105" s="383"/>
      <c r="N105" s="383"/>
      <c r="O105" s="383"/>
      <c r="P105" s="383"/>
      <c r="R105" s="206"/>
    </row>
    <row r="106" spans="2:18" ht="30" customHeight="1">
      <c r="B106" s="22"/>
      <c r="C106" s="217" t="s">
        <v>117</v>
      </c>
      <c r="F106" s="382" t="s">
        <v>118</v>
      </c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  <c r="R106" s="23"/>
    </row>
    <row r="107" spans="2:18" s="170" customFormat="1" ht="36.950000000000003" customHeight="1">
      <c r="B107" s="208"/>
      <c r="C107" s="219" t="s">
        <v>119</v>
      </c>
      <c r="F107" s="387" t="str">
        <f>F8</f>
        <v>08 - BÚRACIE PRÁCE</v>
      </c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R107" s="206"/>
    </row>
    <row r="108" spans="2:18" s="170" customFormat="1" ht="6.95" customHeight="1">
      <c r="B108" s="208"/>
      <c r="R108" s="206"/>
    </row>
    <row r="109" spans="2:18" s="170" customFormat="1" ht="18" customHeight="1">
      <c r="B109" s="208"/>
      <c r="C109" s="217" t="s">
        <v>17</v>
      </c>
      <c r="F109" s="218" t="str">
        <f>F10</f>
        <v xml:space="preserve"> </v>
      </c>
      <c r="K109" s="217" t="s">
        <v>19</v>
      </c>
      <c r="M109" s="389" t="str">
        <f>IF(O10="","",O10)</f>
        <v/>
      </c>
      <c r="N109" s="389"/>
      <c r="O109" s="389"/>
      <c r="P109" s="389"/>
      <c r="R109" s="206"/>
    </row>
    <row r="110" spans="2:18" s="170" customFormat="1" ht="6.95" customHeight="1">
      <c r="B110" s="208"/>
      <c r="R110" s="206"/>
    </row>
    <row r="111" spans="2:18" s="170" customFormat="1" ht="15">
      <c r="B111" s="208"/>
      <c r="C111" s="217" t="s">
        <v>20</v>
      </c>
      <c r="F111" s="218" t="str">
        <f>E13</f>
        <v xml:space="preserve"> </v>
      </c>
      <c r="K111" s="217" t="s">
        <v>24</v>
      </c>
      <c r="M111" s="390" t="str">
        <f>E19</f>
        <v xml:space="preserve"> </v>
      </c>
      <c r="N111" s="390"/>
      <c r="O111" s="390"/>
      <c r="P111" s="390"/>
      <c r="Q111" s="390"/>
      <c r="R111" s="206"/>
    </row>
    <row r="112" spans="2:18" s="170" customFormat="1" ht="14.45" customHeight="1">
      <c r="B112" s="208"/>
      <c r="C112" s="217" t="s">
        <v>23</v>
      </c>
      <c r="F112" s="218" t="str">
        <f>IF(E16="","",E16)</f>
        <v xml:space="preserve"> </v>
      </c>
      <c r="K112" s="217" t="s">
        <v>27</v>
      </c>
      <c r="M112" s="390" t="str">
        <f>E22</f>
        <v xml:space="preserve"> </v>
      </c>
      <c r="N112" s="390"/>
      <c r="O112" s="390"/>
      <c r="P112" s="390"/>
      <c r="Q112" s="390"/>
      <c r="R112" s="206"/>
    </row>
    <row r="113" spans="2:65" s="170" customFormat="1" ht="10.35" customHeight="1">
      <c r="B113" s="208"/>
      <c r="R113" s="206"/>
    </row>
    <row r="114" spans="2:65" s="209" customFormat="1" ht="29.25" customHeight="1">
      <c r="B114" s="216"/>
      <c r="C114" s="215" t="s">
        <v>104</v>
      </c>
      <c r="D114" s="214" t="s">
        <v>105</v>
      </c>
      <c r="E114" s="214" t="s">
        <v>50</v>
      </c>
      <c r="F114" s="395" t="s">
        <v>106</v>
      </c>
      <c r="G114" s="395"/>
      <c r="H114" s="395"/>
      <c r="I114" s="395"/>
      <c r="J114" s="214" t="s">
        <v>107</v>
      </c>
      <c r="K114" s="214" t="s">
        <v>108</v>
      </c>
      <c r="L114" s="398" t="s">
        <v>109</v>
      </c>
      <c r="M114" s="398"/>
      <c r="N114" s="395" t="s">
        <v>99</v>
      </c>
      <c r="O114" s="395"/>
      <c r="P114" s="395"/>
      <c r="Q114" s="399"/>
      <c r="R114" s="213"/>
      <c r="T114" s="212" t="s">
        <v>110</v>
      </c>
      <c r="U114" s="211" t="s">
        <v>32</v>
      </c>
      <c r="V114" s="211" t="s">
        <v>111</v>
      </c>
      <c r="W114" s="211" t="s">
        <v>112</v>
      </c>
      <c r="X114" s="211" t="s">
        <v>113</v>
      </c>
      <c r="Y114" s="211" t="s">
        <v>114</v>
      </c>
      <c r="Z114" s="211" t="s">
        <v>115</v>
      </c>
      <c r="AA114" s="210" t="s">
        <v>116</v>
      </c>
    </row>
    <row r="115" spans="2:65" s="170" customFormat="1" ht="29.25" customHeight="1">
      <c r="B115" s="208"/>
      <c r="C115" s="207" t="s">
        <v>95</v>
      </c>
      <c r="N115" s="376">
        <f>BK115</f>
        <v>0</v>
      </c>
      <c r="O115" s="377"/>
      <c r="P115" s="377"/>
      <c r="Q115" s="377"/>
      <c r="R115" s="206"/>
      <c r="T115" s="205"/>
      <c r="U115" s="203"/>
      <c r="V115" s="203"/>
      <c r="W115" s="204">
        <f>W116+W118</f>
        <v>0</v>
      </c>
      <c r="X115" s="203"/>
      <c r="Y115" s="204">
        <f>Y116+Y118</f>
        <v>0</v>
      </c>
      <c r="Z115" s="203"/>
      <c r="AA115" s="202">
        <f>AA116+AA118</f>
        <v>0</v>
      </c>
      <c r="AT115" s="174" t="s">
        <v>67</v>
      </c>
      <c r="AU115" s="174" t="s">
        <v>101</v>
      </c>
      <c r="BK115" s="201">
        <f>BK116+BK118</f>
        <v>0</v>
      </c>
    </row>
    <row r="116" spans="2:65" s="190" customFormat="1" ht="37.35" customHeight="1">
      <c r="B116" s="199"/>
      <c r="D116" s="200" t="s">
        <v>249</v>
      </c>
      <c r="E116" s="200"/>
      <c r="F116" s="200"/>
      <c r="G116" s="200"/>
      <c r="H116" s="200"/>
      <c r="I116" s="200"/>
      <c r="J116" s="200"/>
      <c r="K116" s="200"/>
      <c r="L116" s="200"/>
      <c r="M116" s="200"/>
      <c r="N116" s="378">
        <f>BK116</f>
        <v>0</v>
      </c>
      <c r="O116" s="379"/>
      <c r="P116" s="379"/>
      <c r="Q116" s="379"/>
      <c r="R116" s="197"/>
      <c r="T116" s="196"/>
      <c r="W116" s="195">
        <f>W117</f>
        <v>0</v>
      </c>
      <c r="Y116" s="195">
        <f>Y117</f>
        <v>0</v>
      </c>
      <c r="AA116" s="194">
        <f>AA117</f>
        <v>0</v>
      </c>
      <c r="AR116" s="192" t="s">
        <v>73</v>
      </c>
      <c r="AT116" s="193" t="s">
        <v>67</v>
      </c>
      <c r="AU116" s="193" t="s">
        <v>68</v>
      </c>
      <c r="AY116" s="192" t="s">
        <v>126</v>
      </c>
      <c r="BK116" s="191">
        <f>BK117</f>
        <v>0</v>
      </c>
    </row>
    <row r="117" spans="2:65" s="170" customFormat="1" ht="31.5" customHeight="1">
      <c r="B117" s="186"/>
      <c r="C117" s="185" t="s">
        <v>168</v>
      </c>
      <c r="D117" s="185" t="s">
        <v>127</v>
      </c>
      <c r="E117" s="184" t="s">
        <v>181</v>
      </c>
      <c r="F117" s="393" t="s">
        <v>182</v>
      </c>
      <c r="G117" s="393"/>
      <c r="H117" s="393"/>
      <c r="I117" s="393"/>
      <c r="J117" s="183" t="s">
        <v>136</v>
      </c>
      <c r="K117" s="182">
        <v>520</v>
      </c>
      <c r="L117" s="394">
        <v>0</v>
      </c>
      <c r="M117" s="394"/>
      <c r="N117" s="394">
        <f>ROUND(L117*K117,3)</f>
        <v>0</v>
      </c>
      <c r="O117" s="394"/>
      <c r="P117" s="394"/>
      <c r="Q117" s="394"/>
      <c r="R117" s="181"/>
      <c r="T117" s="180" t="s">
        <v>5</v>
      </c>
      <c r="U117" s="189" t="s">
        <v>35</v>
      </c>
      <c r="V117" s="188">
        <v>0</v>
      </c>
      <c r="W117" s="188">
        <f>V117*K117</f>
        <v>0</v>
      </c>
      <c r="X117" s="188">
        <v>0</v>
      </c>
      <c r="Y117" s="188">
        <f>X117*K117</f>
        <v>0</v>
      </c>
      <c r="Z117" s="188">
        <v>0</v>
      </c>
      <c r="AA117" s="187">
        <f>Z117*K117</f>
        <v>0</v>
      </c>
      <c r="AR117" s="174" t="s">
        <v>131</v>
      </c>
      <c r="AT117" s="174" t="s">
        <v>127</v>
      </c>
      <c r="AU117" s="174" t="s">
        <v>73</v>
      </c>
      <c r="AY117" s="174" t="s">
        <v>126</v>
      </c>
      <c r="BE117" s="176">
        <f>IF(U117="základná",N117,0)</f>
        <v>0</v>
      </c>
      <c r="BF117" s="176">
        <f>IF(U117="znížená",N117,0)</f>
        <v>0</v>
      </c>
      <c r="BG117" s="176">
        <f>IF(U117="zákl. prenesená",N117,0)</f>
        <v>0</v>
      </c>
      <c r="BH117" s="176">
        <f>IF(U117="zníž. prenesená",N117,0)</f>
        <v>0</v>
      </c>
      <c r="BI117" s="176">
        <f>IF(U117="nulová",N117,0)</f>
        <v>0</v>
      </c>
      <c r="BJ117" s="174" t="s">
        <v>78</v>
      </c>
      <c r="BK117" s="175">
        <f>ROUND(L117*K117,3)</f>
        <v>0</v>
      </c>
      <c r="BL117" s="174" t="s">
        <v>131</v>
      </c>
      <c r="BM117" s="174" t="s">
        <v>248</v>
      </c>
    </row>
    <row r="118" spans="2:65" s="190" customFormat="1" ht="37.35" customHeight="1">
      <c r="B118" s="199"/>
      <c r="D118" s="200" t="s">
        <v>183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380">
        <f>BK118</f>
        <v>0</v>
      </c>
      <c r="O118" s="381"/>
      <c r="P118" s="381"/>
      <c r="Q118" s="381"/>
      <c r="R118" s="197"/>
      <c r="T118" s="196"/>
      <c r="W118" s="195">
        <f>W119</f>
        <v>0</v>
      </c>
      <c r="Y118" s="195">
        <f>Y119</f>
        <v>0</v>
      </c>
      <c r="AA118" s="194">
        <f>AA119</f>
        <v>0</v>
      </c>
      <c r="AR118" s="192" t="s">
        <v>73</v>
      </c>
      <c r="AT118" s="193" t="s">
        <v>67</v>
      </c>
      <c r="AU118" s="193" t="s">
        <v>68</v>
      </c>
      <c r="AY118" s="192" t="s">
        <v>126</v>
      </c>
      <c r="BK118" s="191">
        <f>BK119</f>
        <v>0</v>
      </c>
    </row>
    <row r="119" spans="2:65" s="190" customFormat="1" ht="19.899999999999999" customHeight="1">
      <c r="B119" s="199"/>
      <c r="D119" s="198" t="s">
        <v>123</v>
      </c>
      <c r="E119" s="198"/>
      <c r="F119" s="198"/>
      <c r="G119" s="198"/>
      <c r="H119" s="198"/>
      <c r="I119" s="198"/>
      <c r="J119" s="198"/>
      <c r="K119" s="198"/>
      <c r="L119" s="198"/>
      <c r="M119" s="198"/>
      <c r="N119" s="396">
        <f>BK119</f>
        <v>0</v>
      </c>
      <c r="O119" s="397"/>
      <c r="P119" s="397"/>
      <c r="Q119" s="397"/>
      <c r="R119" s="197"/>
      <c r="T119" s="196"/>
      <c r="W119" s="195">
        <f>SUM(W120:W122)</f>
        <v>0</v>
      </c>
      <c r="Y119" s="195">
        <f>SUM(Y120:Y122)</f>
        <v>0</v>
      </c>
      <c r="AA119" s="194">
        <f>SUM(AA120:AA122)</f>
        <v>0</v>
      </c>
      <c r="AR119" s="192" t="s">
        <v>73</v>
      </c>
      <c r="AT119" s="193" t="s">
        <v>67</v>
      </c>
      <c r="AU119" s="193" t="s">
        <v>73</v>
      </c>
      <c r="AY119" s="192" t="s">
        <v>126</v>
      </c>
      <c r="BK119" s="191">
        <f>SUM(BK120:BK122)</f>
        <v>0</v>
      </c>
    </row>
    <row r="120" spans="2:65" s="170" customFormat="1" ht="22.5" customHeight="1">
      <c r="B120" s="186"/>
      <c r="C120" s="185" t="s">
        <v>240</v>
      </c>
      <c r="D120" s="185" t="s">
        <v>127</v>
      </c>
      <c r="E120" s="184" t="s">
        <v>247</v>
      </c>
      <c r="F120" s="393" t="s">
        <v>246</v>
      </c>
      <c r="G120" s="393"/>
      <c r="H120" s="393"/>
      <c r="I120" s="393"/>
      <c r="J120" s="183" t="s">
        <v>146</v>
      </c>
      <c r="K120" s="182">
        <v>1000</v>
      </c>
      <c r="L120" s="394">
        <v>0</v>
      </c>
      <c r="M120" s="394"/>
      <c r="N120" s="394">
        <f>ROUND(L120*K120,3)</f>
        <v>0</v>
      </c>
      <c r="O120" s="394"/>
      <c r="P120" s="394"/>
      <c r="Q120" s="394"/>
      <c r="R120" s="181"/>
      <c r="T120" s="180" t="s">
        <v>5</v>
      </c>
      <c r="U120" s="189" t="s">
        <v>35</v>
      </c>
      <c r="V120" s="188">
        <v>0</v>
      </c>
      <c r="W120" s="188">
        <f>V120*K120</f>
        <v>0</v>
      </c>
      <c r="X120" s="188">
        <v>0</v>
      </c>
      <c r="Y120" s="188">
        <f>X120*K120</f>
        <v>0</v>
      </c>
      <c r="Z120" s="188">
        <v>0</v>
      </c>
      <c r="AA120" s="187">
        <f>Z120*K120</f>
        <v>0</v>
      </c>
      <c r="AR120" s="174" t="s">
        <v>131</v>
      </c>
      <c r="AT120" s="174" t="s">
        <v>127</v>
      </c>
      <c r="AU120" s="174" t="s">
        <v>78</v>
      </c>
      <c r="AY120" s="174" t="s">
        <v>126</v>
      </c>
      <c r="BE120" s="176">
        <f>IF(U120="základná",N120,0)</f>
        <v>0</v>
      </c>
      <c r="BF120" s="176">
        <f>IF(U120="znížená",N120,0)</f>
        <v>0</v>
      </c>
      <c r="BG120" s="176">
        <f>IF(U120="zákl. prenesená",N120,0)</f>
        <v>0</v>
      </c>
      <c r="BH120" s="176">
        <f>IF(U120="zníž. prenesená",N120,0)</f>
        <v>0</v>
      </c>
      <c r="BI120" s="176">
        <f>IF(U120="nulová",N120,0)</f>
        <v>0</v>
      </c>
      <c r="BJ120" s="174" t="s">
        <v>78</v>
      </c>
      <c r="BK120" s="175">
        <f>ROUND(L120*K120,3)</f>
        <v>0</v>
      </c>
      <c r="BL120" s="174" t="s">
        <v>131</v>
      </c>
      <c r="BM120" s="174" t="s">
        <v>78</v>
      </c>
    </row>
    <row r="121" spans="2:65" s="170" customFormat="1" ht="31.5" customHeight="1">
      <c r="B121" s="186"/>
      <c r="C121" s="185" t="s">
        <v>179</v>
      </c>
      <c r="D121" s="185" t="s">
        <v>127</v>
      </c>
      <c r="E121" s="184" t="s">
        <v>245</v>
      </c>
      <c r="F121" s="393" t="s">
        <v>244</v>
      </c>
      <c r="G121" s="393"/>
      <c r="H121" s="393"/>
      <c r="I121" s="393"/>
      <c r="J121" s="183" t="s">
        <v>136</v>
      </c>
      <c r="K121" s="182">
        <v>520</v>
      </c>
      <c r="L121" s="394">
        <v>0</v>
      </c>
      <c r="M121" s="394"/>
      <c r="N121" s="394">
        <f>ROUND(L121*K121,3)</f>
        <v>0</v>
      </c>
      <c r="O121" s="394"/>
      <c r="P121" s="394"/>
      <c r="Q121" s="394"/>
      <c r="R121" s="181"/>
      <c r="T121" s="180" t="s">
        <v>5</v>
      </c>
      <c r="U121" s="189" t="s">
        <v>35</v>
      </c>
      <c r="V121" s="188">
        <v>0</v>
      </c>
      <c r="W121" s="188">
        <f>V121*K121</f>
        <v>0</v>
      </c>
      <c r="X121" s="188">
        <v>0</v>
      </c>
      <c r="Y121" s="188">
        <f>X121*K121</f>
        <v>0</v>
      </c>
      <c r="Z121" s="188">
        <v>0</v>
      </c>
      <c r="AA121" s="187">
        <f>Z121*K121</f>
        <v>0</v>
      </c>
      <c r="AR121" s="174" t="s">
        <v>131</v>
      </c>
      <c r="AT121" s="174" t="s">
        <v>127</v>
      </c>
      <c r="AU121" s="174" t="s">
        <v>78</v>
      </c>
      <c r="AY121" s="174" t="s">
        <v>126</v>
      </c>
      <c r="BE121" s="176">
        <f>IF(U121="základná",N121,0)</f>
        <v>0</v>
      </c>
      <c r="BF121" s="176">
        <f>IF(U121="znížená",N121,0)</f>
        <v>0</v>
      </c>
      <c r="BG121" s="176">
        <f>IF(U121="zákl. prenesená",N121,0)</f>
        <v>0</v>
      </c>
      <c r="BH121" s="176">
        <f>IF(U121="zníž. prenesená",N121,0)</f>
        <v>0</v>
      </c>
      <c r="BI121" s="176">
        <f>IF(U121="nulová",N121,0)</f>
        <v>0</v>
      </c>
      <c r="BJ121" s="174" t="s">
        <v>78</v>
      </c>
      <c r="BK121" s="175">
        <f>ROUND(L121*K121,3)</f>
        <v>0</v>
      </c>
      <c r="BL121" s="174" t="s">
        <v>131</v>
      </c>
      <c r="BM121" s="174" t="s">
        <v>132</v>
      </c>
    </row>
    <row r="122" spans="2:65" s="170" customFormat="1" ht="31.5" customHeight="1">
      <c r="B122" s="186"/>
      <c r="C122" s="185" t="s">
        <v>209</v>
      </c>
      <c r="D122" s="185" t="s">
        <v>127</v>
      </c>
      <c r="E122" s="184" t="s">
        <v>243</v>
      </c>
      <c r="F122" s="393" t="s">
        <v>242</v>
      </c>
      <c r="G122" s="393"/>
      <c r="H122" s="393"/>
      <c r="I122" s="393"/>
      <c r="J122" s="183" t="s">
        <v>136</v>
      </c>
      <c r="K122" s="182">
        <v>520</v>
      </c>
      <c r="L122" s="394">
        <v>0</v>
      </c>
      <c r="M122" s="394"/>
      <c r="N122" s="394">
        <f>ROUND(L122*K122,3)</f>
        <v>0</v>
      </c>
      <c r="O122" s="394"/>
      <c r="P122" s="394"/>
      <c r="Q122" s="394"/>
      <c r="R122" s="181"/>
      <c r="T122" s="180" t="s">
        <v>5</v>
      </c>
      <c r="U122" s="179" t="s">
        <v>35</v>
      </c>
      <c r="V122" s="178">
        <v>0</v>
      </c>
      <c r="W122" s="178">
        <f>V122*K122</f>
        <v>0</v>
      </c>
      <c r="X122" s="178">
        <v>0</v>
      </c>
      <c r="Y122" s="178">
        <f>X122*K122</f>
        <v>0</v>
      </c>
      <c r="Z122" s="178">
        <v>0</v>
      </c>
      <c r="AA122" s="177">
        <f>Z122*K122</f>
        <v>0</v>
      </c>
      <c r="AR122" s="174" t="s">
        <v>131</v>
      </c>
      <c r="AT122" s="174" t="s">
        <v>127</v>
      </c>
      <c r="AU122" s="174" t="s">
        <v>78</v>
      </c>
      <c r="AY122" s="174" t="s">
        <v>126</v>
      </c>
      <c r="BE122" s="176">
        <f>IF(U122="základná",N122,0)</f>
        <v>0</v>
      </c>
      <c r="BF122" s="176">
        <f>IF(U122="znížená",N122,0)</f>
        <v>0</v>
      </c>
      <c r="BG122" s="176">
        <f>IF(U122="zákl. prenesená",N122,0)</f>
        <v>0</v>
      </c>
      <c r="BH122" s="176">
        <f>IF(U122="zníž. prenesená",N122,0)</f>
        <v>0</v>
      </c>
      <c r="BI122" s="176">
        <f>IF(U122="nulová",N122,0)</f>
        <v>0</v>
      </c>
      <c r="BJ122" s="174" t="s">
        <v>78</v>
      </c>
      <c r="BK122" s="175">
        <f>ROUND(L122*K122,3)</f>
        <v>0</v>
      </c>
      <c r="BL122" s="174" t="s">
        <v>131</v>
      </c>
      <c r="BM122" s="174" t="s">
        <v>137</v>
      </c>
    </row>
    <row r="123" spans="2:65" s="170" customFormat="1" ht="6.95" customHeight="1">
      <c r="B123" s="173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1"/>
    </row>
  </sheetData>
  <mergeCells count="74">
    <mergeCell ref="O19:P19"/>
    <mergeCell ref="O21:P21"/>
    <mergeCell ref="O22:P22"/>
    <mergeCell ref="O10:P10"/>
    <mergeCell ref="C2:Q2"/>
    <mergeCell ref="C4:Q4"/>
    <mergeCell ref="F6:P6"/>
    <mergeCell ref="F7:P7"/>
    <mergeCell ref="F8:P8"/>
    <mergeCell ref="O12:P12"/>
    <mergeCell ref="O13:P13"/>
    <mergeCell ref="O15:P15"/>
    <mergeCell ref="O16:P16"/>
    <mergeCell ref="O18:P18"/>
    <mergeCell ref="H37:J37"/>
    <mergeCell ref="M37:P37"/>
    <mergeCell ref="L39:P39"/>
    <mergeCell ref="C76:Q76"/>
    <mergeCell ref="H1:K1"/>
    <mergeCell ref="H34:J34"/>
    <mergeCell ref="M34:P34"/>
    <mergeCell ref="H35:J35"/>
    <mergeCell ref="M35:P35"/>
    <mergeCell ref="M36:P36"/>
    <mergeCell ref="E25:L25"/>
    <mergeCell ref="M28:P28"/>
    <mergeCell ref="M29:P29"/>
    <mergeCell ref="H33:J33"/>
    <mergeCell ref="M33:P33"/>
    <mergeCell ref="M31:P31"/>
    <mergeCell ref="F121:I121"/>
    <mergeCell ref="L121:M121"/>
    <mergeCell ref="N121:Q121"/>
    <mergeCell ref="F122:I122"/>
    <mergeCell ref="L122:M122"/>
    <mergeCell ref="N122:Q122"/>
    <mergeCell ref="F120:I120"/>
    <mergeCell ref="L120:M120"/>
    <mergeCell ref="N120:Q120"/>
    <mergeCell ref="M111:Q111"/>
    <mergeCell ref="M112:Q112"/>
    <mergeCell ref="F114:I114"/>
    <mergeCell ref="F117:I117"/>
    <mergeCell ref="L117:M117"/>
    <mergeCell ref="N117:Q117"/>
    <mergeCell ref="N119:Q119"/>
    <mergeCell ref="L114:M114"/>
    <mergeCell ref="N114:Q114"/>
    <mergeCell ref="C103:Q103"/>
    <mergeCell ref="F105:P105"/>
    <mergeCell ref="F106:P106"/>
    <mergeCell ref="F107:P107"/>
    <mergeCell ref="M109:P109"/>
    <mergeCell ref="C87:G87"/>
    <mergeCell ref="S2:AC2"/>
    <mergeCell ref="N115:Q115"/>
    <mergeCell ref="N116:Q116"/>
    <mergeCell ref="N118:Q118"/>
    <mergeCell ref="F78:P78"/>
    <mergeCell ref="N87:Q87"/>
    <mergeCell ref="N89:Q89"/>
    <mergeCell ref="N90:Q90"/>
    <mergeCell ref="N91:Q91"/>
    <mergeCell ref="F79:P79"/>
    <mergeCell ref="F80:P80"/>
    <mergeCell ref="M82:P82"/>
    <mergeCell ref="M84:Q84"/>
    <mergeCell ref="M85:Q85"/>
    <mergeCell ref="H36:J36"/>
    <mergeCell ref="N92:Q92"/>
    <mergeCell ref="N94:Q94"/>
    <mergeCell ref="D95:H95"/>
    <mergeCell ref="N95:Q95"/>
    <mergeCell ref="L97:Q97"/>
  </mergeCells>
  <hyperlinks>
    <hyperlink ref="F1:G1" location="C2" display="1) Krycí list rozpočtu" xr:uid="{20264FBA-5744-4625-AC31-98D371BABA24}"/>
    <hyperlink ref="H1:K1" location="C87" display="2) Rekapitulácia rozpočtu" xr:uid="{B0E92B8B-3D1E-4F30-9658-F55B0EAC05B6}"/>
    <hyperlink ref="L1" location="C114" display="3) Rozpočet" xr:uid="{F79BD65E-56C3-4B1C-A855-BDCCAAF34DAE}"/>
    <hyperlink ref="S1:T1" location="'Rekapitulácia stavby'!C2" display="Rekapitulácia stavby" xr:uid="{9086B8E5-EF97-43BA-9561-4BBFC51FAFEE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07 - BEŽECKÁ DRÁHA 200 M</vt:lpstr>
      <vt:lpstr>0003 - SADOVÉ ÚPRAVY</vt:lpstr>
      <vt:lpstr>08 - BÚRACIE PRÁCE</vt:lpstr>
      <vt:lpstr>'0003 - SADOVÉ ÚPRAVY'!Názvy_tlače</vt:lpstr>
      <vt:lpstr>'07 - BEŽECKÁ DRÁHA 200 M'!Názvy_tlače</vt:lpstr>
      <vt:lpstr>'08 - BÚRACIE PRÁCE'!Názvy_tlače</vt:lpstr>
      <vt:lpstr>'Rekapitulácia stavby'!Názvy_tlače</vt:lpstr>
      <vt:lpstr>'0003 - SADOVÉ ÚPRAVY'!Oblasť_tlače</vt:lpstr>
      <vt:lpstr>'07 - BEŽECKÁ DRÁHA 200 M'!Oblasť_tlače</vt:lpstr>
      <vt:lpstr>'08 - BÚRACIE PRÁCE'!Oblasť_tlače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MIVA-KONSTRUKT\PC</dc:creator>
  <cp:lastModifiedBy>jana.miklovicova</cp:lastModifiedBy>
  <dcterms:created xsi:type="dcterms:W3CDTF">2018-07-23T11:54:04Z</dcterms:created>
  <dcterms:modified xsi:type="dcterms:W3CDTF">2021-01-27T12:35:40Z</dcterms:modified>
</cp:coreProperties>
</file>