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bomír\Desktop\NBS Garaže  ZT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1 - Oprava podláh a rekon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Oprava podláh a rekon...'!$C$113:$K$139</definedName>
    <definedName name="_xlnm.Print_Area" localSheetId="1">'1 - Oprava podláh a rekon...'!$C$4:$J$37,'1 - Oprava podláh a rekon...'!$C$50:$J$76,'1 - Oprava podláh a rekon...'!$C$82:$J$97,'1 - Oprava podláh a rekon...'!$C$103:$K$139</definedName>
    <definedName name="_xlnm.Print_Titles" localSheetId="1">'1 - Oprava podláh a rekon...'!$113:$113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9"/>
  <c r="BH139"/>
  <c r="BG139"/>
  <c r="BE139"/>
  <c r="T139"/>
  <c r="R139"/>
  <c r="P139"/>
  <c r="BI135"/>
  <c r="BH135"/>
  <c r="BG135"/>
  <c r="BE135"/>
  <c r="T135"/>
  <c r="R135"/>
  <c r="P135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J110"/>
  <c r="F110"/>
  <c r="F108"/>
  <c r="E106"/>
  <c r="J89"/>
  <c r="F89"/>
  <c r="F87"/>
  <c r="E85"/>
  <c r="J22"/>
  <c r="E22"/>
  <c r="J111"/>
  <c r="J21"/>
  <c r="J16"/>
  <c r="E16"/>
  <c r="F111"/>
  <c r="J15"/>
  <c r="J10"/>
  <c r="J108"/>
  <c i="1" r="L90"/>
  <c r="AM90"/>
  <c r="AM89"/>
  <c r="L89"/>
  <c r="AM87"/>
  <c r="L87"/>
  <c r="L85"/>
  <c r="L84"/>
  <c i="2" r="BK139"/>
  <c r="J139"/>
  <c r="BK135"/>
  <c r="J135"/>
  <c r="BK131"/>
  <c r="J131"/>
  <c r="BK129"/>
  <c r="J129"/>
  <c r="BK127"/>
  <c r="J127"/>
  <c r="BK125"/>
  <c r="J125"/>
  <c r="BK123"/>
  <c r="J123"/>
  <c r="BK121"/>
  <c r="J121"/>
  <c r="BK119"/>
  <c r="J119"/>
  <c r="BK117"/>
  <c r="J117"/>
  <c i="1" r="AS94"/>
  <c i="2" l="1" r="BK116"/>
  <c r="J116"/>
  <c r="J96"/>
  <c r="P116"/>
  <c r="P115"/>
  <c r="P114"/>
  <c i="1" r="AU95"/>
  <c i="2" r="R116"/>
  <c r="R115"/>
  <c r="R114"/>
  <c r="T116"/>
  <c r="T115"/>
  <c r="T114"/>
  <c r="J87"/>
  <c r="F90"/>
  <c r="J90"/>
  <c r="BF117"/>
  <c r="BF119"/>
  <c r="BF121"/>
  <c r="BF123"/>
  <c r="BF125"/>
  <c r="BF127"/>
  <c r="BF129"/>
  <c r="BF131"/>
  <c r="BF135"/>
  <c r="BF139"/>
  <c r="F31"/>
  <c i="1" r="AZ95"/>
  <c r="AZ94"/>
  <c r="W29"/>
  <c i="2" r="F34"/>
  <c i="1" r="BC95"/>
  <c r="BC94"/>
  <c r="W32"/>
  <c i="2" r="J31"/>
  <c i="1" r="AV95"/>
  <c i="2" r="F33"/>
  <c i="1" r="BB95"/>
  <c r="BB94"/>
  <c r="W31"/>
  <c i="2" r="F35"/>
  <c i="1" r="BD95"/>
  <c r="BD94"/>
  <c r="W33"/>
  <c r="AU94"/>
  <c i="2" l="1" r="BK115"/>
  <c r="J115"/>
  <c r="J95"/>
  <c i="1" r="AV94"/>
  <c r="AK29"/>
  <c r="AX94"/>
  <c r="AY94"/>
  <c i="2" r="F32"/>
  <c i="1" r="BA95"/>
  <c r="BA94"/>
  <c r="W30"/>
  <c i="2" r="J32"/>
  <c i="1" r="AW95"/>
  <c r="AT95"/>
  <c i="2" l="1" r="BK114"/>
  <c r="J114"/>
  <c r="J94"/>
  <c i="1" r="AW94"/>
  <c r="AK30"/>
  <c l="1" r="AT94"/>
  <c i="2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<sst xmlns="http://schemas.openxmlformats.org/spreadsheetml/2006/main">
  <si>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</si>
  <si>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</si>
  <si>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</si>
  <si>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</si>
  <si>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</si>
  <si>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{efd8b212-060e-4ae8-83a6-040aa2829bf4}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</si>
  <si>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</si>
  <si>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</si>
  <si>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</si>
  <si>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</si>
  <si>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</si>
  <si>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</si>
  <si>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</si>
  <si>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</si>
  <si>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</si>
  <si>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Oprava podláh a rekonštrukcia garáží 1.pp,2.pp,3.pp - Zdravotechnika</t>
  </si>
  <si>
    <t>JKSO:</t>
  </si>
  <si>
    <t>KS:</t>
  </si>
  <si>
    <t>Miesto:</t>
  </si>
  <si>
    <t xml:space="preserve"> </t>
  </si>
  <si>
    <t>Dátum:</t>
  </si>
  <si>
    <t>18. 8. 2020</t>
  </si>
  <si>
    <t>Objednávateľ:</t>
  </si>
  <si>
    <t>IČO:</t>
  </si>
  <si>
    <t>Národná banka Slovenska</t>
  </si>
  <si>
    <t>IČ DPH:</t>
  </si>
  <si>
    <t>Zhotoviteľ:</t>
  </si>
  <si>
    <t>Vyplň údaj</t>
  </si>
  <si>
    <t>Projektant:</t>
  </si>
  <si>
    <t>B.K.P.Š. spol.s.r.o. Bratislava 931 02 Nobelova 34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</si>
  <si>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</si>
  <si>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</si>
  <si>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</si>
  <si>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</si>
  <si>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</si>
  <si>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</si>
  <si>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</si>
  <si>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</si>
  <si>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</si>
  <si>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</si>
  <si>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</si>
  <si>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</si>
  <si>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</si>
  <si>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</si>
  <si>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</si>
  <si>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</si>
  <si>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</si>
  <si>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</si>
  <si>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</si>
  <si>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</si>
  <si>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</si>
  <si>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</si>
  <si>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</si>
  <si>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</si>
  <si>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</si>
  <si>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</si>
  <si>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</si>
  <si>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</si>
  <si>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</si>
  <si>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</si>
  <si>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</si>
  <si>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</si>
  <si>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</si>
  <si>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</si>
  <si>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</si>
  <si>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</si>
  <si>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</si>
  <si>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</si>
  <si>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</si>
  <si>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</si>
  <si>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</si>
  <si>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</si>
  <si>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</si>
  <si>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</si>
  <si>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</si>
  <si>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</si>
  <si>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</si>
  <si>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</si>
  <si>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</si>
  <si>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</si>
  <si>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</si>
  <si>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</si>
  <si>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</si>
  <si>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</si>
  <si>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</si>
  <si>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</si>
  <si>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</si>
  <si>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721 - Zdravotechnika - vnútorná kanalizácia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</si>
  <si>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</si>
  <si>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</si>
  <si>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</si>
  <si>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</si>
  <si>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</si>
  <si>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</si>
  <si>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</si>
  <si>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</si>
  <si>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</si>
  <si>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</si>
  <si>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</si>
  <si>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</si>
  <si>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</si>
  <si>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</si>
  <si>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</si>
  <si>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</si>
  <si>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721</t>
  </si>
  <si>
    <t>Zdravotechnika - vnútorná kanalizácia</t>
  </si>
  <si>
    <t>K</t>
  </si>
  <si>
    <t>721171503.S</t>
  </si>
  <si>
    <t>Potrubie z rúr PE-HD 50/3 mm odpadné prípojné</t>
  </si>
  <si>
    <t>m</t>
  </si>
  <si>
    <t>CS CENEKON 2020 01</t>
  </si>
  <si>
    <t>16</t>
  </si>
  <si>
    <t>730497518</t>
  </si>
  <si>
    <t>VV</t>
  </si>
  <si>
    <t xml:space="preserve">"TS str.4"     11,0</t>
  </si>
  <si>
    <t>7211715031.S</t>
  </si>
  <si>
    <t>Potrubie z rúr PE-HD 50/3 mm odpadné prípojné pod stropom</t>
  </si>
  <si>
    <t>1447779562</t>
  </si>
  <si>
    <t xml:space="preserve">"TS str.4"    3,0</t>
  </si>
  <si>
    <t>3</t>
  </si>
  <si>
    <t>721171504.S</t>
  </si>
  <si>
    <t>Potrubie z rúr PE-HD 56/3 mm odpadné prípojné</t>
  </si>
  <si>
    <t>271015045</t>
  </si>
  <si>
    <t xml:space="preserve">"TS str.4"     12,0</t>
  </si>
  <si>
    <t>4</t>
  </si>
  <si>
    <t>7211715041.S</t>
  </si>
  <si>
    <t>Potrubie z rúr PE-HD 56/3 mm odpadné prípojné pod stropom</t>
  </si>
  <si>
    <t>-115810299</t>
  </si>
  <si>
    <t xml:space="preserve">"TS str.4"     48,0</t>
  </si>
  <si>
    <t>5</t>
  </si>
  <si>
    <t>721171508.S</t>
  </si>
  <si>
    <t>Potrubie z rúr PE-HD 110/4,3 mm odpadné prípojné</t>
  </si>
  <si>
    <t>-730708398</t>
  </si>
  <si>
    <t xml:space="preserve">"TS str.5"    5,0</t>
  </si>
  <si>
    <t>6</t>
  </si>
  <si>
    <t>7211715081.S</t>
  </si>
  <si>
    <t>Potrubie z rúr PE-HD 110/4,3 mm odpadné prípojné pod stropom</t>
  </si>
  <si>
    <t>-1067245747</t>
  </si>
  <si>
    <t xml:space="preserve">"TS str.5"    6,0</t>
  </si>
  <si>
    <t>7</t>
  </si>
  <si>
    <t>7211715082.S</t>
  </si>
  <si>
    <t>Protipožiarna manžeta DN 50-110</t>
  </si>
  <si>
    <t>-1863963531</t>
  </si>
  <si>
    <t xml:space="preserve">"tabuľka"   20</t>
  </si>
  <si>
    <t>8</t>
  </si>
  <si>
    <t>721171803.S</t>
  </si>
  <si>
    <t xml:space="preserve">Demontáž potrubia z novodurových rúr odpadového alebo pripojovacieho do D75,  -0,00210 t</t>
  </si>
  <si>
    <t>-506963448</t>
  </si>
  <si>
    <t xml:space="preserve">"TS str.4"       11,0+3,0</t>
  </si>
  <si>
    <t xml:space="preserve">"TS str.4,5"      48,0+5,0</t>
  </si>
  <si>
    <t>Súčet</t>
  </si>
  <si>
    <t>9</t>
  </si>
  <si>
    <t>721171808.S</t>
  </si>
  <si>
    <t xml:space="preserve">Demontáž potrubia z novodurových rúr odpadového alebo pripojovacieho nad 75 do D114,  -0,00198 t</t>
  </si>
  <si>
    <t>1011743940</t>
  </si>
  <si>
    <t xml:space="preserve">"TS str.4"       12,0</t>
  </si>
  <si>
    <t xml:space="preserve">"TS str.5"     6,0</t>
  </si>
  <si>
    <t>10</t>
  </si>
  <si>
    <t>998721202.S</t>
  </si>
  <si>
    <t>Presun hmôt pre vnútornú kanalizáciu v objektoch výšky nad 6 do 12 m</t>
  </si>
  <si>
    <t>%</t>
  </si>
  <si>
    <t>-12286733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</si>
</sst>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="1" customFormat="1" ht="24.96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6</v>
      </c>
    </row>
    <row r="5" s="1" customFormat="1" ht="12" customHeight="1">
      <c r="B5" s="20"/>
      <c r="C5" s="21"/>
      <c r="D5" s="25" t="s">
        <v>11</v>
      </c>
      <c r="E5" s="21"/>
      <c r="F5" s="21"/>
      <c r="G5" s="21"/>
      <c r="H5" s="21"/>
      <c r="I5" s="21"/>
      <c r="J5" s="21"/>
      <c r="K5" s="26" t="s">
        <v>12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13</v>
      </c>
      <c r="BS5" s="16" t="s">
        <v>6</v>
      </c>
    </row>
    <row r="6" s="1" customFormat="1" ht="36.96" customHeight="1">
      <c r="B6" s="20"/>
      <c r="C6" s="21"/>
      <c r="D6" s="28" t="s">
        <v>14</v>
      </c>
      <c r="E6" s="21"/>
      <c r="F6" s="21"/>
      <c r="G6" s="21"/>
      <c r="H6" s="21"/>
      <c r="I6" s="21"/>
      <c r="J6" s="21"/>
      <c r="K6" s="29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16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17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18</v>
      </c>
      <c r="E8" s="21"/>
      <c r="F8" s="21"/>
      <c r="G8" s="21"/>
      <c r="H8" s="21"/>
      <c r="I8" s="21"/>
      <c r="J8" s="21"/>
      <c r="K8" s="26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20</v>
      </c>
      <c r="AL8" s="21"/>
      <c r="AM8" s="21"/>
      <c r="AN8" s="32" t="s">
        <v>21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23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23</v>
      </c>
      <c r="AL13" s="21"/>
      <c r="AM13" s="21"/>
      <c r="AN13" s="33" t="s">
        <v>27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25</v>
      </c>
      <c r="AL14" s="21"/>
      <c r="AM14" s="21"/>
      <c r="AN14" s="33" t="s">
        <v>27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23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31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23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31</v>
      </c>
    </row>
    <row r="20" s="1" customFormat="1" ht="18.48" customHeight="1">
      <c r="B20" s="20"/>
      <c r="C20" s="21"/>
      <c r="D20" s="21"/>
      <c r="E20" s="26" t="s">
        <v>19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0.20000000000000001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0.20000000000000001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0.20000000000000001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0.20000000000000001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11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14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podláh a rekonštrukcia garáží 1.pp,2.pp,3.pp - Zdravotechnika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18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20</v>
      </c>
      <c r="AJ87" s="39"/>
      <c r="AK87" s="39"/>
      <c r="AL87" s="39"/>
      <c r="AM87" s="78" t="str">
        <f>IF(AN8= "","",AN8)</f>
        <v>18. 8. 2020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40.05" customHeight="1">
      <c r="A89" s="37"/>
      <c r="B89" s="38"/>
      <c r="C89" s="31" t="s">
        <v>22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Národná banka Slovenska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28</v>
      </c>
      <c r="AJ89" s="39"/>
      <c r="AK89" s="39"/>
      <c r="AL89" s="39"/>
      <c r="AM89" s="79" t="str">
        <f>IF(E17="","",E17)</f>
        <v>B.K.P.Š. spol.s.r.o. Bratislava 931 02 Nobelova 34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26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7" t="s">
        <v>77</v>
      </c>
      <c r="B95" s="118"/>
      <c r="C95" s="119"/>
      <c r="D95" s="120" t="s">
        <v>12</v>
      </c>
      <c r="E95" s="120"/>
      <c r="F95" s="120"/>
      <c r="G95" s="120"/>
      <c r="H95" s="120"/>
      <c r="I95" s="121"/>
      <c r="J95" s="120" t="s">
        <v>15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Oprava podláh a rekon...'!J28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78</v>
      </c>
      <c r="AR95" s="124"/>
      <c r="AS95" s="125">
        <v>0</v>
      </c>
      <c r="AT95" s="126">
        <f>ROUND(SUM(AV95:AW95),2)</f>
        <v>0</v>
      </c>
      <c r="AU95" s="127">
        <f>'1 - Oprava podláh a rekon...'!P114</f>
        <v>0</v>
      </c>
      <c r="AV95" s="126">
        <f>'1 - Oprava podláh a rekon...'!J31</f>
        <v>0</v>
      </c>
      <c r="AW95" s="126">
        <f>'1 - Oprava podláh a rekon...'!J32</f>
        <v>0</v>
      </c>
      <c r="AX95" s="126">
        <f>'1 - Oprava podláh a rekon...'!J33</f>
        <v>0</v>
      </c>
      <c r="AY95" s="126">
        <f>'1 - Oprava podláh a rekon...'!J34</f>
        <v>0</v>
      </c>
      <c r="AZ95" s="126">
        <f>'1 - Oprava podláh a rekon...'!F31</f>
        <v>0</v>
      </c>
      <c r="BA95" s="126">
        <f>'1 - Oprava podláh a rekon...'!F32</f>
        <v>0</v>
      </c>
      <c r="BB95" s="126">
        <f>'1 - Oprava podláh a rekon...'!F33</f>
        <v>0</v>
      </c>
      <c r="BC95" s="126">
        <f>'1 - Oprava podláh a rekon...'!F34</f>
        <v>0</v>
      </c>
      <c r="BD95" s="128">
        <f>'1 - Oprava podláh a rekon...'!F35</f>
        <v>0</v>
      </c>
      <c r="BE95" s="7"/>
      <c r="BT95" s="129" t="s">
        <v>12</v>
      </c>
      <c r="BU95" s="129" t="s">
        <v>79</v>
      </c>
      <c r="BV95" s="129" t="s">
        <v>75</v>
      </c>
      <c r="BW95" s="129" t="s">
        <v>5</v>
      </c>
      <c r="BX95" s="129" t="s">
        <v>76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ZBU3wavjzGHYrclUMvk2tenPe0+USCqN2InpXiFxuv9jBGNdmmFKL1NbRv/b9r7uSC/bV8I0fSJTvthGFaXgXQ==" hashValue="WBpkwizbRJUANBPc4RUDtcJVPM1XAvEx4l+yq6Dgj4XWO9HqrZot6N/1IlCBoWmVP5cNIpF/ZKaQoDyIzhHbt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Oprava podláh a reko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74</v>
      </c>
    </row>
    <row r="4" s="1" customFormat="1" ht="24.96" customHeight="1">
      <c r="B4" s="19"/>
      <c r="D4" s="134" t="s">
        <v>80</v>
      </c>
      <c r="I4" s="130"/>
      <c r="L4" s="19"/>
      <c r="M4" s="135" t="s">
        <v>9</v>
      </c>
      <c r="AT4" s="16" t="s">
        <v>4</v>
      </c>
    </row>
    <row r="5" s="1" customFormat="1" ht="6.96" customHeight="1">
      <c r="B5" s="19"/>
      <c r="I5" s="130"/>
      <c r="L5" s="19"/>
    </row>
    <row r="6" s="2" customFormat="1" ht="12" customHeight="1">
      <c r="A6" s="37"/>
      <c r="B6" s="43"/>
      <c r="C6" s="37"/>
      <c r="D6" s="136" t="s">
        <v>14</v>
      </c>
      <c r="E6" s="37"/>
      <c r="F6" s="37"/>
      <c r="G6" s="37"/>
      <c r="H6" s="37"/>
      <c r="I6" s="1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8" t="s">
        <v>15</v>
      </c>
      <c r="F7" s="37"/>
      <c r="G7" s="37"/>
      <c r="H7" s="37"/>
      <c r="I7" s="1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6" t="s">
        <v>16</v>
      </c>
      <c r="E9" s="37"/>
      <c r="F9" s="139" t="s">
        <v>1</v>
      </c>
      <c r="G9" s="37"/>
      <c r="H9" s="37"/>
      <c r="I9" s="140" t="s">
        <v>17</v>
      </c>
      <c r="J9" s="139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6" t="s">
        <v>18</v>
      </c>
      <c r="E10" s="37"/>
      <c r="F10" s="139" t="s">
        <v>19</v>
      </c>
      <c r="G10" s="37"/>
      <c r="H10" s="37"/>
      <c r="I10" s="140" t="s">
        <v>20</v>
      </c>
      <c r="J10" s="141" t="str">
        <f>'Rekapitulácia stavby'!AN8</f>
        <v>18. 8. 2020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22</v>
      </c>
      <c r="E12" s="37"/>
      <c r="F12" s="37"/>
      <c r="G12" s="37"/>
      <c r="H12" s="37"/>
      <c r="I12" s="140" t="s">
        <v>23</v>
      </c>
      <c r="J12" s="139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9" t="s">
        <v>24</v>
      </c>
      <c r="F13" s="37"/>
      <c r="G13" s="37"/>
      <c r="H13" s="37"/>
      <c r="I13" s="140" t="s">
        <v>25</v>
      </c>
      <c r="J13" s="139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6" t="s">
        <v>26</v>
      </c>
      <c r="E15" s="37"/>
      <c r="F15" s="37"/>
      <c r="G15" s="37"/>
      <c r="H15" s="37"/>
      <c r="I15" s="140" t="s">
        <v>23</v>
      </c>
      <c r="J15" s="32" t="str">
        <f>'Rekapitulácia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'Rekapitulácia stavby'!E14</f>
        <v>Vyplň údaj</v>
      </c>
      <c r="F16" s="139"/>
      <c r="G16" s="139"/>
      <c r="H16" s="139"/>
      <c r="I16" s="140" t="s">
        <v>25</v>
      </c>
      <c r="J16" s="32" t="str">
        <f>'Rekapitulácia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6" t="s">
        <v>28</v>
      </c>
      <c r="E18" s="37"/>
      <c r="F18" s="37"/>
      <c r="G18" s="37"/>
      <c r="H18" s="37"/>
      <c r="I18" s="140" t="s">
        <v>23</v>
      </c>
      <c r="J18" s="139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9" t="s">
        <v>29</v>
      </c>
      <c r="F19" s="37"/>
      <c r="G19" s="37"/>
      <c r="H19" s="37"/>
      <c r="I19" s="140" t="s">
        <v>25</v>
      </c>
      <c r="J19" s="139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6" t="s">
        <v>32</v>
      </c>
      <c r="E21" s="37"/>
      <c r="F21" s="37"/>
      <c r="G21" s="37"/>
      <c r="H21" s="37"/>
      <c r="I21" s="140" t="s">
        <v>23</v>
      </c>
      <c r="J21" s="139" t="str">
        <f>IF('Rekapitulácia stavby'!AN19="","",'Rekapitulácia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9" t="str">
        <f>IF('Rekapitulácia stavby'!E20="","",'Rekapitulácia stavby'!E20)</f>
        <v xml:space="preserve"> </v>
      </c>
      <c r="F22" s="37"/>
      <c r="G22" s="37"/>
      <c r="H22" s="37"/>
      <c r="I22" s="140" t="s">
        <v>25</v>
      </c>
      <c r="J22" s="139" t="str">
        <f>IF('Rekapitulácia stavby'!AN20="","",'Rekapitulácia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6" t="s">
        <v>33</v>
      </c>
      <c r="E24" s="37"/>
      <c r="F24" s="37"/>
      <c r="G24" s="37"/>
      <c r="H24" s="37"/>
      <c r="I24" s="1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5"/>
      <c r="J25" s="142"/>
      <c r="K25" s="142"/>
      <c r="L25" s="146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7"/>
      <c r="E27" s="147"/>
      <c r="F27" s="147"/>
      <c r="G27" s="147"/>
      <c r="H27" s="147"/>
      <c r="I27" s="148"/>
      <c r="J27" s="147"/>
      <c r="K27" s="14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137"/>
      <c r="J28" s="150">
        <f>ROUND(J114,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7"/>
      <c r="E29" s="147"/>
      <c r="F29" s="147"/>
      <c r="G29" s="147"/>
      <c r="H29" s="147"/>
      <c r="I29" s="148"/>
      <c r="J29" s="147"/>
      <c r="K29" s="14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1" t="s">
        <v>36</v>
      </c>
      <c r="G30" s="37"/>
      <c r="H30" s="37"/>
      <c r="I30" s="152" t="s">
        <v>35</v>
      </c>
      <c r="J30" s="151" t="s">
        <v>37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3" t="s">
        <v>38</v>
      </c>
      <c r="E31" s="136" t="s">
        <v>39</v>
      </c>
      <c r="F31" s="154">
        <f>ROUND((SUM(BE114:BE139)),  2)</f>
        <v>0</v>
      </c>
      <c r="G31" s="37"/>
      <c r="H31" s="37"/>
      <c r="I31" s="155">
        <v>0.20000000000000001</v>
      </c>
      <c r="J31" s="154">
        <f>ROUND(((SUM(BE114:BE139))*I31),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6" t="s">
        <v>40</v>
      </c>
      <c r="F32" s="154">
        <f>ROUND((SUM(BF114:BF139)),  2)</f>
        <v>0</v>
      </c>
      <c r="G32" s="37"/>
      <c r="H32" s="37"/>
      <c r="I32" s="155">
        <v>0.20000000000000001</v>
      </c>
      <c r="J32" s="154">
        <f>ROUND(((SUM(BF114:BF139))*I32),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6" t="s">
        <v>41</v>
      </c>
      <c r="F33" s="154">
        <f>ROUND((SUM(BG114:BG139)),  2)</f>
        <v>0</v>
      </c>
      <c r="G33" s="37"/>
      <c r="H33" s="37"/>
      <c r="I33" s="155">
        <v>0.20000000000000001</v>
      </c>
      <c r="J33" s="154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42</v>
      </c>
      <c r="F34" s="154">
        <f>ROUND((SUM(BH114:BH139)),  2)</f>
        <v>0</v>
      </c>
      <c r="G34" s="37"/>
      <c r="H34" s="37"/>
      <c r="I34" s="155">
        <v>0.20000000000000001</v>
      </c>
      <c r="J34" s="154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43</v>
      </c>
      <c r="F35" s="154">
        <f>ROUND((SUM(BI114:BI139)),  2)</f>
        <v>0</v>
      </c>
      <c r="G35" s="37"/>
      <c r="H35" s="37"/>
      <c r="I35" s="155">
        <v>0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6"/>
      <c r="D37" s="157" t="s">
        <v>44</v>
      </c>
      <c r="E37" s="158"/>
      <c r="F37" s="158"/>
      <c r="G37" s="159" t="s">
        <v>45</v>
      </c>
      <c r="H37" s="160" t="s">
        <v>46</v>
      </c>
      <c r="I37" s="161"/>
      <c r="J37" s="162">
        <f>SUM(J28:J35)</f>
        <v>0</v>
      </c>
      <c r="K37" s="163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0"/>
      <c r="L39" s="19"/>
    </row>
    <row r="40" s="1" customFormat="1" ht="14.4" customHeight="1">
      <c r="B40" s="19"/>
      <c r="I40" s="130"/>
      <c r="L40" s="19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4" t="s">
        <v>47</v>
      </c>
      <c r="E50" s="165"/>
      <c r="F50" s="165"/>
      <c r="G50" s="164" t="s">
        <v>48</v>
      </c>
      <c r="H50" s="165"/>
      <c r="I50" s="166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7" t="s">
        <v>49</v>
      </c>
      <c r="E61" s="168"/>
      <c r="F61" s="169" t="s">
        <v>50</v>
      </c>
      <c r="G61" s="167" t="s">
        <v>49</v>
      </c>
      <c r="H61" s="168"/>
      <c r="I61" s="170"/>
      <c r="J61" s="171" t="s">
        <v>50</v>
      </c>
      <c r="K61" s="16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51</v>
      </c>
      <c r="E65" s="172"/>
      <c r="F65" s="172"/>
      <c r="G65" s="164" t="s">
        <v>52</v>
      </c>
      <c r="H65" s="172"/>
      <c r="I65" s="173"/>
      <c r="J65" s="172"/>
      <c r="K65" s="17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7" t="s">
        <v>49</v>
      </c>
      <c r="E76" s="168"/>
      <c r="F76" s="169" t="s">
        <v>50</v>
      </c>
      <c r="G76" s="167" t="s">
        <v>49</v>
      </c>
      <c r="H76" s="168"/>
      <c r="I76" s="170"/>
      <c r="J76" s="171" t="s">
        <v>50</v>
      </c>
      <c r="K76" s="16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81</v>
      </c>
      <c r="D82" s="39"/>
      <c r="E82" s="39"/>
      <c r="F82" s="39"/>
      <c r="G82" s="39"/>
      <c r="H82" s="39"/>
      <c r="I82" s="137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7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14</v>
      </c>
      <c r="D84" s="39"/>
      <c r="E84" s="39"/>
      <c r="F84" s="39"/>
      <c r="G84" s="39"/>
      <c r="H84" s="39"/>
      <c r="I84" s="137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podláh a rekonštrukcia garáží 1.pp,2.pp,3.pp - Zdravotechnika</v>
      </c>
      <c r="F85" s="39"/>
      <c r="G85" s="39"/>
      <c r="H85" s="39"/>
      <c r="I85" s="137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7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18</v>
      </c>
      <c r="D87" s="39"/>
      <c r="E87" s="39"/>
      <c r="F87" s="26" t="str">
        <f>F10</f>
        <v xml:space="preserve"> </v>
      </c>
      <c r="G87" s="39"/>
      <c r="H87" s="39"/>
      <c r="I87" s="140" t="s">
        <v>20</v>
      </c>
      <c r="J87" s="78" t="str">
        <f>IF(J10="","",J10)</f>
        <v>18. 8. 2020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7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40.05" customHeight="1">
      <c r="A89" s="37"/>
      <c r="B89" s="38"/>
      <c r="C89" s="31" t="s">
        <v>22</v>
      </c>
      <c r="D89" s="39"/>
      <c r="E89" s="39"/>
      <c r="F89" s="26" t="str">
        <f>E13</f>
        <v>Národná banka Slovenska</v>
      </c>
      <c r="G89" s="39"/>
      <c r="H89" s="39"/>
      <c r="I89" s="140" t="s">
        <v>28</v>
      </c>
      <c r="J89" s="35" t="str">
        <f>E19</f>
        <v>B.K.P.Š. spol.s.r.o. Bratislava 931 02 Nobelova 34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26</v>
      </c>
      <c r="D90" s="39"/>
      <c r="E90" s="39"/>
      <c r="F90" s="26" t="str">
        <f>IF(E16="","",E16)</f>
        <v>Vyplň údaj</v>
      </c>
      <c r="G90" s="39"/>
      <c r="H90" s="39"/>
      <c r="I90" s="140" t="s">
        <v>32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7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0" t="s">
        <v>82</v>
      </c>
      <c r="D92" s="181"/>
      <c r="E92" s="181"/>
      <c r="F92" s="181"/>
      <c r="G92" s="181"/>
      <c r="H92" s="181"/>
      <c r="I92" s="182"/>
      <c r="J92" s="183" t="s">
        <v>83</v>
      </c>
      <c r="K92" s="181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7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4" t="s">
        <v>84</v>
      </c>
      <c r="D94" s="39"/>
      <c r="E94" s="39"/>
      <c r="F94" s="39"/>
      <c r="G94" s="39"/>
      <c r="H94" s="39"/>
      <c r="I94" s="137"/>
      <c r="J94" s="109">
        <f>J114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85</v>
      </c>
    </row>
    <row r="95" s="9" customFormat="1" ht="24.96" customHeight="1">
      <c r="A95" s="9"/>
      <c r="B95" s="185"/>
      <c r="C95" s="186"/>
      <c r="D95" s="187" t="s">
        <v>86</v>
      </c>
      <c r="E95" s="188"/>
      <c r="F95" s="188"/>
      <c r="G95" s="188"/>
      <c r="H95" s="188"/>
      <c r="I95" s="189"/>
      <c r="J95" s="190">
        <f>J115</f>
        <v>0</v>
      </c>
      <c r="K95" s="186"/>
      <c r="L95" s="19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2"/>
      <c r="C96" s="193"/>
      <c r="D96" s="194" t="s">
        <v>87</v>
      </c>
      <c r="E96" s="195"/>
      <c r="F96" s="195"/>
      <c r="G96" s="195"/>
      <c r="H96" s="195"/>
      <c r="I96" s="196"/>
      <c r="J96" s="197">
        <f>J116</f>
        <v>0</v>
      </c>
      <c r="K96" s="193"/>
      <c r="L96" s="19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7"/>
      <c r="B97" s="38"/>
      <c r="C97" s="39"/>
      <c r="D97" s="39"/>
      <c r="E97" s="39"/>
      <c r="F97" s="39"/>
      <c r="G97" s="39"/>
      <c r="H97" s="39"/>
      <c r="I97" s="137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176"/>
      <c r="J98" s="66"/>
      <c r="K98" s="6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102" s="2" customFormat="1" ht="6.96" customHeight="1">
      <c r="A102" s="37"/>
      <c r="B102" s="67"/>
      <c r="C102" s="68"/>
      <c r="D102" s="68"/>
      <c r="E102" s="68"/>
      <c r="F102" s="68"/>
      <c r="G102" s="68"/>
      <c r="H102" s="68"/>
      <c r="I102" s="179"/>
      <c r="J102" s="68"/>
      <c r="K102" s="68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4.96" customHeight="1">
      <c r="A103" s="37"/>
      <c r="B103" s="38"/>
      <c r="C103" s="22" t="s">
        <v>88</v>
      </c>
      <c r="D103" s="39"/>
      <c r="E103" s="39"/>
      <c r="F103" s="39"/>
      <c r="G103" s="39"/>
      <c r="H103" s="39"/>
      <c r="I103" s="137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137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2" customHeight="1">
      <c r="A105" s="37"/>
      <c r="B105" s="38"/>
      <c r="C105" s="31" t="s">
        <v>14</v>
      </c>
      <c r="D105" s="39"/>
      <c r="E105" s="39"/>
      <c r="F105" s="39"/>
      <c r="G105" s="39"/>
      <c r="H105" s="39"/>
      <c r="I105" s="137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6.5" customHeight="1">
      <c r="A106" s="37"/>
      <c r="B106" s="38"/>
      <c r="C106" s="39"/>
      <c r="D106" s="39"/>
      <c r="E106" s="75" t="str">
        <f>E7</f>
        <v>Oprava podláh a rekonštrukcia garáží 1.pp,2.pp,3.pp - Zdravotechnika</v>
      </c>
      <c r="F106" s="39"/>
      <c r="G106" s="39"/>
      <c r="H106" s="39"/>
      <c r="I106" s="137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137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18</v>
      </c>
      <c r="D108" s="39"/>
      <c r="E108" s="39"/>
      <c r="F108" s="26" t="str">
        <f>F10</f>
        <v xml:space="preserve"> </v>
      </c>
      <c r="G108" s="39"/>
      <c r="H108" s="39"/>
      <c r="I108" s="140" t="s">
        <v>20</v>
      </c>
      <c r="J108" s="78" t="str">
        <f>IF(J10="","",J10)</f>
        <v>18. 8. 2020</v>
      </c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37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40.05" customHeight="1">
      <c r="A110" s="37"/>
      <c r="B110" s="38"/>
      <c r="C110" s="31" t="s">
        <v>22</v>
      </c>
      <c r="D110" s="39"/>
      <c r="E110" s="39"/>
      <c r="F110" s="26" t="str">
        <f>E13</f>
        <v>Národná banka Slovenska</v>
      </c>
      <c r="G110" s="39"/>
      <c r="H110" s="39"/>
      <c r="I110" s="140" t="s">
        <v>28</v>
      </c>
      <c r="J110" s="35" t="str">
        <f>E19</f>
        <v>B.K.P.Š. spol.s.r.o. Bratislava 931 02 Nobelova 34</v>
      </c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5.15" customHeight="1">
      <c r="A111" s="37"/>
      <c r="B111" s="38"/>
      <c r="C111" s="31" t="s">
        <v>26</v>
      </c>
      <c r="D111" s="39"/>
      <c r="E111" s="39"/>
      <c r="F111" s="26" t="str">
        <f>IF(E16="","",E16)</f>
        <v>Vyplň údaj</v>
      </c>
      <c r="G111" s="39"/>
      <c r="H111" s="39"/>
      <c r="I111" s="140" t="s">
        <v>32</v>
      </c>
      <c r="J111" s="35" t="str">
        <f>E22</f>
        <v xml:space="preserve"> 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0.32" customHeight="1">
      <c r="A112" s="37"/>
      <c r="B112" s="38"/>
      <c r="C112" s="39"/>
      <c r="D112" s="39"/>
      <c r="E112" s="39"/>
      <c r="F112" s="39"/>
      <c r="G112" s="39"/>
      <c r="H112" s="39"/>
      <c r="I112" s="137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1" customFormat="1" ht="29.28" customHeight="1">
      <c r="A113" s="199"/>
      <c r="B113" s="200"/>
      <c r="C113" s="201" t="s">
        <v>89</v>
      </c>
      <c r="D113" s="202" t="s">
        <v>59</v>
      </c>
      <c r="E113" s="202" t="s">
        <v>55</v>
      </c>
      <c r="F113" s="202" t="s">
        <v>56</v>
      </c>
      <c r="G113" s="202" t="s">
        <v>90</v>
      </c>
      <c r="H113" s="202" t="s">
        <v>91</v>
      </c>
      <c r="I113" s="203" t="s">
        <v>92</v>
      </c>
      <c r="J113" s="202" t="s">
        <v>83</v>
      </c>
      <c r="K113" s="204" t="s">
        <v>93</v>
      </c>
      <c r="L113" s="205"/>
      <c r="M113" s="99" t="s">
        <v>1</v>
      </c>
      <c r="N113" s="100" t="s">
        <v>38</v>
      </c>
      <c r="O113" s="100" t="s">
        <v>94</v>
      </c>
      <c r="P113" s="100" t="s">
        <v>95</v>
      </c>
      <c r="Q113" s="100" t="s">
        <v>96</v>
      </c>
      <c r="R113" s="100" t="s">
        <v>97</v>
      </c>
      <c r="S113" s="100" t="s">
        <v>98</v>
      </c>
      <c r="T113" s="101" t="s">
        <v>99</v>
      </c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</row>
    <row r="114" s="2" customFormat="1" ht="22.8" customHeight="1">
      <c r="A114" s="37"/>
      <c r="B114" s="38"/>
      <c r="C114" s="106" t="s">
        <v>84</v>
      </c>
      <c r="D114" s="39"/>
      <c r="E114" s="39"/>
      <c r="F114" s="39"/>
      <c r="G114" s="39"/>
      <c r="H114" s="39"/>
      <c r="I114" s="137"/>
      <c r="J114" s="206">
        <f>BK114</f>
        <v>0</v>
      </c>
      <c r="K114" s="39"/>
      <c r="L114" s="43"/>
      <c r="M114" s="102"/>
      <c r="N114" s="207"/>
      <c r="O114" s="103"/>
      <c r="P114" s="208">
        <f>P115</f>
        <v>0</v>
      </c>
      <c r="Q114" s="103"/>
      <c r="R114" s="208">
        <f>R115</f>
        <v>0.066089999999999996</v>
      </c>
      <c r="S114" s="103"/>
      <c r="T114" s="209">
        <f>T115</f>
        <v>0.17634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73</v>
      </c>
      <c r="AU114" s="16" t="s">
        <v>85</v>
      </c>
      <c r="BK114" s="210">
        <f>BK115</f>
        <v>0</v>
      </c>
    </row>
    <row r="115" s="12" customFormat="1" ht="25.92" customHeight="1">
      <c r="A115" s="12"/>
      <c r="B115" s="211"/>
      <c r="C115" s="212"/>
      <c r="D115" s="213" t="s">
        <v>73</v>
      </c>
      <c r="E115" s="214" t="s">
        <v>100</v>
      </c>
      <c r="F115" s="214" t="s">
        <v>101</v>
      </c>
      <c r="G115" s="212"/>
      <c r="H115" s="212"/>
      <c r="I115" s="215"/>
      <c r="J115" s="216">
        <f>BK115</f>
        <v>0</v>
      </c>
      <c r="K115" s="212"/>
      <c r="L115" s="217"/>
      <c r="M115" s="218"/>
      <c r="N115" s="219"/>
      <c r="O115" s="219"/>
      <c r="P115" s="220">
        <f>P116</f>
        <v>0</v>
      </c>
      <c r="Q115" s="219"/>
      <c r="R115" s="220">
        <f>R116</f>
        <v>0.066089999999999996</v>
      </c>
      <c r="S115" s="219"/>
      <c r="T115" s="221">
        <f>T116</f>
        <v>0.17634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2" t="s">
        <v>102</v>
      </c>
      <c r="AT115" s="223" t="s">
        <v>73</v>
      </c>
      <c r="AU115" s="223" t="s">
        <v>74</v>
      </c>
      <c r="AY115" s="222" t="s">
        <v>103</v>
      </c>
      <c r="BK115" s="224">
        <f>BK116</f>
        <v>0</v>
      </c>
    </row>
    <row r="116" s="12" customFormat="1" ht="22.8" customHeight="1">
      <c r="A116" s="12"/>
      <c r="B116" s="211"/>
      <c r="C116" s="212"/>
      <c r="D116" s="213" t="s">
        <v>73</v>
      </c>
      <c r="E116" s="225" t="s">
        <v>104</v>
      </c>
      <c r="F116" s="225" t="s">
        <v>105</v>
      </c>
      <c r="G116" s="212"/>
      <c r="H116" s="212"/>
      <c r="I116" s="215"/>
      <c r="J116" s="226">
        <f>BK116</f>
        <v>0</v>
      </c>
      <c r="K116" s="212"/>
      <c r="L116" s="217"/>
      <c r="M116" s="218"/>
      <c r="N116" s="219"/>
      <c r="O116" s="219"/>
      <c r="P116" s="220">
        <f>SUM(P117:P139)</f>
        <v>0</v>
      </c>
      <c r="Q116" s="219"/>
      <c r="R116" s="220">
        <f>SUM(R117:R139)</f>
        <v>0.066089999999999996</v>
      </c>
      <c r="S116" s="219"/>
      <c r="T116" s="221">
        <f>SUM(T117:T139)</f>
        <v>0.17634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2" t="s">
        <v>102</v>
      </c>
      <c r="AT116" s="223" t="s">
        <v>73</v>
      </c>
      <c r="AU116" s="223" t="s">
        <v>12</v>
      </c>
      <c r="AY116" s="222" t="s">
        <v>103</v>
      </c>
      <c r="BK116" s="224">
        <f>SUM(BK117:BK139)</f>
        <v>0</v>
      </c>
    </row>
    <row r="117" s="2" customFormat="1" ht="21.75" customHeight="1">
      <c r="A117" s="37"/>
      <c r="B117" s="38"/>
      <c r="C117" s="227" t="s">
        <v>12</v>
      </c>
      <c r="D117" s="227" t="s">
        <v>106</v>
      </c>
      <c r="E117" s="228" t="s">
        <v>107</v>
      </c>
      <c r="F117" s="229" t="s">
        <v>108</v>
      </c>
      <c r="G117" s="230" t="s">
        <v>109</v>
      </c>
      <c r="H117" s="231">
        <v>11</v>
      </c>
      <c r="I117" s="232"/>
      <c r="J117" s="231">
        <f>ROUND(I117*H117,3)</f>
        <v>0</v>
      </c>
      <c r="K117" s="229" t="s">
        <v>110</v>
      </c>
      <c r="L117" s="43"/>
      <c r="M117" s="233" t="s">
        <v>1</v>
      </c>
      <c r="N117" s="234" t="s">
        <v>40</v>
      </c>
      <c r="O117" s="90"/>
      <c r="P117" s="235">
        <f>O117*H117</f>
        <v>0</v>
      </c>
      <c r="Q117" s="235">
        <v>0.00042999999999999999</v>
      </c>
      <c r="R117" s="235">
        <f>Q117*H117</f>
        <v>0.0047299999999999998</v>
      </c>
      <c r="S117" s="235">
        <v>0</v>
      </c>
      <c r="T117" s="23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37" t="s">
        <v>111</v>
      </c>
      <c r="AT117" s="237" t="s">
        <v>106</v>
      </c>
      <c r="AU117" s="237" t="s">
        <v>102</v>
      </c>
      <c r="AY117" s="16" t="s">
        <v>103</v>
      </c>
      <c r="BE117" s="238">
        <f>IF(N117="základná",J117,0)</f>
        <v>0</v>
      </c>
      <c r="BF117" s="238">
        <f>IF(N117="znížená",J117,0)</f>
        <v>0</v>
      </c>
      <c r="BG117" s="238">
        <f>IF(N117="zákl. prenesená",J117,0)</f>
        <v>0</v>
      </c>
      <c r="BH117" s="238">
        <f>IF(N117="zníž. prenesená",J117,0)</f>
        <v>0</v>
      </c>
      <c r="BI117" s="238">
        <f>IF(N117="nulová",J117,0)</f>
        <v>0</v>
      </c>
      <c r="BJ117" s="16" t="s">
        <v>102</v>
      </c>
      <c r="BK117" s="239">
        <f>ROUND(I117*H117,3)</f>
        <v>0</v>
      </c>
      <c r="BL117" s="16" t="s">
        <v>111</v>
      </c>
      <c r="BM117" s="237" t="s">
        <v>112</v>
      </c>
    </row>
    <row r="118" s="13" customFormat="1">
      <c r="A118" s="13"/>
      <c r="B118" s="240"/>
      <c r="C118" s="241"/>
      <c r="D118" s="242" t="s">
        <v>113</v>
      </c>
      <c r="E118" s="243" t="s">
        <v>1</v>
      </c>
      <c r="F118" s="244" t="s">
        <v>114</v>
      </c>
      <c r="G118" s="241"/>
      <c r="H118" s="245">
        <v>11</v>
      </c>
      <c r="I118" s="246"/>
      <c r="J118" s="241"/>
      <c r="K118" s="241"/>
      <c r="L118" s="247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1" t="s">
        <v>113</v>
      </c>
      <c r="AU118" s="251" t="s">
        <v>102</v>
      </c>
      <c r="AV118" s="13" t="s">
        <v>102</v>
      </c>
      <c r="AW118" s="13" t="s">
        <v>30</v>
      </c>
      <c r="AX118" s="13" t="s">
        <v>12</v>
      </c>
      <c r="AY118" s="251" t="s">
        <v>103</v>
      </c>
    </row>
    <row r="119" s="2" customFormat="1" ht="16.5" customHeight="1">
      <c r="A119" s="37"/>
      <c r="B119" s="38"/>
      <c r="C119" s="227" t="s">
        <v>102</v>
      </c>
      <c r="D119" s="227" t="s">
        <v>106</v>
      </c>
      <c r="E119" s="228" t="s">
        <v>115</v>
      </c>
      <c r="F119" s="229" t="s">
        <v>116</v>
      </c>
      <c r="G119" s="230" t="s">
        <v>109</v>
      </c>
      <c r="H119" s="231">
        <v>3</v>
      </c>
      <c r="I119" s="232"/>
      <c r="J119" s="231">
        <f>ROUND(I119*H119,3)</f>
        <v>0</v>
      </c>
      <c r="K119" s="229" t="s">
        <v>1</v>
      </c>
      <c r="L119" s="43"/>
      <c r="M119" s="233" t="s">
        <v>1</v>
      </c>
      <c r="N119" s="234" t="s">
        <v>40</v>
      </c>
      <c r="O119" s="90"/>
      <c r="P119" s="235">
        <f>O119*H119</f>
        <v>0</v>
      </c>
      <c r="Q119" s="235">
        <v>0.00042999999999999999</v>
      </c>
      <c r="R119" s="235">
        <f>Q119*H119</f>
        <v>0.0012899999999999999</v>
      </c>
      <c r="S119" s="235">
        <v>0</v>
      </c>
      <c r="T119" s="23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7" t="s">
        <v>111</v>
      </c>
      <c r="AT119" s="237" t="s">
        <v>106</v>
      </c>
      <c r="AU119" s="237" t="s">
        <v>102</v>
      </c>
      <c r="AY119" s="16" t="s">
        <v>103</v>
      </c>
      <c r="BE119" s="238">
        <f>IF(N119="základná",J119,0)</f>
        <v>0</v>
      </c>
      <c r="BF119" s="238">
        <f>IF(N119="znížená",J119,0)</f>
        <v>0</v>
      </c>
      <c r="BG119" s="238">
        <f>IF(N119="zákl. prenesená",J119,0)</f>
        <v>0</v>
      </c>
      <c r="BH119" s="238">
        <f>IF(N119="zníž. prenesená",J119,0)</f>
        <v>0</v>
      </c>
      <c r="BI119" s="238">
        <f>IF(N119="nulová",J119,0)</f>
        <v>0</v>
      </c>
      <c r="BJ119" s="16" t="s">
        <v>102</v>
      </c>
      <c r="BK119" s="239">
        <f>ROUND(I119*H119,3)</f>
        <v>0</v>
      </c>
      <c r="BL119" s="16" t="s">
        <v>111</v>
      </c>
      <c r="BM119" s="237" t="s">
        <v>117</v>
      </c>
    </row>
    <row r="120" s="13" customFormat="1">
      <c r="A120" s="13"/>
      <c r="B120" s="240"/>
      <c r="C120" s="241"/>
      <c r="D120" s="242" t="s">
        <v>113</v>
      </c>
      <c r="E120" s="243" t="s">
        <v>1</v>
      </c>
      <c r="F120" s="244" t="s">
        <v>118</v>
      </c>
      <c r="G120" s="241"/>
      <c r="H120" s="245">
        <v>3</v>
      </c>
      <c r="I120" s="246"/>
      <c r="J120" s="241"/>
      <c r="K120" s="241"/>
      <c r="L120" s="247"/>
      <c r="M120" s="248"/>
      <c r="N120" s="249"/>
      <c r="O120" s="249"/>
      <c r="P120" s="249"/>
      <c r="Q120" s="249"/>
      <c r="R120" s="249"/>
      <c r="S120" s="249"/>
      <c r="T120" s="25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1" t="s">
        <v>113</v>
      </c>
      <c r="AU120" s="251" t="s">
        <v>102</v>
      </c>
      <c r="AV120" s="13" t="s">
        <v>102</v>
      </c>
      <c r="AW120" s="13" t="s">
        <v>30</v>
      </c>
      <c r="AX120" s="13" t="s">
        <v>12</v>
      </c>
      <c r="AY120" s="251" t="s">
        <v>103</v>
      </c>
    </row>
    <row r="121" s="2" customFormat="1" ht="21.75" customHeight="1">
      <c r="A121" s="37"/>
      <c r="B121" s="38"/>
      <c r="C121" s="227" t="s">
        <v>119</v>
      </c>
      <c r="D121" s="227" t="s">
        <v>106</v>
      </c>
      <c r="E121" s="228" t="s">
        <v>120</v>
      </c>
      <c r="F121" s="229" t="s">
        <v>121</v>
      </c>
      <c r="G121" s="230" t="s">
        <v>109</v>
      </c>
      <c r="H121" s="231">
        <v>12</v>
      </c>
      <c r="I121" s="232"/>
      <c r="J121" s="231">
        <f>ROUND(I121*H121,3)</f>
        <v>0</v>
      </c>
      <c r="K121" s="229" t="s">
        <v>110</v>
      </c>
      <c r="L121" s="43"/>
      <c r="M121" s="233" t="s">
        <v>1</v>
      </c>
      <c r="N121" s="234" t="s">
        <v>40</v>
      </c>
      <c r="O121" s="90"/>
      <c r="P121" s="235">
        <f>O121*H121</f>
        <v>0</v>
      </c>
      <c r="Q121" s="235">
        <v>0.00050000000000000001</v>
      </c>
      <c r="R121" s="235">
        <f>Q121*H121</f>
        <v>0.0060000000000000001</v>
      </c>
      <c r="S121" s="235">
        <v>0</v>
      </c>
      <c r="T121" s="23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7" t="s">
        <v>111</v>
      </c>
      <c r="AT121" s="237" t="s">
        <v>106</v>
      </c>
      <c r="AU121" s="237" t="s">
        <v>102</v>
      </c>
      <c r="AY121" s="16" t="s">
        <v>103</v>
      </c>
      <c r="BE121" s="238">
        <f>IF(N121="základná",J121,0)</f>
        <v>0</v>
      </c>
      <c r="BF121" s="238">
        <f>IF(N121="znížená",J121,0)</f>
        <v>0</v>
      </c>
      <c r="BG121" s="238">
        <f>IF(N121="zákl. prenesená",J121,0)</f>
        <v>0</v>
      </c>
      <c r="BH121" s="238">
        <f>IF(N121="zníž. prenesená",J121,0)</f>
        <v>0</v>
      </c>
      <c r="BI121" s="238">
        <f>IF(N121="nulová",J121,0)</f>
        <v>0</v>
      </c>
      <c r="BJ121" s="16" t="s">
        <v>102</v>
      </c>
      <c r="BK121" s="239">
        <f>ROUND(I121*H121,3)</f>
        <v>0</v>
      </c>
      <c r="BL121" s="16" t="s">
        <v>111</v>
      </c>
      <c r="BM121" s="237" t="s">
        <v>122</v>
      </c>
    </row>
    <row r="122" s="13" customFormat="1">
      <c r="A122" s="13"/>
      <c r="B122" s="240"/>
      <c r="C122" s="241"/>
      <c r="D122" s="242" t="s">
        <v>113</v>
      </c>
      <c r="E122" s="243" t="s">
        <v>1</v>
      </c>
      <c r="F122" s="244" t="s">
        <v>123</v>
      </c>
      <c r="G122" s="241"/>
      <c r="H122" s="245">
        <v>12</v>
      </c>
      <c r="I122" s="246"/>
      <c r="J122" s="241"/>
      <c r="K122" s="241"/>
      <c r="L122" s="247"/>
      <c r="M122" s="248"/>
      <c r="N122" s="249"/>
      <c r="O122" s="249"/>
      <c r="P122" s="249"/>
      <c r="Q122" s="249"/>
      <c r="R122" s="249"/>
      <c r="S122" s="249"/>
      <c r="T122" s="25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1" t="s">
        <v>113</v>
      </c>
      <c r="AU122" s="251" t="s">
        <v>102</v>
      </c>
      <c r="AV122" s="13" t="s">
        <v>102</v>
      </c>
      <c r="AW122" s="13" t="s">
        <v>30</v>
      </c>
      <c r="AX122" s="13" t="s">
        <v>12</v>
      </c>
      <c r="AY122" s="251" t="s">
        <v>103</v>
      </c>
    </row>
    <row r="123" s="2" customFormat="1" ht="16.5" customHeight="1">
      <c r="A123" s="37"/>
      <c r="B123" s="38"/>
      <c r="C123" s="227" t="s">
        <v>124</v>
      </c>
      <c r="D123" s="227" t="s">
        <v>106</v>
      </c>
      <c r="E123" s="228" t="s">
        <v>125</v>
      </c>
      <c r="F123" s="229" t="s">
        <v>126</v>
      </c>
      <c r="G123" s="230" t="s">
        <v>109</v>
      </c>
      <c r="H123" s="231">
        <v>48</v>
      </c>
      <c r="I123" s="232"/>
      <c r="J123" s="231">
        <f>ROUND(I123*H123,3)</f>
        <v>0</v>
      </c>
      <c r="K123" s="229" t="s">
        <v>1</v>
      </c>
      <c r="L123" s="43"/>
      <c r="M123" s="233" t="s">
        <v>1</v>
      </c>
      <c r="N123" s="234" t="s">
        <v>40</v>
      </c>
      <c r="O123" s="90"/>
      <c r="P123" s="235">
        <f>O123*H123</f>
        <v>0</v>
      </c>
      <c r="Q123" s="235">
        <v>0.00050000000000000001</v>
      </c>
      <c r="R123" s="235">
        <f>Q123*H123</f>
        <v>0.024</v>
      </c>
      <c r="S123" s="235">
        <v>0</v>
      </c>
      <c r="T123" s="23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7" t="s">
        <v>111</v>
      </c>
      <c r="AT123" s="237" t="s">
        <v>106</v>
      </c>
      <c r="AU123" s="237" t="s">
        <v>102</v>
      </c>
      <c r="AY123" s="16" t="s">
        <v>103</v>
      </c>
      <c r="BE123" s="238">
        <f>IF(N123="základná",J123,0)</f>
        <v>0</v>
      </c>
      <c r="BF123" s="238">
        <f>IF(N123="znížená",J123,0)</f>
        <v>0</v>
      </c>
      <c r="BG123" s="238">
        <f>IF(N123="zákl. prenesená",J123,0)</f>
        <v>0</v>
      </c>
      <c r="BH123" s="238">
        <f>IF(N123="zníž. prenesená",J123,0)</f>
        <v>0</v>
      </c>
      <c r="BI123" s="238">
        <f>IF(N123="nulová",J123,0)</f>
        <v>0</v>
      </c>
      <c r="BJ123" s="16" t="s">
        <v>102</v>
      </c>
      <c r="BK123" s="239">
        <f>ROUND(I123*H123,3)</f>
        <v>0</v>
      </c>
      <c r="BL123" s="16" t="s">
        <v>111</v>
      </c>
      <c r="BM123" s="237" t="s">
        <v>127</v>
      </c>
    </row>
    <row r="124" s="13" customFormat="1">
      <c r="A124" s="13"/>
      <c r="B124" s="240"/>
      <c r="C124" s="241"/>
      <c r="D124" s="242" t="s">
        <v>113</v>
      </c>
      <c r="E124" s="243" t="s">
        <v>1</v>
      </c>
      <c r="F124" s="244" t="s">
        <v>128</v>
      </c>
      <c r="G124" s="241"/>
      <c r="H124" s="245">
        <v>48</v>
      </c>
      <c r="I124" s="246"/>
      <c r="J124" s="241"/>
      <c r="K124" s="241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113</v>
      </c>
      <c r="AU124" s="251" t="s">
        <v>102</v>
      </c>
      <c r="AV124" s="13" t="s">
        <v>102</v>
      </c>
      <c r="AW124" s="13" t="s">
        <v>30</v>
      </c>
      <c r="AX124" s="13" t="s">
        <v>12</v>
      </c>
      <c r="AY124" s="251" t="s">
        <v>103</v>
      </c>
    </row>
    <row r="125" s="2" customFormat="1" ht="21.75" customHeight="1">
      <c r="A125" s="37"/>
      <c r="B125" s="38"/>
      <c r="C125" s="227" t="s">
        <v>129</v>
      </c>
      <c r="D125" s="227" t="s">
        <v>106</v>
      </c>
      <c r="E125" s="228" t="s">
        <v>130</v>
      </c>
      <c r="F125" s="229" t="s">
        <v>131</v>
      </c>
      <c r="G125" s="230" t="s">
        <v>109</v>
      </c>
      <c r="H125" s="231">
        <v>5</v>
      </c>
      <c r="I125" s="232"/>
      <c r="J125" s="231">
        <f>ROUND(I125*H125,3)</f>
        <v>0</v>
      </c>
      <c r="K125" s="229" t="s">
        <v>110</v>
      </c>
      <c r="L125" s="43"/>
      <c r="M125" s="233" t="s">
        <v>1</v>
      </c>
      <c r="N125" s="234" t="s">
        <v>40</v>
      </c>
      <c r="O125" s="90"/>
      <c r="P125" s="235">
        <f>O125*H125</f>
        <v>0</v>
      </c>
      <c r="Q125" s="235">
        <v>0.00097000000000000005</v>
      </c>
      <c r="R125" s="235">
        <f>Q125*H125</f>
        <v>0.0048500000000000001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7" t="s">
        <v>111</v>
      </c>
      <c r="AT125" s="237" t="s">
        <v>106</v>
      </c>
      <c r="AU125" s="237" t="s">
        <v>102</v>
      </c>
      <c r="AY125" s="16" t="s">
        <v>103</v>
      </c>
      <c r="BE125" s="238">
        <f>IF(N125="základná",J125,0)</f>
        <v>0</v>
      </c>
      <c r="BF125" s="238">
        <f>IF(N125="znížená",J125,0)</f>
        <v>0</v>
      </c>
      <c r="BG125" s="238">
        <f>IF(N125="zákl. prenesená",J125,0)</f>
        <v>0</v>
      </c>
      <c r="BH125" s="238">
        <f>IF(N125="zníž. prenesená",J125,0)</f>
        <v>0</v>
      </c>
      <c r="BI125" s="238">
        <f>IF(N125="nulová",J125,0)</f>
        <v>0</v>
      </c>
      <c r="BJ125" s="16" t="s">
        <v>102</v>
      </c>
      <c r="BK125" s="239">
        <f>ROUND(I125*H125,3)</f>
        <v>0</v>
      </c>
      <c r="BL125" s="16" t="s">
        <v>111</v>
      </c>
      <c r="BM125" s="237" t="s">
        <v>132</v>
      </c>
    </row>
    <row r="126" s="13" customFormat="1">
      <c r="A126" s="13"/>
      <c r="B126" s="240"/>
      <c r="C126" s="241"/>
      <c r="D126" s="242" t="s">
        <v>113</v>
      </c>
      <c r="E126" s="243" t="s">
        <v>1</v>
      </c>
      <c r="F126" s="244" t="s">
        <v>133</v>
      </c>
      <c r="G126" s="241"/>
      <c r="H126" s="245">
        <v>5</v>
      </c>
      <c r="I126" s="246"/>
      <c r="J126" s="241"/>
      <c r="K126" s="241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113</v>
      </c>
      <c r="AU126" s="251" t="s">
        <v>102</v>
      </c>
      <c r="AV126" s="13" t="s">
        <v>102</v>
      </c>
      <c r="AW126" s="13" t="s">
        <v>30</v>
      </c>
      <c r="AX126" s="13" t="s">
        <v>12</v>
      </c>
      <c r="AY126" s="251" t="s">
        <v>103</v>
      </c>
    </row>
    <row r="127" s="2" customFormat="1" ht="16.5" customHeight="1">
      <c r="A127" s="37"/>
      <c r="B127" s="38"/>
      <c r="C127" s="227" t="s">
        <v>134</v>
      </c>
      <c r="D127" s="227" t="s">
        <v>106</v>
      </c>
      <c r="E127" s="228" t="s">
        <v>135</v>
      </c>
      <c r="F127" s="229" t="s">
        <v>136</v>
      </c>
      <c r="G127" s="230" t="s">
        <v>109</v>
      </c>
      <c r="H127" s="231">
        <v>6</v>
      </c>
      <c r="I127" s="232"/>
      <c r="J127" s="231">
        <f>ROUND(I127*H127,3)</f>
        <v>0</v>
      </c>
      <c r="K127" s="229" t="s">
        <v>1</v>
      </c>
      <c r="L127" s="43"/>
      <c r="M127" s="233" t="s">
        <v>1</v>
      </c>
      <c r="N127" s="234" t="s">
        <v>40</v>
      </c>
      <c r="O127" s="90"/>
      <c r="P127" s="235">
        <f>O127*H127</f>
        <v>0</v>
      </c>
      <c r="Q127" s="235">
        <v>0.00097000000000000005</v>
      </c>
      <c r="R127" s="235">
        <f>Q127*H127</f>
        <v>0.0058200000000000005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7" t="s">
        <v>111</v>
      </c>
      <c r="AT127" s="237" t="s">
        <v>106</v>
      </c>
      <c r="AU127" s="237" t="s">
        <v>102</v>
      </c>
      <c r="AY127" s="16" t="s">
        <v>103</v>
      </c>
      <c r="BE127" s="238">
        <f>IF(N127="základná",J127,0)</f>
        <v>0</v>
      </c>
      <c r="BF127" s="238">
        <f>IF(N127="znížená",J127,0)</f>
        <v>0</v>
      </c>
      <c r="BG127" s="238">
        <f>IF(N127="zákl. prenesená",J127,0)</f>
        <v>0</v>
      </c>
      <c r="BH127" s="238">
        <f>IF(N127="zníž. prenesená",J127,0)</f>
        <v>0</v>
      </c>
      <c r="BI127" s="238">
        <f>IF(N127="nulová",J127,0)</f>
        <v>0</v>
      </c>
      <c r="BJ127" s="16" t="s">
        <v>102</v>
      </c>
      <c r="BK127" s="239">
        <f>ROUND(I127*H127,3)</f>
        <v>0</v>
      </c>
      <c r="BL127" s="16" t="s">
        <v>111</v>
      </c>
      <c r="BM127" s="237" t="s">
        <v>137</v>
      </c>
    </row>
    <row r="128" s="13" customFormat="1">
      <c r="A128" s="13"/>
      <c r="B128" s="240"/>
      <c r="C128" s="241"/>
      <c r="D128" s="242" t="s">
        <v>113</v>
      </c>
      <c r="E128" s="243" t="s">
        <v>1</v>
      </c>
      <c r="F128" s="244" t="s">
        <v>138</v>
      </c>
      <c r="G128" s="241"/>
      <c r="H128" s="245">
        <v>6</v>
      </c>
      <c r="I128" s="246"/>
      <c r="J128" s="241"/>
      <c r="K128" s="241"/>
      <c r="L128" s="247"/>
      <c r="M128" s="248"/>
      <c r="N128" s="249"/>
      <c r="O128" s="249"/>
      <c r="P128" s="249"/>
      <c r="Q128" s="249"/>
      <c r="R128" s="249"/>
      <c r="S128" s="249"/>
      <c r="T128" s="25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1" t="s">
        <v>113</v>
      </c>
      <c r="AU128" s="251" t="s">
        <v>102</v>
      </c>
      <c r="AV128" s="13" t="s">
        <v>102</v>
      </c>
      <c r="AW128" s="13" t="s">
        <v>30</v>
      </c>
      <c r="AX128" s="13" t="s">
        <v>12</v>
      </c>
      <c r="AY128" s="251" t="s">
        <v>103</v>
      </c>
    </row>
    <row r="129" s="2" customFormat="1" ht="16.5" customHeight="1">
      <c r="A129" s="37"/>
      <c r="B129" s="38"/>
      <c r="C129" s="227" t="s">
        <v>139</v>
      </c>
      <c r="D129" s="227" t="s">
        <v>106</v>
      </c>
      <c r="E129" s="228" t="s">
        <v>140</v>
      </c>
      <c r="F129" s="229" t="s">
        <v>141</v>
      </c>
      <c r="G129" s="230" t="s">
        <v>109</v>
      </c>
      <c r="H129" s="231">
        <v>20</v>
      </c>
      <c r="I129" s="232"/>
      <c r="J129" s="231">
        <f>ROUND(I129*H129,3)</f>
        <v>0</v>
      </c>
      <c r="K129" s="229" t="s">
        <v>1</v>
      </c>
      <c r="L129" s="43"/>
      <c r="M129" s="233" t="s">
        <v>1</v>
      </c>
      <c r="N129" s="234" t="s">
        <v>40</v>
      </c>
      <c r="O129" s="90"/>
      <c r="P129" s="235">
        <f>O129*H129</f>
        <v>0</v>
      </c>
      <c r="Q129" s="235">
        <v>0.00097000000000000005</v>
      </c>
      <c r="R129" s="235">
        <f>Q129*H129</f>
        <v>0.019400000000000001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7" t="s">
        <v>111</v>
      </c>
      <c r="AT129" s="237" t="s">
        <v>106</v>
      </c>
      <c r="AU129" s="237" t="s">
        <v>102</v>
      </c>
      <c r="AY129" s="16" t="s">
        <v>103</v>
      </c>
      <c r="BE129" s="238">
        <f>IF(N129="základná",J129,0)</f>
        <v>0</v>
      </c>
      <c r="BF129" s="238">
        <f>IF(N129="znížená",J129,0)</f>
        <v>0</v>
      </c>
      <c r="BG129" s="238">
        <f>IF(N129="zákl. prenesená",J129,0)</f>
        <v>0</v>
      </c>
      <c r="BH129" s="238">
        <f>IF(N129="zníž. prenesená",J129,0)</f>
        <v>0</v>
      </c>
      <c r="BI129" s="238">
        <f>IF(N129="nulová",J129,0)</f>
        <v>0</v>
      </c>
      <c r="BJ129" s="16" t="s">
        <v>102</v>
      </c>
      <c r="BK129" s="239">
        <f>ROUND(I129*H129,3)</f>
        <v>0</v>
      </c>
      <c r="BL129" s="16" t="s">
        <v>111</v>
      </c>
      <c r="BM129" s="237" t="s">
        <v>142</v>
      </c>
    </row>
    <row r="130" s="13" customFormat="1">
      <c r="A130" s="13"/>
      <c r="B130" s="240"/>
      <c r="C130" s="241"/>
      <c r="D130" s="242" t="s">
        <v>113</v>
      </c>
      <c r="E130" s="243" t="s">
        <v>1</v>
      </c>
      <c r="F130" s="244" t="s">
        <v>143</v>
      </c>
      <c r="G130" s="241"/>
      <c r="H130" s="245">
        <v>20</v>
      </c>
      <c r="I130" s="246"/>
      <c r="J130" s="241"/>
      <c r="K130" s="241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113</v>
      </c>
      <c r="AU130" s="251" t="s">
        <v>102</v>
      </c>
      <c r="AV130" s="13" t="s">
        <v>102</v>
      </c>
      <c r="AW130" s="13" t="s">
        <v>30</v>
      </c>
      <c r="AX130" s="13" t="s">
        <v>12</v>
      </c>
      <c r="AY130" s="251" t="s">
        <v>103</v>
      </c>
    </row>
    <row r="131" s="2" customFormat="1" ht="21.75" customHeight="1">
      <c r="A131" s="37"/>
      <c r="B131" s="38"/>
      <c r="C131" s="227" t="s">
        <v>144</v>
      </c>
      <c r="D131" s="227" t="s">
        <v>106</v>
      </c>
      <c r="E131" s="228" t="s">
        <v>145</v>
      </c>
      <c r="F131" s="229" t="s">
        <v>146</v>
      </c>
      <c r="G131" s="230" t="s">
        <v>109</v>
      </c>
      <c r="H131" s="231">
        <v>67</v>
      </c>
      <c r="I131" s="232"/>
      <c r="J131" s="231">
        <f>ROUND(I131*H131,3)</f>
        <v>0</v>
      </c>
      <c r="K131" s="229" t="s">
        <v>110</v>
      </c>
      <c r="L131" s="43"/>
      <c r="M131" s="233" t="s">
        <v>1</v>
      </c>
      <c r="N131" s="234" t="s">
        <v>40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0.0020999999999999999</v>
      </c>
      <c r="T131" s="236">
        <f>S131*H131</f>
        <v>0.14069999999999999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7" t="s">
        <v>111</v>
      </c>
      <c r="AT131" s="237" t="s">
        <v>106</v>
      </c>
      <c r="AU131" s="237" t="s">
        <v>102</v>
      </c>
      <c r="AY131" s="16" t="s">
        <v>103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6" t="s">
        <v>102</v>
      </c>
      <c r="BK131" s="239">
        <f>ROUND(I131*H131,3)</f>
        <v>0</v>
      </c>
      <c r="BL131" s="16" t="s">
        <v>111</v>
      </c>
      <c r="BM131" s="237" t="s">
        <v>147</v>
      </c>
    </row>
    <row r="132" s="13" customFormat="1">
      <c r="A132" s="13"/>
      <c r="B132" s="240"/>
      <c r="C132" s="241"/>
      <c r="D132" s="242" t="s">
        <v>113</v>
      </c>
      <c r="E132" s="243" t="s">
        <v>1</v>
      </c>
      <c r="F132" s="244" t="s">
        <v>148</v>
      </c>
      <c r="G132" s="241"/>
      <c r="H132" s="245">
        <v>14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113</v>
      </c>
      <c r="AU132" s="251" t="s">
        <v>102</v>
      </c>
      <c r="AV132" s="13" t="s">
        <v>102</v>
      </c>
      <c r="AW132" s="13" t="s">
        <v>30</v>
      </c>
      <c r="AX132" s="13" t="s">
        <v>74</v>
      </c>
      <c r="AY132" s="251" t="s">
        <v>103</v>
      </c>
    </row>
    <row r="133" s="13" customFormat="1">
      <c r="A133" s="13"/>
      <c r="B133" s="240"/>
      <c r="C133" s="241"/>
      <c r="D133" s="242" t="s">
        <v>113</v>
      </c>
      <c r="E133" s="243" t="s">
        <v>1</v>
      </c>
      <c r="F133" s="244" t="s">
        <v>149</v>
      </c>
      <c r="G133" s="241"/>
      <c r="H133" s="245">
        <v>53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113</v>
      </c>
      <c r="AU133" s="251" t="s">
        <v>102</v>
      </c>
      <c r="AV133" s="13" t="s">
        <v>102</v>
      </c>
      <c r="AW133" s="13" t="s">
        <v>30</v>
      </c>
      <c r="AX133" s="13" t="s">
        <v>74</v>
      </c>
      <c r="AY133" s="251" t="s">
        <v>103</v>
      </c>
    </row>
    <row r="134" s="14" customFormat="1">
      <c r="A134" s="14"/>
      <c r="B134" s="252"/>
      <c r="C134" s="253"/>
      <c r="D134" s="242" t="s">
        <v>113</v>
      </c>
      <c r="E134" s="254" t="s">
        <v>1</v>
      </c>
      <c r="F134" s="255" t="s">
        <v>150</v>
      </c>
      <c r="G134" s="253"/>
      <c r="H134" s="256">
        <v>67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2" t="s">
        <v>113</v>
      </c>
      <c r="AU134" s="262" t="s">
        <v>102</v>
      </c>
      <c r="AV134" s="14" t="s">
        <v>124</v>
      </c>
      <c r="AW134" s="14" t="s">
        <v>30</v>
      </c>
      <c r="AX134" s="14" t="s">
        <v>12</v>
      </c>
      <c r="AY134" s="262" t="s">
        <v>103</v>
      </c>
    </row>
    <row r="135" s="2" customFormat="1" ht="21.75" customHeight="1">
      <c r="A135" s="37"/>
      <c r="B135" s="38"/>
      <c r="C135" s="227" t="s">
        <v>151</v>
      </c>
      <c r="D135" s="227" t="s">
        <v>106</v>
      </c>
      <c r="E135" s="228" t="s">
        <v>152</v>
      </c>
      <c r="F135" s="229" t="s">
        <v>153</v>
      </c>
      <c r="G135" s="230" t="s">
        <v>109</v>
      </c>
      <c r="H135" s="231">
        <v>18</v>
      </c>
      <c r="I135" s="232"/>
      <c r="J135" s="231">
        <f>ROUND(I135*H135,3)</f>
        <v>0</v>
      </c>
      <c r="K135" s="229" t="s">
        <v>110</v>
      </c>
      <c r="L135" s="43"/>
      <c r="M135" s="233" t="s">
        <v>1</v>
      </c>
      <c r="N135" s="234" t="s">
        <v>40</v>
      </c>
      <c r="O135" s="90"/>
      <c r="P135" s="235">
        <f>O135*H135</f>
        <v>0</v>
      </c>
      <c r="Q135" s="235">
        <v>0</v>
      </c>
      <c r="R135" s="235">
        <f>Q135*H135</f>
        <v>0</v>
      </c>
      <c r="S135" s="235">
        <v>0.00198</v>
      </c>
      <c r="T135" s="236">
        <f>S135*H135</f>
        <v>0.035639999999999998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7" t="s">
        <v>111</v>
      </c>
      <c r="AT135" s="237" t="s">
        <v>106</v>
      </c>
      <c r="AU135" s="237" t="s">
        <v>102</v>
      </c>
      <c r="AY135" s="16" t="s">
        <v>103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6" t="s">
        <v>102</v>
      </c>
      <c r="BK135" s="239">
        <f>ROUND(I135*H135,3)</f>
        <v>0</v>
      </c>
      <c r="BL135" s="16" t="s">
        <v>111</v>
      </c>
      <c r="BM135" s="237" t="s">
        <v>154</v>
      </c>
    </row>
    <row r="136" s="13" customFormat="1">
      <c r="A136" s="13"/>
      <c r="B136" s="240"/>
      <c r="C136" s="241"/>
      <c r="D136" s="242" t="s">
        <v>113</v>
      </c>
      <c r="E136" s="243" t="s">
        <v>1</v>
      </c>
      <c r="F136" s="244" t="s">
        <v>155</v>
      </c>
      <c r="G136" s="241"/>
      <c r="H136" s="245">
        <v>12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113</v>
      </c>
      <c r="AU136" s="251" t="s">
        <v>102</v>
      </c>
      <c r="AV136" s="13" t="s">
        <v>102</v>
      </c>
      <c r="AW136" s="13" t="s">
        <v>30</v>
      </c>
      <c r="AX136" s="13" t="s">
        <v>74</v>
      </c>
      <c r="AY136" s="251" t="s">
        <v>103</v>
      </c>
    </row>
    <row r="137" s="13" customFormat="1">
      <c r="A137" s="13"/>
      <c r="B137" s="240"/>
      <c r="C137" s="241"/>
      <c r="D137" s="242" t="s">
        <v>113</v>
      </c>
      <c r="E137" s="243" t="s">
        <v>1</v>
      </c>
      <c r="F137" s="244" t="s">
        <v>156</v>
      </c>
      <c r="G137" s="241"/>
      <c r="H137" s="245">
        <v>6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113</v>
      </c>
      <c r="AU137" s="251" t="s">
        <v>102</v>
      </c>
      <c r="AV137" s="13" t="s">
        <v>102</v>
      </c>
      <c r="AW137" s="13" t="s">
        <v>30</v>
      </c>
      <c r="AX137" s="13" t="s">
        <v>74</v>
      </c>
      <c r="AY137" s="251" t="s">
        <v>103</v>
      </c>
    </row>
    <row r="138" s="14" customFormat="1">
      <c r="A138" s="14"/>
      <c r="B138" s="252"/>
      <c r="C138" s="253"/>
      <c r="D138" s="242" t="s">
        <v>113</v>
      </c>
      <c r="E138" s="254" t="s">
        <v>1</v>
      </c>
      <c r="F138" s="255" t="s">
        <v>150</v>
      </c>
      <c r="G138" s="253"/>
      <c r="H138" s="256">
        <v>18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113</v>
      </c>
      <c r="AU138" s="262" t="s">
        <v>102</v>
      </c>
      <c r="AV138" s="14" t="s">
        <v>124</v>
      </c>
      <c r="AW138" s="14" t="s">
        <v>30</v>
      </c>
      <c r="AX138" s="14" t="s">
        <v>12</v>
      </c>
      <c r="AY138" s="262" t="s">
        <v>103</v>
      </c>
    </row>
    <row r="139" s="2" customFormat="1" ht="21.75" customHeight="1">
      <c r="A139" s="37"/>
      <c r="B139" s="38"/>
      <c r="C139" s="227" t="s">
        <v>157</v>
      </c>
      <c r="D139" s="227" t="s">
        <v>106</v>
      </c>
      <c r="E139" s="228" t="s">
        <v>158</v>
      </c>
      <c r="F139" s="229" t="s">
        <v>159</v>
      </c>
      <c r="G139" s="230" t="s">
        <v>160</v>
      </c>
      <c r="H139" s="232"/>
      <c r="I139" s="232"/>
      <c r="J139" s="231">
        <f>ROUND(I139*H139,3)</f>
        <v>0</v>
      </c>
      <c r="K139" s="229" t="s">
        <v>110</v>
      </c>
      <c r="L139" s="43"/>
      <c r="M139" s="263" t="s">
        <v>1</v>
      </c>
      <c r="N139" s="264" t="s">
        <v>40</v>
      </c>
      <c r="O139" s="265"/>
      <c r="P139" s="266">
        <f>O139*H139</f>
        <v>0</v>
      </c>
      <c r="Q139" s="266">
        <v>0</v>
      </c>
      <c r="R139" s="266">
        <f>Q139*H139</f>
        <v>0</v>
      </c>
      <c r="S139" s="266">
        <v>0</v>
      </c>
      <c r="T139" s="26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7" t="s">
        <v>111</v>
      </c>
      <c r="AT139" s="237" t="s">
        <v>106</v>
      </c>
      <c r="AU139" s="237" t="s">
        <v>102</v>
      </c>
      <c r="AY139" s="16" t="s">
        <v>103</v>
      </c>
      <c r="BE139" s="238">
        <f>IF(N139="základná",J139,0)</f>
        <v>0</v>
      </c>
      <c r="BF139" s="238">
        <f>IF(N139="znížená",J139,0)</f>
        <v>0</v>
      </c>
      <c r="BG139" s="238">
        <f>IF(N139="zákl. prenesená",J139,0)</f>
        <v>0</v>
      </c>
      <c r="BH139" s="238">
        <f>IF(N139="zníž. prenesená",J139,0)</f>
        <v>0</v>
      </c>
      <c r="BI139" s="238">
        <f>IF(N139="nulová",J139,0)</f>
        <v>0</v>
      </c>
      <c r="BJ139" s="16" t="s">
        <v>102</v>
      </c>
      <c r="BK139" s="239">
        <f>ROUND(I139*H139,3)</f>
        <v>0</v>
      </c>
      <c r="BL139" s="16" t="s">
        <v>111</v>
      </c>
      <c r="BM139" s="237" t="s">
        <v>161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17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t2J9+/vpvloRBW6E1XILYo0Q57SDtGTPYoKEI/tAwXLOJXkjBJAGaKSD6PpwzOOI6Je6OtMtODOZkZ5KWWxStQ==" hashValue="zxLjmR5+j5hBnOoICU8UEnkCRhZr1uckqMbxQUR4Jg4sI38Rlw/rgtjZlxkJ/goQsiDyfn+fwXYNUU81icdkyg==" algorithmName="SHA-512" password="CC35"/>
  <autoFilter ref="C113:K139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LAPTOP-D3G5P5ID\Lubomír</dc:creator>
  <cp:lastModifiedBy>LAPTOP-D3G5P5ID\Lubomír</cp:lastModifiedBy>
  <dcterms:created xsi:type="dcterms:W3CDTF">2020-08-30T19:36:11Z</dcterms:created>
  <dcterms:modified xsi:type="dcterms:W3CDTF">2020-08-30T19:36:13Z</dcterms:modified>
</cp:coreProperties>
</file>