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Obnova EXTHDD\obec jelka\nove vo\Projektová dokumentácia a Zadanie\"/>
    </mc:Choice>
  </mc:AlternateContent>
  <bookViews>
    <workbookView xWindow="0" yWindow="0" windowWidth="19200" windowHeight="6456" tabRatio="619"/>
  </bookViews>
  <sheets>
    <sheet name="Rekapitulácia stavby" sheetId="1" r:id="rId1"/>
    <sheet name="01 - Architektúra -staveb..." sheetId="2" r:id="rId2"/>
    <sheet name="02 - Zdravotechnika" sheetId="3" r:id="rId3"/>
    <sheet name="03 - Ústredné vykurovanie" sheetId="4" r:id="rId4"/>
    <sheet name="04 - Elektroinštalácia" sheetId="5" r:id="rId5"/>
    <sheet name="elektro" sheetId="13" r:id="rId6"/>
    <sheet name="1kV prípojka" sheetId="14" r:id="rId7"/>
    <sheet name="05 - Fotovoltalická elekt..." sheetId="6" r:id="rId8"/>
    <sheet name="rozvádzač" sheetId="16" r:id="rId9"/>
    <sheet name="bleskozvod" sheetId="15" r:id="rId10"/>
    <sheet name="06 - Vzduchotechnika" sheetId="7" r:id="rId11"/>
    <sheet name="VZT" sheetId="17" r:id="rId12"/>
    <sheet name="07 - Štrukturovaná kabelá..." sheetId="8" r:id="rId13"/>
    <sheet name="08 - Doprava" sheetId="9" r:id="rId14"/>
    <sheet name="09 - SO-02 Oplotenie" sheetId="10" r:id="rId15"/>
    <sheet name="10 - Vonkajší vodovod" sheetId="11" r:id="rId16"/>
    <sheet name="11 - Vonkajšia kanalizácia" sheetId="12" r:id="rId17"/>
  </sheets>
  <externalReferences>
    <externalReference r:id="rId18"/>
    <externalReference r:id="rId19"/>
  </externalReferences>
  <definedNames>
    <definedName name="_xlnm._FilterDatabase" localSheetId="1" hidden="1">'01 - Architektúra -staveb...'!$C$136:$K$315</definedName>
    <definedName name="_xlnm._FilterDatabase" localSheetId="2" hidden="1">'02 - Zdravotechnika'!$C$124:$K$229</definedName>
    <definedName name="_xlnm._FilterDatabase" localSheetId="3" hidden="1">'03 - Ústredné vykurovanie'!$C$129:$K$214</definedName>
    <definedName name="_xlnm._FilterDatabase" localSheetId="4" hidden="1">'04 - Elektroinštalácia'!$C$119:$K$126</definedName>
    <definedName name="_xlnm._FilterDatabase" localSheetId="10" hidden="1">'06 - Vzduchotechnika'!$C$120:$K$129</definedName>
    <definedName name="_xlnm._FilterDatabase" localSheetId="12" hidden="1">'07 - Štrukturovaná kabelá...'!$C$122:$K$150</definedName>
    <definedName name="_xlnm._FilterDatabase" localSheetId="13" hidden="1">'08 - Doprava'!$C$125:$K$190</definedName>
    <definedName name="_xlnm._FilterDatabase" localSheetId="14" hidden="1">'09 - SO-02 Oplotenie'!$C$123:$K$138</definedName>
    <definedName name="_xlnm._FilterDatabase" localSheetId="15" hidden="1">'10 - Vonkajší vodovod'!$C$127:$K$180</definedName>
    <definedName name="_xlnm._FilterDatabase" localSheetId="16" hidden="1">'11 - Vonkajšia kanalizácia'!$C$127:$K$174</definedName>
    <definedName name="_xlnm.Print_Titles" localSheetId="1">'01 - Architektúra -staveb...'!$136:$136</definedName>
    <definedName name="_xlnm.Print_Titles" localSheetId="2">'02 - Zdravotechnika'!$124:$124</definedName>
    <definedName name="_xlnm.Print_Titles" localSheetId="3">'03 - Ústredné vykurovanie'!$129:$129</definedName>
    <definedName name="_xlnm.Print_Titles" localSheetId="4">'04 - Elektroinštalácia'!$119:$119</definedName>
    <definedName name="_xlnm.Print_Titles" localSheetId="10">'06 - Vzduchotechnika'!$120:$120</definedName>
    <definedName name="_xlnm.Print_Titles" localSheetId="12">'07 - Štrukturovaná kabelá...'!$122:$122</definedName>
    <definedName name="_xlnm.Print_Titles" localSheetId="13">'08 - Doprava'!$125:$125</definedName>
    <definedName name="_xlnm.Print_Titles" localSheetId="14">'09 - SO-02 Oplotenie'!$123:$123</definedName>
    <definedName name="_xlnm.Print_Titles" localSheetId="15">'10 - Vonkajší vodovod'!$127:$127</definedName>
    <definedName name="_xlnm.Print_Titles" localSheetId="16">'11 - Vonkajšia kanalizácia'!$127:$127</definedName>
    <definedName name="_xlnm.Print_Titles" localSheetId="0">'Rekapitulácia stavby'!$95:$95</definedName>
    <definedName name="_xlnm.Print_Area" localSheetId="1">'01 - Architektúra -staveb...'!$C$4:$J$77,'01 - Architektúra -staveb...'!$C$83:$J$118,'01 - Architektúra -staveb...'!$C$124:$K$315</definedName>
    <definedName name="_xlnm.Print_Area" localSheetId="2">'02 - Zdravotechnika'!$C$4:$J$79,'02 - Zdravotechnika'!$C$85:$J$106,'02 - Zdravotechnika'!$C$112:$K$229</definedName>
    <definedName name="_xlnm.Print_Area" localSheetId="3">'03 - Ústredné vykurovanie'!$C$4:$J$79,'03 - Ústredné vykurovanie'!$C$85:$J$111,'03 - Ústredné vykurovanie'!$C$117:$K$214</definedName>
    <definedName name="_xlnm.Print_Area" localSheetId="4">'04 - Elektroinštalácia'!$C$4:$J$78,'04 - Elektroinštalácia'!$C$84:$J$101,'04 - Elektroinštalácia'!$C$107:$K$126</definedName>
    <definedName name="_xlnm.Print_Area" localSheetId="7">'05 - Fotovoltalická elekt...'!$C$4:$J$81,'05 - Fotovoltalická elekt...'!$C$112:$K$224</definedName>
    <definedName name="_xlnm.Print_Area" localSheetId="10">'06 - Vzduchotechnika'!$C$4:$J$79,'06 - Vzduchotechnika'!$C$85:$J$102,'06 - Vzduchotechnika'!$C$108:$K$129</definedName>
    <definedName name="_xlnm.Print_Area" localSheetId="12">'07 - Štrukturovaná kabelá...'!$C$4:$J$79,'07 - Štrukturovaná kabelá...'!$C$85:$J$104,'07 - Štrukturovaná kabelá...'!$C$110:$K$150</definedName>
    <definedName name="_xlnm.Print_Area" localSheetId="13">'08 - Doprava'!$C$4:$J$79,'08 - Doprava'!$C$85:$J$107,'08 - Doprava'!$C$113:$K$190</definedName>
    <definedName name="_xlnm.Print_Area" localSheetId="14">'09 - SO-02 Oplotenie'!$C$4:$J$79,'09 - SO-02 Oplotenie'!$C$85:$J$105,'09 - SO-02 Oplotenie'!$C$111:$K$138</definedName>
    <definedName name="_xlnm.Print_Area" localSheetId="15">'10 - Vonkajší vodovod'!$C$4:$J$79,'10 - Vonkajší vodovod'!$C$85:$J$109,'10 - Vonkajší vodovod'!$C$115:$K$180</definedName>
    <definedName name="_xlnm.Print_Area" localSheetId="16">'11 - Vonkajšia kanalizácia'!$C$4:$J$79,'11 - Vonkajšia kanalizácia'!$C$85:$J$109,'11 - Vonkajšia kanalizácia'!$C$115:$K$174</definedName>
    <definedName name="_xlnm.Print_Area" localSheetId="0">'Rekapitulácia stavby'!$D$4:$AO$79,'Rekapitulácia stavby'!$C$85:$AQ$109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95" i="2" l="1"/>
  <c r="J149" i="12" l="1"/>
  <c r="J134" i="4" l="1"/>
  <c r="J135" i="4"/>
  <c r="J136" i="4"/>
  <c r="J137" i="4"/>
  <c r="J138" i="4"/>
  <c r="J139" i="4"/>
  <c r="J140" i="4"/>
  <c r="J143" i="4"/>
  <c r="J144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3" i="4"/>
  <c r="J164" i="4"/>
  <c r="J165" i="4"/>
  <c r="J166" i="4"/>
  <c r="J167" i="4"/>
  <c r="J168" i="4"/>
  <c r="J169" i="4"/>
  <c r="J170" i="4"/>
  <c r="J171" i="4"/>
  <c r="J172" i="4"/>
  <c r="J142" i="4"/>
  <c r="J133" i="4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17" i="16"/>
  <c r="I18" i="16"/>
  <c r="I19" i="16"/>
  <c r="I20" i="16"/>
  <c r="I21" i="16"/>
  <c r="I22" i="16"/>
  <c r="I23" i="16"/>
  <c r="I24" i="16"/>
  <c r="I25" i="16"/>
  <c r="I26" i="16"/>
  <c r="I27" i="16"/>
  <c r="I28" i="16"/>
  <c r="J141" i="4" l="1"/>
  <c r="J132" i="4"/>
  <c r="J213" i="6"/>
  <c r="J14" i="12" l="1"/>
  <c r="J14" i="11"/>
  <c r="J14" i="10"/>
  <c r="J14" i="9"/>
  <c r="J14" i="8"/>
  <c r="J14" i="7"/>
  <c r="E9" i="15"/>
  <c r="E9" i="16"/>
  <c r="J14" i="6"/>
  <c r="E9" i="14"/>
  <c r="E9" i="13"/>
  <c r="F9" i="13"/>
  <c r="J13" i="5"/>
  <c r="J14" i="4"/>
  <c r="J14" i="3"/>
  <c r="J14" i="2"/>
  <c r="J189" i="2" l="1"/>
  <c r="J36" i="6"/>
  <c r="J222" i="6"/>
  <c r="J220" i="6"/>
  <c r="J218" i="6"/>
  <c r="J215" i="6"/>
  <c r="J210" i="6"/>
  <c r="J208" i="6"/>
  <c r="J206" i="6"/>
  <c r="J204" i="6"/>
  <c r="J202" i="6"/>
  <c r="J200" i="6"/>
  <c r="J198" i="6"/>
  <c r="J196" i="6"/>
  <c r="J194" i="6"/>
  <c r="J192" i="6"/>
  <c r="J190" i="6"/>
  <c r="J188" i="6"/>
  <c r="J186" i="6"/>
  <c r="J184" i="6"/>
  <c r="J182" i="6"/>
  <c r="J102" i="6" s="1"/>
  <c r="J180" i="6"/>
  <c r="J177" i="6"/>
  <c r="J175" i="6"/>
  <c r="J173" i="6"/>
  <c r="J171" i="6"/>
  <c r="J169" i="6"/>
  <c r="J167" i="6"/>
  <c r="J165" i="6"/>
  <c r="J163" i="6"/>
  <c r="J161" i="6"/>
  <c r="J159" i="6"/>
  <c r="J157" i="6"/>
  <c r="J155" i="6"/>
  <c r="J153" i="6"/>
  <c r="J151" i="6"/>
  <c r="J149" i="6"/>
  <c r="J147" i="6"/>
  <c r="J145" i="6"/>
  <c r="J143" i="6"/>
  <c r="J141" i="6"/>
  <c r="J139" i="6"/>
  <c r="J137" i="6"/>
  <c r="J135" i="6"/>
  <c r="J133" i="6"/>
  <c r="J131" i="6"/>
  <c r="J129" i="6"/>
  <c r="J127" i="6"/>
  <c r="J125" i="6"/>
  <c r="J123" i="6"/>
  <c r="E113" i="6"/>
  <c r="F115" i="6"/>
  <c r="J115" i="6"/>
  <c r="F117" i="6"/>
  <c r="J117" i="6"/>
  <c r="F118" i="6"/>
  <c r="J118" i="6"/>
  <c r="J18" i="6"/>
  <c r="J38" i="6"/>
  <c r="J39" i="6"/>
  <c r="J40" i="6"/>
  <c r="D44" i="6"/>
  <c r="G44" i="6"/>
  <c r="D69" i="6"/>
  <c r="G69" i="6"/>
  <c r="E90" i="6"/>
  <c r="F92" i="6"/>
  <c r="J92" i="6"/>
  <c r="F94" i="6"/>
  <c r="J94" i="6"/>
  <c r="F95" i="6"/>
  <c r="J95" i="6"/>
  <c r="O123" i="6"/>
  <c r="Q123" i="6"/>
  <c r="S123" i="6"/>
  <c r="O125" i="6"/>
  <c r="Q125" i="6"/>
  <c r="S125" i="6"/>
  <c r="O127" i="6"/>
  <c r="Q127" i="6"/>
  <c r="S127" i="6"/>
  <c r="O129" i="6"/>
  <c r="Q129" i="6"/>
  <c r="S129" i="6"/>
  <c r="O131" i="6"/>
  <c r="Q131" i="6"/>
  <c r="S131" i="6"/>
  <c r="O133" i="6"/>
  <c r="Q133" i="6"/>
  <c r="S133" i="6"/>
  <c r="O135" i="6"/>
  <c r="Q135" i="6"/>
  <c r="S135" i="6"/>
  <c r="O137" i="6"/>
  <c r="Q137" i="6"/>
  <c r="S137" i="6"/>
  <c r="O139" i="6"/>
  <c r="Q139" i="6"/>
  <c r="S139" i="6"/>
  <c r="O141" i="6"/>
  <c r="Q141" i="6"/>
  <c r="S141" i="6"/>
  <c r="O143" i="6"/>
  <c r="Q143" i="6"/>
  <c r="S143" i="6"/>
  <c r="O145" i="6"/>
  <c r="Q145" i="6"/>
  <c r="S145" i="6"/>
  <c r="O147" i="6"/>
  <c r="Q147" i="6"/>
  <c r="S147" i="6"/>
  <c r="O149" i="6"/>
  <c r="Q149" i="6"/>
  <c r="S149" i="6"/>
  <c r="O151" i="6"/>
  <c r="Q151" i="6"/>
  <c r="S151" i="6"/>
  <c r="O153" i="6"/>
  <c r="Q153" i="6"/>
  <c r="S153" i="6"/>
  <c r="O156" i="6"/>
  <c r="Q156" i="6"/>
  <c r="S156" i="6"/>
  <c r="O158" i="6"/>
  <c r="Q158" i="6"/>
  <c r="S158" i="6"/>
  <c r="O160" i="6"/>
  <c r="Q160" i="6"/>
  <c r="S160" i="6"/>
  <c r="O162" i="6"/>
  <c r="Q162" i="6"/>
  <c r="S162" i="6"/>
  <c r="O164" i="6"/>
  <c r="Q164" i="6"/>
  <c r="S164" i="6"/>
  <c r="O166" i="6"/>
  <c r="Q166" i="6"/>
  <c r="S166" i="6"/>
  <c r="O168" i="6"/>
  <c r="Q168" i="6"/>
  <c r="S168" i="6"/>
  <c r="O170" i="6"/>
  <c r="Q170" i="6"/>
  <c r="S170" i="6"/>
  <c r="O172" i="6"/>
  <c r="Q172" i="6"/>
  <c r="S172" i="6"/>
  <c r="O174" i="6"/>
  <c r="Q174" i="6"/>
  <c r="S174" i="6"/>
  <c r="O176" i="6"/>
  <c r="Q176" i="6"/>
  <c r="S176" i="6"/>
  <c r="O178" i="6"/>
  <c r="Q178" i="6"/>
  <c r="S178" i="6"/>
  <c r="O180" i="6"/>
  <c r="Q180" i="6"/>
  <c r="S180" i="6"/>
  <c r="O184" i="6"/>
  <c r="Q184" i="6"/>
  <c r="S184" i="6"/>
  <c r="O186" i="6"/>
  <c r="Q186" i="6"/>
  <c r="S186" i="6"/>
  <c r="O188" i="6"/>
  <c r="Q188" i="6"/>
  <c r="S188" i="6"/>
  <c r="O190" i="6"/>
  <c r="Q190" i="6"/>
  <c r="S190" i="6"/>
  <c r="O192" i="6"/>
  <c r="Q192" i="6"/>
  <c r="S192" i="6"/>
  <c r="BB123" i="6"/>
  <c r="BC123" i="6"/>
  <c r="BD123" i="6"/>
  <c r="BE123" i="6"/>
  <c r="BF123" i="6"/>
  <c r="BH123" i="6"/>
  <c r="J212" i="6" l="1"/>
  <c r="J122" i="6"/>
  <c r="O183" i="6"/>
  <c r="Q183" i="6"/>
  <c r="S183" i="6"/>
  <c r="S122" i="6"/>
  <c r="Q122" i="6"/>
  <c r="O122" i="6"/>
  <c r="L90" i="1"/>
  <c r="F131" i="2"/>
  <c r="F90" i="2"/>
  <c r="F119" i="3"/>
  <c r="F92" i="3"/>
  <c r="F124" i="4"/>
  <c r="F92" i="4"/>
  <c r="F114" i="5"/>
  <c r="F91" i="5"/>
  <c r="F115" i="7"/>
  <c r="F92" i="7"/>
  <c r="F117" i="8"/>
  <c r="F92" i="8"/>
  <c r="F120" i="9"/>
  <c r="F92" i="9"/>
  <c r="F118" i="10"/>
  <c r="F92" i="10"/>
  <c r="F122" i="11"/>
  <c r="F92" i="11"/>
  <c r="F122" i="12"/>
  <c r="F92" i="12"/>
  <c r="G67" i="3"/>
  <c r="D67" i="3"/>
  <c r="G52" i="3"/>
  <c r="D52" i="3"/>
  <c r="G67" i="4"/>
  <c r="D67" i="4"/>
  <c r="G52" i="4"/>
  <c r="D52" i="4"/>
  <c r="G66" i="5"/>
  <c r="D66" i="5"/>
  <c r="G51" i="5"/>
  <c r="D51" i="5"/>
  <c r="G67" i="7"/>
  <c r="D67" i="7"/>
  <c r="G52" i="7"/>
  <c r="D52" i="7"/>
  <c r="G67" i="8"/>
  <c r="D67" i="8"/>
  <c r="G52" i="8"/>
  <c r="D52" i="8"/>
  <c r="G67" i="9"/>
  <c r="D67" i="9"/>
  <c r="G52" i="9"/>
  <c r="D52" i="9"/>
  <c r="G67" i="10"/>
  <c r="D67" i="10"/>
  <c r="G52" i="10"/>
  <c r="D52" i="10"/>
  <c r="G67" i="11"/>
  <c r="D67" i="11"/>
  <c r="G52" i="11"/>
  <c r="D52" i="11"/>
  <c r="G67" i="12"/>
  <c r="D67" i="12"/>
  <c r="G52" i="12"/>
  <c r="D52" i="12"/>
  <c r="AH66" i="1"/>
  <c r="D66" i="1"/>
  <c r="AH51" i="1"/>
  <c r="D51" i="1"/>
  <c r="D46" i="2"/>
  <c r="G46" i="2"/>
  <c r="D61" i="2"/>
  <c r="G61" i="2"/>
  <c r="J121" i="6" l="1"/>
  <c r="S121" i="6"/>
  <c r="O121" i="6"/>
  <c r="Q121" i="6"/>
  <c r="C8" i="15"/>
  <c r="C7" i="15"/>
  <c r="C5" i="15"/>
  <c r="C4" i="15"/>
  <c r="C3" i="15"/>
  <c r="C2" i="15"/>
  <c r="C8" i="16"/>
  <c r="C7" i="16"/>
  <c r="C5" i="16"/>
  <c r="C4" i="16"/>
  <c r="C3" i="16"/>
  <c r="C2" i="16"/>
  <c r="C8" i="14"/>
  <c r="C7" i="14"/>
  <c r="C5" i="14"/>
  <c r="C4" i="14"/>
  <c r="C3" i="14"/>
  <c r="C2" i="14"/>
  <c r="J172" i="12"/>
  <c r="J131" i="12"/>
  <c r="J143" i="11" l="1"/>
  <c r="BD143" i="11" s="1"/>
  <c r="P143" i="11"/>
  <c r="R143" i="11"/>
  <c r="T143" i="11"/>
  <c r="BC143" i="11"/>
  <c r="BE143" i="11"/>
  <c r="BF143" i="11"/>
  <c r="BG143" i="11"/>
  <c r="BI143" i="11"/>
  <c r="J144" i="11"/>
  <c r="BD144" i="11" s="1"/>
  <c r="P144" i="11"/>
  <c r="R144" i="11"/>
  <c r="T144" i="11"/>
  <c r="BC144" i="11"/>
  <c r="BE144" i="11"/>
  <c r="BF144" i="11"/>
  <c r="BG144" i="11"/>
  <c r="BI144" i="11"/>
  <c r="J145" i="11"/>
  <c r="P145" i="11"/>
  <c r="R145" i="11"/>
  <c r="T145" i="11"/>
  <c r="BC145" i="11"/>
  <c r="BD145" i="11"/>
  <c r="BE145" i="11"/>
  <c r="BF145" i="11"/>
  <c r="BG145" i="11"/>
  <c r="BI145" i="11"/>
  <c r="BH192" i="6"/>
  <c r="BF192" i="6"/>
  <c r="BE192" i="6"/>
  <c r="BD192" i="6"/>
  <c r="BC192" i="6"/>
  <c r="BB192" i="6"/>
  <c r="BH190" i="6"/>
  <c r="BF190" i="6"/>
  <c r="BE190" i="6"/>
  <c r="BD190" i="6"/>
  <c r="BB190" i="6"/>
  <c r="BC190" i="6"/>
  <c r="BH188" i="6"/>
  <c r="BF188" i="6"/>
  <c r="BE188" i="6"/>
  <c r="BD188" i="6"/>
  <c r="BC188" i="6"/>
  <c r="BB188" i="6"/>
  <c r="BH186" i="6"/>
  <c r="BF186" i="6"/>
  <c r="BE186" i="6"/>
  <c r="BD186" i="6"/>
  <c r="BC186" i="6"/>
  <c r="BB186" i="6"/>
  <c r="BH184" i="6"/>
  <c r="BF184" i="6"/>
  <c r="BE184" i="6"/>
  <c r="BD184" i="6"/>
  <c r="BC184" i="6"/>
  <c r="BB184" i="6"/>
  <c r="BH180" i="6"/>
  <c r="BF180" i="6"/>
  <c r="BE180" i="6"/>
  <c r="BD180" i="6"/>
  <c r="BC180" i="6"/>
  <c r="BB180" i="6"/>
  <c r="BH178" i="6"/>
  <c r="BF178" i="6"/>
  <c r="BE178" i="6"/>
  <c r="BD178" i="6"/>
  <c r="BB178" i="6"/>
  <c r="BC178" i="6"/>
  <c r="BH176" i="6"/>
  <c r="BF176" i="6"/>
  <c r="BE176" i="6"/>
  <c r="BD176" i="6"/>
  <c r="BC176" i="6"/>
  <c r="BB176" i="6"/>
  <c r="BH174" i="6"/>
  <c r="BF174" i="6"/>
  <c r="BE174" i="6"/>
  <c r="BD174" i="6"/>
  <c r="BC174" i="6"/>
  <c r="BB174" i="6"/>
  <c r="BH172" i="6"/>
  <c r="BF172" i="6"/>
  <c r="BE172" i="6"/>
  <c r="BD172" i="6"/>
  <c r="BC172" i="6"/>
  <c r="BB172" i="6"/>
  <c r="BH170" i="6"/>
  <c r="BF170" i="6"/>
  <c r="BE170" i="6"/>
  <c r="BD170" i="6"/>
  <c r="BB170" i="6"/>
  <c r="BC170" i="6"/>
  <c r="BH168" i="6"/>
  <c r="BF168" i="6"/>
  <c r="BE168" i="6"/>
  <c r="BD168" i="6"/>
  <c r="BC168" i="6"/>
  <c r="BB168" i="6"/>
  <c r="BH166" i="6"/>
  <c r="BF166" i="6"/>
  <c r="BE166" i="6"/>
  <c r="BD166" i="6"/>
  <c r="BC166" i="6"/>
  <c r="BB166" i="6"/>
  <c r="BH164" i="6"/>
  <c r="BF164" i="6"/>
  <c r="BE164" i="6"/>
  <c r="BD164" i="6"/>
  <c r="BC164" i="6"/>
  <c r="BB164" i="6"/>
  <c r="BH162" i="6"/>
  <c r="BF162" i="6"/>
  <c r="BE162" i="6"/>
  <c r="BD162" i="6"/>
  <c r="BB162" i="6"/>
  <c r="BC162" i="6"/>
  <c r="BH160" i="6"/>
  <c r="BF160" i="6"/>
  <c r="BE160" i="6"/>
  <c r="BD160" i="6"/>
  <c r="BC160" i="6"/>
  <c r="BB160" i="6"/>
  <c r="BH158" i="6"/>
  <c r="BF158" i="6"/>
  <c r="BE158" i="6"/>
  <c r="BD158" i="6"/>
  <c r="BC158" i="6"/>
  <c r="BB158" i="6"/>
  <c r="BH156" i="6"/>
  <c r="BF156" i="6"/>
  <c r="BE156" i="6"/>
  <c r="BD156" i="6"/>
  <c r="BC156" i="6"/>
  <c r="BB156" i="6"/>
  <c r="BH153" i="6"/>
  <c r="BF153" i="6"/>
  <c r="BE153" i="6"/>
  <c r="BD153" i="6"/>
  <c r="BB153" i="6"/>
  <c r="BC153" i="6"/>
  <c r="BH151" i="6"/>
  <c r="BF151" i="6"/>
  <c r="BE151" i="6"/>
  <c r="BD151" i="6"/>
  <c r="BC151" i="6"/>
  <c r="BB151" i="6"/>
  <c r="BH149" i="6"/>
  <c r="BF149" i="6"/>
  <c r="BE149" i="6"/>
  <c r="BD149" i="6"/>
  <c r="BC149" i="6"/>
  <c r="BB149" i="6"/>
  <c r="BH147" i="6"/>
  <c r="BF147" i="6"/>
  <c r="BE147" i="6"/>
  <c r="BD147" i="6"/>
  <c r="BC147" i="6"/>
  <c r="BB147" i="6"/>
  <c r="BH145" i="6"/>
  <c r="BF145" i="6"/>
  <c r="BE145" i="6"/>
  <c r="BD145" i="6"/>
  <c r="BB145" i="6"/>
  <c r="BC145" i="6"/>
  <c r="BH143" i="6"/>
  <c r="BF143" i="6"/>
  <c r="BE143" i="6"/>
  <c r="BD143" i="6"/>
  <c r="BC143" i="6"/>
  <c r="BB143" i="6"/>
  <c r="BH141" i="6"/>
  <c r="BF141" i="6"/>
  <c r="BE141" i="6"/>
  <c r="BD141" i="6"/>
  <c r="BC141" i="6"/>
  <c r="BB141" i="6"/>
  <c r="BH139" i="6"/>
  <c r="BF139" i="6"/>
  <c r="BE139" i="6"/>
  <c r="BD139" i="6"/>
  <c r="BC139" i="6"/>
  <c r="BB139" i="6"/>
  <c r="BH137" i="6"/>
  <c r="BF137" i="6"/>
  <c r="BE137" i="6"/>
  <c r="BD137" i="6"/>
  <c r="BB137" i="6"/>
  <c r="BC137" i="6"/>
  <c r="BH135" i="6"/>
  <c r="BF135" i="6"/>
  <c r="BE135" i="6"/>
  <c r="BD135" i="6"/>
  <c r="BC135" i="6"/>
  <c r="BB135" i="6"/>
  <c r="BH133" i="6"/>
  <c r="BF133" i="6"/>
  <c r="BE133" i="6"/>
  <c r="BD133" i="6"/>
  <c r="BC133" i="6"/>
  <c r="BB133" i="6"/>
  <c r="BH131" i="6"/>
  <c r="BF131" i="6"/>
  <c r="BE131" i="6"/>
  <c r="BD131" i="6"/>
  <c r="BC131" i="6"/>
  <c r="BB131" i="6"/>
  <c r="BH129" i="6"/>
  <c r="BF129" i="6"/>
  <c r="BE129" i="6"/>
  <c r="BD129" i="6"/>
  <c r="BB129" i="6"/>
  <c r="BC129" i="6"/>
  <c r="BH127" i="6"/>
  <c r="BF127" i="6"/>
  <c r="BE127" i="6"/>
  <c r="BD127" i="6"/>
  <c r="BC127" i="6"/>
  <c r="BB127" i="6"/>
  <c r="BH125" i="6"/>
  <c r="BF125" i="6"/>
  <c r="BE125" i="6"/>
  <c r="BD125" i="6"/>
  <c r="BC125" i="6"/>
  <c r="BB125" i="6"/>
  <c r="F39" i="6" l="1"/>
  <c r="F38" i="6"/>
  <c r="F40" i="6"/>
  <c r="BH183" i="6"/>
  <c r="I16" i="16"/>
  <c r="I13" i="16" s="1"/>
  <c r="I15" i="14"/>
  <c r="I15" i="13"/>
  <c r="I14" i="14" l="1"/>
  <c r="J103" i="6"/>
  <c r="J101" i="6"/>
  <c r="BH122" i="6"/>
  <c r="I14" i="13"/>
  <c r="J123" i="5" s="1"/>
  <c r="F76" i="17"/>
  <c r="F74" i="17"/>
  <c r="F73" i="17"/>
  <c r="F71" i="17"/>
  <c r="F70" i="17"/>
  <c r="F69" i="17"/>
  <c r="F68" i="17"/>
  <c r="F66" i="17"/>
  <c r="F64" i="17"/>
  <c r="F63" i="17"/>
  <c r="F62" i="17"/>
  <c r="F61" i="17"/>
  <c r="F60" i="17"/>
  <c r="F58" i="17"/>
  <c r="F57" i="17"/>
  <c r="F56" i="17"/>
  <c r="F54" i="17"/>
  <c r="F53" i="17"/>
  <c r="F51" i="17"/>
  <c r="F50" i="17"/>
  <c r="F48" i="17"/>
  <c r="F46" i="17"/>
  <c r="F45" i="17"/>
  <c r="F44" i="17"/>
  <c r="F43" i="17"/>
  <c r="F42" i="17"/>
  <c r="F41" i="17"/>
  <c r="F39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6" i="17"/>
  <c r="M35" i="15"/>
  <c r="K35" i="15"/>
  <c r="I35" i="15"/>
  <c r="M34" i="15"/>
  <c r="K34" i="15"/>
  <c r="I34" i="15"/>
  <c r="M33" i="15"/>
  <c r="K33" i="15"/>
  <c r="I33" i="15"/>
  <c r="M32" i="15"/>
  <c r="K32" i="15"/>
  <c r="I32" i="15"/>
  <c r="M31" i="15"/>
  <c r="K31" i="15"/>
  <c r="I31" i="15"/>
  <c r="M30" i="15"/>
  <c r="K30" i="15"/>
  <c r="I30" i="15"/>
  <c r="M29" i="15"/>
  <c r="K29" i="15"/>
  <c r="I29" i="15"/>
  <c r="M28" i="15"/>
  <c r="K28" i="15"/>
  <c r="I28" i="15"/>
  <c r="M27" i="15"/>
  <c r="K27" i="15"/>
  <c r="I27" i="15"/>
  <c r="M26" i="15"/>
  <c r="K26" i="15"/>
  <c r="I26" i="15"/>
  <c r="M25" i="15"/>
  <c r="K25" i="15"/>
  <c r="I25" i="15"/>
  <c r="M24" i="15"/>
  <c r="K24" i="15"/>
  <c r="I24" i="15"/>
  <c r="M23" i="15"/>
  <c r="K23" i="15"/>
  <c r="I23" i="15"/>
  <c r="M22" i="15"/>
  <c r="K22" i="15"/>
  <c r="I22" i="15"/>
  <c r="M21" i="15"/>
  <c r="K21" i="15"/>
  <c r="I21" i="15"/>
  <c r="M20" i="15"/>
  <c r="K20" i="15"/>
  <c r="I20" i="15"/>
  <c r="M19" i="15"/>
  <c r="K19" i="15"/>
  <c r="I19" i="15"/>
  <c r="I18" i="15"/>
  <c r="I17" i="15"/>
  <c r="M16" i="15"/>
  <c r="K16" i="15"/>
  <c r="I16" i="15"/>
  <c r="M15" i="15"/>
  <c r="K15" i="15"/>
  <c r="I15" i="15"/>
  <c r="M14" i="15"/>
  <c r="K14" i="15"/>
  <c r="M28" i="16"/>
  <c r="K28" i="16"/>
  <c r="M27" i="16"/>
  <c r="K27" i="16"/>
  <c r="M26" i="16"/>
  <c r="K26" i="16"/>
  <c r="M25" i="16"/>
  <c r="K25" i="16"/>
  <c r="M24" i="16"/>
  <c r="K24" i="16"/>
  <c r="M22" i="16"/>
  <c r="K22" i="16"/>
  <c r="M21" i="16"/>
  <c r="K21" i="16"/>
  <c r="M20" i="16"/>
  <c r="K20" i="16"/>
  <c r="M19" i="16"/>
  <c r="K19" i="16"/>
  <c r="M18" i="16"/>
  <c r="K18" i="16"/>
  <c r="M17" i="16"/>
  <c r="K17" i="16"/>
  <c r="M16" i="16"/>
  <c r="K16" i="16"/>
  <c r="M15" i="16"/>
  <c r="K15" i="16"/>
  <c r="M14" i="16"/>
  <c r="K14" i="16"/>
  <c r="M13" i="16"/>
  <c r="K13" i="16"/>
  <c r="M31" i="14"/>
  <c r="K31" i="14"/>
  <c r="M30" i="14"/>
  <c r="K30" i="14"/>
  <c r="M29" i="14"/>
  <c r="K29" i="14"/>
  <c r="M28" i="14"/>
  <c r="K28" i="14"/>
  <c r="M26" i="14"/>
  <c r="M25" i="14"/>
  <c r="M24" i="14"/>
  <c r="M23" i="14"/>
  <c r="M22" i="14"/>
  <c r="M21" i="14"/>
  <c r="M20" i="14"/>
  <c r="M15" i="14"/>
  <c r="M14" i="14"/>
  <c r="K14" i="14"/>
  <c r="M52" i="13"/>
  <c r="K52" i="13"/>
  <c r="M51" i="13"/>
  <c r="K51" i="13"/>
  <c r="M50" i="13"/>
  <c r="K50" i="13"/>
  <c r="M48" i="13"/>
  <c r="K48" i="13"/>
  <c r="M47" i="13"/>
  <c r="K47" i="13"/>
  <c r="M46" i="13"/>
  <c r="K46" i="13"/>
  <c r="M45" i="13"/>
  <c r="K45" i="13"/>
  <c r="M44" i="13"/>
  <c r="K44" i="13"/>
  <c r="M43" i="13"/>
  <c r="K43" i="13"/>
  <c r="M42" i="13"/>
  <c r="K42" i="13"/>
  <c r="M41" i="13"/>
  <c r="K41" i="13"/>
  <c r="M40" i="13"/>
  <c r="K40" i="13"/>
  <c r="M39" i="13"/>
  <c r="K39" i="13"/>
  <c r="M35" i="13"/>
  <c r="K35" i="13"/>
  <c r="M34" i="13"/>
  <c r="K34" i="13"/>
  <c r="M33" i="13"/>
  <c r="K33" i="13"/>
  <c r="M32" i="13"/>
  <c r="K32" i="13"/>
  <c r="M31" i="13"/>
  <c r="K31" i="13"/>
  <c r="M30" i="13"/>
  <c r="K30" i="13"/>
  <c r="M29" i="13"/>
  <c r="K29" i="13"/>
  <c r="M28" i="13"/>
  <c r="K28" i="13"/>
  <c r="M27" i="13"/>
  <c r="K27" i="13"/>
  <c r="M26" i="13"/>
  <c r="K26" i="13"/>
  <c r="M25" i="13"/>
  <c r="K25" i="13"/>
  <c r="M24" i="13"/>
  <c r="K24" i="13"/>
  <c r="M23" i="13"/>
  <c r="K23" i="13"/>
  <c r="M22" i="13"/>
  <c r="K22" i="13"/>
  <c r="M20" i="13"/>
  <c r="K20" i="13"/>
  <c r="M19" i="13"/>
  <c r="K19" i="13"/>
  <c r="M18" i="13"/>
  <c r="K18" i="13"/>
  <c r="M17" i="13"/>
  <c r="K17" i="13"/>
  <c r="M16" i="13"/>
  <c r="K16" i="13"/>
  <c r="M15" i="13"/>
  <c r="K15" i="13"/>
  <c r="M14" i="13"/>
  <c r="K14" i="13"/>
  <c r="C8" i="13"/>
  <c r="C7" i="13"/>
  <c r="C5" i="13"/>
  <c r="C4" i="13"/>
  <c r="C3" i="13"/>
  <c r="C2" i="13"/>
  <c r="J100" i="6" l="1"/>
  <c r="BH121" i="6"/>
  <c r="BJ125" i="7"/>
  <c r="BJ124" i="7"/>
  <c r="J126" i="7"/>
  <c r="BE126" i="7" s="1"/>
  <c r="I14" i="15"/>
  <c r="F78" i="17"/>
  <c r="F80" i="17" s="1"/>
  <c r="J40" i="12"/>
  <c r="J39" i="12"/>
  <c r="AY108" i="1" s="1"/>
  <c r="J38" i="12"/>
  <c r="AX108" i="1"/>
  <c r="BG174" i="12"/>
  <c r="BF174" i="12"/>
  <c r="BE174" i="12"/>
  <c r="BC174" i="12"/>
  <c r="T174" i="12"/>
  <c r="T171" i="12" s="1"/>
  <c r="T170" i="12" s="1"/>
  <c r="R174" i="12"/>
  <c r="P174" i="12"/>
  <c r="BI174" i="12"/>
  <c r="J174" i="12"/>
  <c r="BD174" i="12" s="1"/>
  <c r="BG173" i="12"/>
  <c r="BF173" i="12"/>
  <c r="BE173" i="12"/>
  <c r="BC173" i="12"/>
  <c r="T173" i="12"/>
  <c r="R173" i="12"/>
  <c r="P173" i="12"/>
  <c r="BI173" i="12"/>
  <c r="J173" i="12"/>
  <c r="BD173" i="12" s="1"/>
  <c r="BG172" i="12"/>
  <c r="BF172" i="12"/>
  <c r="BE172" i="12"/>
  <c r="BC172" i="12"/>
  <c r="T172" i="12"/>
  <c r="R172" i="12"/>
  <c r="R171" i="12" s="1"/>
  <c r="R170" i="12" s="1"/>
  <c r="P172" i="12"/>
  <c r="BI172" i="12"/>
  <c r="BD172" i="12"/>
  <c r="BG169" i="12"/>
  <c r="BF169" i="12"/>
  <c r="BE169" i="12"/>
  <c r="BC169" i="12"/>
  <c r="T169" i="12"/>
  <c r="T168" i="12" s="1"/>
  <c r="R169" i="12"/>
  <c r="R168" i="12" s="1"/>
  <c r="P169" i="12"/>
  <c r="P168" i="12" s="1"/>
  <c r="BI169" i="12"/>
  <c r="BI168" i="12" s="1"/>
  <c r="J168" i="12" s="1"/>
  <c r="J106" i="12" s="1"/>
  <c r="J169" i="12"/>
  <c r="BD169" i="12" s="1"/>
  <c r="BG167" i="12"/>
  <c r="BF167" i="12"/>
  <c r="BE167" i="12"/>
  <c r="BC167" i="12"/>
  <c r="T167" i="12"/>
  <c r="T166" i="12" s="1"/>
  <c r="R167" i="12"/>
  <c r="R166" i="12" s="1"/>
  <c r="P167" i="12"/>
  <c r="P166" i="12" s="1"/>
  <c r="BI167" i="12"/>
  <c r="BI166" i="12" s="1"/>
  <c r="J166" i="12" s="1"/>
  <c r="J105" i="12" s="1"/>
  <c r="J167" i="12"/>
  <c r="BD167" i="12" s="1"/>
  <c r="BG165" i="12"/>
  <c r="BF165" i="12"/>
  <c r="BE165" i="12"/>
  <c r="BC165" i="12"/>
  <c r="T165" i="12"/>
  <c r="R165" i="12"/>
  <c r="P165" i="12"/>
  <c r="BI165" i="12"/>
  <c r="J165" i="12"/>
  <c r="BD165" i="12" s="1"/>
  <c r="BG164" i="12"/>
  <c r="BF164" i="12"/>
  <c r="BE164" i="12"/>
  <c r="BC164" i="12"/>
  <c r="T164" i="12"/>
  <c r="R164" i="12"/>
  <c r="P164" i="12"/>
  <c r="BI164" i="12"/>
  <c r="J164" i="12"/>
  <c r="BD164" i="12" s="1"/>
  <c r="BG163" i="12"/>
  <c r="BF163" i="12"/>
  <c r="BE163" i="12"/>
  <c r="BC163" i="12"/>
  <c r="T163" i="12"/>
  <c r="R163" i="12"/>
  <c r="P163" i="12"/>
  <c r="BI163" i="12"/>
  <c r="J163" i="12"/>
  <c r="BD163" i="12" s="1"/>
  <c r="BG162" i="12"/>
  <c r="BF162" i="12"/>
  <c r="BE162" i="12"/>
  <c r="BC162" i="12"/>
  <c r="T162" i="12"/>
  <c r="R162" i="12"/>
  <c r="P162" i="12"/>
  <c r="BI162" i="12"/>
  <c r="J162" i="12"/>
  <c r="BD162" i="12" s="1"/>
  <c r="BG161" i="12"/>
  <c r="BF161" i="12"/>
  <c r="BE161" i="12"/>
  <c r="BC161" i="12"/>
  <c r="T161" i="12"/>
  <c r="R161" i="12"/>
  <c r="P161" i="12"/>
  <c r="BI161" i="12"/>
  <c r="J161" i="12"/>
  <c r="BD161" i="12" s="1"/>
  <c r="BG160" i="12"/>
  <c r="BF160" i="12"/>
  <c r="BE160" i="12"/>
  <c r="BC160" i="12"/>
  <c r="T160" i="12"/>
  <c r="R160" i="12"/>
  <c r="P160" i="12"/>
  <c r="BI160" i="12"/>
  <c r="J160" i="12"/>
  <c r="BD160" i="12" s="1"/>
  <c r="BG159" i="12"/>
  <c r="BF159" i="12"/>
  <c r="BE159" i="12"/>
  <c r="BC159" i="12"/>
  <c r="T159" i="12"/>
  <c r="R159" i="12"/>
  <c r="P159" i="12"/>
  <c r="BI159" i="12"/>
  <c r="J159" i="12"/>
  <c r="BD159" i="12" s="1"/>
  <c r="BG158" i="12"/>
  <c r="BF158" i="12"/>
  <c r="BE158" i="12"/>
  <c r="BC158" i="12"/>
  <c r="T158" i="12"/>
  <c r="R158" i="12"/>
  <c r="P158" i="12"/>
  <c r="BI158" i="12"/>
  <c r="J158" i="12"/>
  <c r="BD158" i="12" s="1"/>
  <c r="BG157" i="12"/>
  <c r="BF157" i="12"/>
  <c r="BE157" i="12"/>
  <c r="BC157" i="12"/>
  <c r="T157" i="12"/>
  <c r="R157" i="12"/>
  <c r="P157" i="12"/>
  <c r="BI157" i="12"/>
  <c r="J157" i="12"/>
  <c r="BD157" i="12" s="1"/>
  <c r="BG156" i="12"/>
  <c r="BF156" i="12"/>
  <c r="BE156" i="12"/>
  <c r="BC156" i="12"/>
  <c r="T156" i="12"/>
  <c r="R156" i="12"/>
  <c r="P156" i="12"/>
  <c r="BI156" i="12"/>
  <c r="J156" i="12"/>
  <c r="BD156" i="12" s="1"/>
  <c r="BG155" i="12"/>
  <c r="BF155" i="12"/>
  <c r="BE155" i="12"/>
  <c r="BC155" i="12"/>
  <c r="T155" i="12"/>
  <c r="R155" i="12"/>
  <c r="P155" i="12"/>
  <c r="BI155" i="12"/>
  <c r="J155" i="12"/>
  <c r="BD155" i="12" s="1"/>
  <c r="BG154" i="12"/>
  <c r="BF154" i="12"/>
  <c r="BE154" i="12"/>
  <c r="BC154" i="12"/>
  <c r="T154" i="12"/>
  <c r="R154" i="12"/>
  <c r="P154" i="12"/>
  <c r="BI154" i="12"/>
  <c r="J154" i="12"/>
  <c r="BD154" i="12" s="1"/>
  <c r="BG153" i="12"/>
  <c r="BF153" i="12"/>
  <c r="BE153" i="12"/>
  <c r="BC153" i="12"/>
  <c r="T153" i="12"/>
  <c r="R153" i="12"/>
  <c r="P153" i="12"/>
  <c r="BI153" i="12"/>
  <c r="J153" i="12"/>
  <c r="BD153" i="12" s="1"/>
  <c r="BG152" i="12"/>
  <c r="BF152" i="12"/>
  <c r="BE152" i="12"/>
  <c r="BC152" i="12"/>
  <c r="T152" i="12"/>
  <c r="R152" i="12"/>
  <c r="P152" i="12"/>
  <c r="BI152" i="12"/>
  <c r="J152" i="12"/>
  <c r="BD152" i="12" s="1"/>
  <c r="BG151" i="12"/>
  <c r="BF151" i="12"/>
  <c r="BE151" i="12"/>
  <c r="BC151" i="12"/>
  <c r="T151" i="12"/>
  <c r="R151" i="12"/>
  <c r="P151" i="12"/>
  <c r="BI151" i="12"/>
  <c r="J151" i="12"/>
  <c r="BD151" i="12" s="1"/>
  <c r="BG150" i="12"/>
  <c r="BF150" i="12"/>
  <c r="BE150" i="12"/>
  <c r="BC150" i="12"/>
  <c r="T150" i="12"/>
  <c r="R150" i="12"/>
  <c r="P150" i="12"/>
  <c r="BI150" i="12"/>
  <c r="J150" i="12"/>
  <c r="BD150" i="12" s="1"/>
  <c r="BG149" i="12"/>
  <c r="BF149" i="12"/>
  <c r="BE149" i="12"/>
  <c r="BC149" i="12"/>
  <c r="T149" i="12"/>
  <c r="R149" i="12"/>
  <c r="P149" i="12"/>
  <c r="BI149" i="12"/>
  <c r="BD149" i="12"/>
  <c r="BG147" i="12"/>
  <c r="BF147" i="12"/>
  <c r="BE147" i="12"/>
  <c r="BC147" i="12"/>
  <c r="T147" i="12"/>
  <c r="R147" i="12"/>
  <c r="P147" i="12"/>
  <c r="BI147" i="12"/>
  <c r="J147" i="12"/>
  <c r="BD147" i="12" s="1"/>
  <c r="BG146" i="12"/>
  <c r="BF146" i="12"/>
  <c r="BE146" i="12"/>
  <c r="BC146" i="12"/>
  <c r="T146" i="12"/>
  <c r="R146" i="12"/>
  <c r="P146" i="12"/>
  <c r="BI146" i="12"/>
  <c r="J146" i="12"/>
  <c r="BD146" i="12" s="1"/>
  <c r="BG145" i="12"/>
  <c r="BF145" i="12"/>
  <c r="BE145" i="12"/>
  <c r="BC145" i="12"/>
  <c r="T145" i="12"/>
  <c r="R145" i="12"/>
  <c r="P145" i="12"/>
  <c r="BI145" i="12"/>
  <c r="J145" i="12"/>
  <c r="BD145" i="12" s="1"/>
  <c r="BG143" i="12"/>
  <c r="BF143" i="12"/>
  <c r="BE143" i="12"/>
  <c r="BC143" i="12"/>
  <c r="T143" i="12"/>
  <c r="T142" i="12" s="1"/>
  <c r="R143" i="12"/>
  <c r="R142" i="12" s="1"/>
  <c r="P143" i="12"/>
  <c r="P142" i="12" s="1"/>
  <c r="BI143" i="12"/>
  <c r="BI142" i="12" s="1"/>
  <c r="J142" i="12" s="1"/>
  <c r="J102" i="12" s="1"/>
  <c r="J143" i="12"/>
  <c r="BD143" i="12" s="1"/>
  <c r="BG141" i="12"/>
  <c r="BF141" i="12"/>
  <c r="BE141" i="12"/>
  <c r="BC141" i="12"/>
  <c r="T141" i="12"/>
  <c r="R141" i="12"/>
  <c r="P141" i="12"/>
  <c r="BI141" i="12"/>
  <c r="J141" i="12"/>
  <c r="BD141" i="12" s="1"/>
  <c r="BG140" i="12"/>
  <c r="BF140" i="12"/>
  <c r="BE140" i="12"/>
  <c r="BC140" i="12"/>
  <c r="T140" i="12"/>
  <c r="R140" i="12"/>
  <c r="P140" i="12"/>
  <c r="BI140" i="12"/>
  <c r="J140" i="12"/>
  <c r="BD140" i="12" s="1"/>
  <c r="BG139" i="12"/>
  <c r="BF139" i="12"/>
  <c r="BE139" i="12"/>
  <c r="BC139" i="12"/>
  <c r="T139" i="12"/>
  <c r="R139" i="12"/>
  <c r="P139" i="12"/>
  <c r="BI139" i="12"/>
  <c r="J139" i="12"/>
  <c r="BD139" i="12" s="1"/>
  <c r="BG138" i="12"/>
  <c r="BF138" i="12"/>
  <c r="BE138" i="12"/>
  <c r="BC138" i="12"/>
  <c r="T138" i="12"/>
  <c r="R138" i="12"/>
  <c r="P138" i="12"/>
  <c r="BI138" i="12"/>
  <c r="J138" i="12"/>
  <c r="BD138" i="12" s="1"/>
  <c r="BG137" i="12"/>
  <c r="BF137" i="12"/>
  <c r="BE137" i="12"/>
  <c r="BC137" i="12"/>
  <c r="T137" i="12"/>
  <c r="R137" i="12"/>
  <c r="P137" i="12"/>
  <c r="BI137" i="12"/>
  <c r="J137" i="12"/>
  <c r="BD137" i="12" s="1"/>
  <c r="BG136" i="12"/>
  <c r="BF136" i="12"/>
  <c r="BE136" i="12"/>
  <c r="BC136" i="12"/>
  <c r="T136" i="12"/>
  <c r="R136" i="12"/>
  <c r="P136" i="12"/>
  <c r="BI136" i="12"/>
  <c r="J136" i="12"/>
  <c r="BD136" i="12" s="1"/>
  <c r="BG135" i="12"/>
  <c r="BF135" i="12"/>
  <c r="BE135" i="12"/>
  <c r="BC135" i="12"/>
  <c r="T135" i="12"/>
  <c r="R135" i="12"/>
  <c r="P135" i="12"/>
  <c r="BI135" i="12"/>
  <c r="J135" i="12"/>
  <c r="BD135" i="12" s="1"/>
  <c r="BG134" i="12"/>
  <c r="BF134" i="12"/>
  <c r="BE134" i="12"/>
  <c r="BC134" i="12"/>
  <c r="T134" i="12"/>
  <c r="R134" i="12"/>
  <c r="P134" i="12"/>
  <c r="BI134" i="12"/>
  <c r="J134" i="12"/>
  <c r="BD134" i="12" s="1"/>
  <c r="BG133" i="12"/>
  <c r="BF133" i="12"/>
  <c r="BE133" i="12"/>
  <c r="BC133" i="12"/>
  <c r="T133" i="12"/>
  <c r="R133" i="12"/>
  <c r="P133" i="12"/>
  <c r="BI133" i="12"/>
  <c r="J133" i="12"/>
  <c r="BD133" i="12" s="1"/>
  <c r="BG132" i="12"/>
  <c r="BF132" i="12"/>
  <c r="BE132" i="12"/>
  <c r="BC132" i="12"/>
  <c r="T132" i="12"/>
  <c r="R132" i="12"/>
  <c r="P132" i="12"/>
  <c r="BI132" i="12"/>
  <c r="J132" i="12"/>
  <c r="BD132" i="12" s="1"/>
  <c r="BG131" i="12"/>
  <c r="BF131" i="12"/>
  <c r="BE131" i="12"/>
  <c r="BC131" i="12"/>
  <c r="T131" i="12"/>
  <c r="R131" i="12"/>
  <c r="P131" i="12"/>
  <c r="BI131" i="12"/>
  <c r="BD131" i="12"/>
  <c r="J125" i="12"/>
  <c r="F125" i="12"/>
  <c r="J124" i="12"/>
  <c r="F124" i="12"/>
  <c r="E120" i="12"/>
  <c r="J95" i="12"/>
  <c r="F95" i="12"/>
  <c r="J94" i="12"/>
  <c r="F94" i="12"/>
  <c r="E90" i="12"/>
  <c r="J92" i="12"/>
  <c r="E7" i="12"/>
  <c r="E118" i="12" s="1"/>
  <c r="J40" i="11"/>
  <c r="J39" i="11"/>
  <c r="AY107" i="1" s="1"/>
  <c r="J38" i="11"/>
  <c r="AX107" i="1" s="1"/>
  <c r="BG180" i="11"/>
  <c r="BF180" i="11"/>
  <c r="BE180" i="11"/>
  <c r="BC180" i="11"/>
  <c r="T180" i="11"/>
  <c r="R180" i="11"/>
  <c r="P180" i="11"/>
  <c r="BI180" i="11"/>
  <c r="J180" i="11"/>
  <c r="BD180" i="11" s="1"/>
  <c r="BG179" i="11"/>
  <c r="BF179" i="11"/>
  <c r="BE179" i="11"/>
  <c r="BC179" i="11"/>
  <c r="T179" i="11"/>
  <c r="R179" i="11"/>
  <c r="P179" i="11"/>
  <c r="BI179" i="11"/>
  <c r="J179" i="11"/>
  <c r="BD179" i="11" s="1"/>
  <c r="BG178" i="11"/>
  <c r="BF178" i="11"/>
  <c r="BE178" i="11"/>
  <c r="BC178" i="11"/>
  <c r="T178" i="11"/>
  <c r="R178" i="11"/>
  <c r="P178" i="11"/>
  <c r="BI178" i="11"/>
  <c r="J178" i="11"/>
  <c r="BD178" i="11" s="1"/>
  <c r="BG177" i="11"/>
  <c r="BF177" i="11"/>
  <c r="BE177" i="11"/>
  <c r="BC177" i="11"/>
  <c r="T177" i="11"/>
  <c r="R177" i="11"/>
  <c r="P177" i="11"/>
  <c r="BI177" i="11"/>
  <c r="J177" i="11"/>
  <c r="BD177" i="11" s="1"/>
  <c r="BG176" i="11"/>
  <c r="BF176" i="11"/>
  <c r="BE176" i="11"/>
  <c r="BC176" i="11"/>
  <c r="T176" i="11"/>
  <c r="R176" i="11"/>
  <c r="P176" i="11"/>
  <c r="BI176" i="11"/>
  <c r="J176" i="11"/>
  <c r="BD176" i="11" s="1"/>
  <c r="BG175" i="11"/>
  <c r="BF175" i="11"/>
  <c r="BE175" i="11"/>
  <c r="BC175" i="11"/>
  <c r="T175" i="11"/>
  <c r="R175" i="11"/>
  <c r="P175" i="11"/>
  <c r="BI175" i="11"/>
  <c r="J175" i="11"/>
  <c r="BD175" i="11" s="1"/>
  <c r="BG174" i="11"/>
  <c r="BF174" i="11"/>
  <c r="BE174" i="11"/>
  <c r="BC174" i="11"/>
  <c r="T174" i="11"/>
  <c r="R174" i="11"/>
  <c r="P174" i="11"/>
  <c r="BI174" i="11"/>
  <c r="J174" i="11"/>
  <c r="BD174" i="11" s="1"/>
  <c r="BG173" i="11"/>
  <c r="BF173" i="11"/>
  <c r="BE173" i="11"/>
  <c r="BC173" i="11"/>
  <c r="T173" i="11"/>
  <c r="R173" i="11"/>
  <c r="P173" i="11"/>
  <c r="BI173" i="11"/>
  <c r="J173" i="11"/>
  <c r="BD173" i="11" s="1"/>
  <c r="BG172" i="11"/>
  <c r="BF172" i="11"/>
  <c r="BE172" i="11"/>
  <c r="BC172" i="11"/>
  <c r="T172" i="11"/>
  <c r="R172" i="11"/>
  <c r="P172" i="11"/>
  <c r="BI172" i="11"/>
  <c r="J172" i="11"/>
  <c r="BD172" i="11" s="1"/>
  <c r="BG171" i="11"/>
  <c r="BF171" i="11"/>
  <c r="BE171" i="11"/>
  <c r="BC171" i="11"/>
  <c r="T171" i="11"/>
  <c r="R171" i="11"/>
  <c r="P171" i="11"/>
  <c r="BI171" i="11"/>
  <c r="J171" i="11"/>
  <c r="BD171" i="11" s="1"/>
  <c r="BG170" i="11"/>
  <c r="BF170" i="11"/>
  <c r="BE170" i="11"/>
  <c r="BC170" i="11"/>
  <c r="T170" i="11"/>
  <c r="R170" i="11"/>
  <c r="P170" i="11"/>
  <c r="BI170" i="11"/>
  <c r="J170" i="11"/>
  <c r="BD170" i="11" s="1"/>
  <c r="BG167" i="11"/>
  <c r="BF167" i="11"/>
  <c r="BE167" i="11"/>
  <c r="BC167" i="11"/>
  <c r="T167" i="11"/>
  <c r="T166" i="11" s="1"/>
  <c r="R167" i="11"/>
  <c r="R166" i="11" s="1"/>
  <c r="P167" i="11"/>
  <c r="P166" i="11" s="1"/>
  <c r="BI167" i="11"/>
  <c r="BI166" i="11" s="1"/>
  <c r="J166" i="11" s="1"/>
  <c r="J106" i="11" s="1"/>
  <c r="J167" i="11"/>
  <c r="BD167" i="11" s="1"/>
  <c r="BG165" i="11"/>
  <c r="BF165" i="11"/>
  <c r="BE165" i="11"/>
  <c r="BC165" i="11"/>
  <c r="T165" i="11"/>
  <c r="T164" i="11" s="1"/>
  <c r="R165" i="11"/>
  <c r="R164" i="11" s="1"/>
  <c r="P165" i="11"/>
  <c r="P164" i="11" s="1"/>
  <c r="BI165" i="11"/>
  <c r="BI164" i="11" s="1"/>
  <c r="J164" i="11" s="1"/>
  <c r="J105" i="11" s="1"/>
  <c r="J165" i="11"/>
  <c r="BD165" i="11" s="1"/>
  <c r="BG163" i="11"/>
  <c r="BF163" i="11"/>
  <c r="BE163" i="11"/>
  <c r="BC163" i="11"/>
  <c r="T163" i="11"/>
  <c r="R163" i="11"/>
  <c r="P163" i="11"/>
  <c r="BI163" i="11"/>
  <c r="J163" i="11"/>
  <c r="BD163" i="11" s="1"/>
  <c r="BG162" i="11"/>
  <c r="BF162" i="11"/>
  <c r="BE162" i="11"/>
  <c r="BC162" i="11"/>
  <c r="T162" i="11"/>
  <c r="R162" i="11"/>
  <c r="P162" i="11"/>
  <c r="BI162" i="11"/>
  <c r="J162" i="11"/>
  <c r="BD162" i="11" s="1"/>
  <c r="BG161" i="11"/>
  <c r="BF161" i="11"/>
  <c r="BE161" i="11"/>
  <c r="BC161" i="11"/>
  <c r="T161" i="11"/>
  <c r="R161" i="11"/>
  <c r="P161" i="11"/>
  <c r="BI161" i="11"/>
  <c r="J161" i="11"/>
  <c r="BD161" i="11" s="1"/>
  <c r="BG160" i="11"/>
  <c r="BF160" i="11"/>
  <c r="BE160" i="11"/>
  <c r="BC160" i="11"/>
  <c r="T160" i="11"/>
  <c r="R160" i="11"/>
  <c r="P160" i="11"/>
  <c r="BI160" i="11"/>
  <c r="J160" i="11"/>
  <c r="BD160" i="11" s="1"/>
  <c r="BG159" i="11"/>
  <c r="BF159" i="11"/>
  <c r="BE159" i="11"/>
  <c r="BC159" i="11"/>
  <c r="T159" i="11"/>
  <c r="R159" i="11"/>
  <c r="P159" i="11"/>
  <c r="BI159" i="11"/>
  <c r="J159" i="11"/>
  <c r="BD159" i="11" s="1"/>
  <c r="BG158" i="11"/>
  <c r="BF158" i="11"/>
  <c r="BE158" i="11"/>
  <c r="BC158" i="11"/>
  <c r="T158" i="11"/>
  <c r="R158" i="11"/>
  <c r="P158" i="11"/>
  <c r="BI158" i="11"/>
  <c r="J158" i="11"/>
  <c r="BD158" i="11" s="1"/>
  <c r="BG157" i="11"/>
  <c r="BF157" i="11"/>
  <c r="BE157" i="11"/>
  <c r="BC157" i="11"/>
  <c r="T157" i="11"/>
  <c r="R157" i="11"/>
  <c r="P157" i="11"/>
  <c r="BI157" i="11"/>
  <c r="J157" i="11"/>
  <c r="BD157" i="11" s="1"/>
  <c r="BG156" i="11"/>
  <c r="BF156" i="11"/>
  <c r="BE156" i="11"/>
  <c r="BC156" i="11"/>
  <c r="T156" i="11"/>
  <c r="R156" i="11"/>
  <c r="P156" i="11"/>
  <c r="BI156" i="11"/>
  <c r="J156" i="11"/>
  <c r="BD156" i="11" s="1"/>
  <c r="BG155" i="11"/>
  <c r="BF155" i="11"/>
  <c r="BE155" i="11"/>
  <c r="BC155" i="11"/>
  <c r="T155" i="11"/>
  <c r="R155" i="11"/>
  <c r="P155" i="11"/>
  <c r="BI155" i="11"/>
  <c r="J155" i="11"/>
  <c r="BD155" i="11" s="1"/>
  <c r="BG154" i="11"/>
  <c r="BF154" i="11"/>
  <c r="BE154" i="11"/>
  <c r="BC154" i="11"/>
  <c r="T154" i="11"/>
  <c r="R154" i="11"/>
  <c r="P154" i="11"/>
  <c r="BI154" i="11"/>
  <c r="J154" i="11"/>
  <c r="BD154" i="11" s="1"/>
  <c r="BG153" i="11"/>
  <c r="BF153" i="11"/>
  <c r="BE153" i="11"/>
  <c r="BC153" i="11"/>
  <c r="T153" i="11"/>
  <c r="R153" i="11"/>
  <c r="P153" i="11"/>
  <c r="BI153" i="11"/>
  <c r="J153" i="11"/>
  <c r="BD153" i="11" s="1"/>
  <c r="BG152" i="11"/>
  <c r="BF152" i="11"/>
  <c r="BE152" i="11"/>
  <c r="BC152" i="11"/>
  <c r="T152" i="11"/>
  <c r="R152" i="11"/>
  <c r="P152" i="11"/>
  <c r="BI152" i="11"/>
  <c r="J152" i="11"/>
  <c r="BD152" i="11" s="1"/>
  <c r="BG151" i="11"/>
  <c r="BF151" i="11"/>
  <c r="BE151" i="11"/>
  <c r="BC151" i="11"/>
  <c r="T151" i="11"/>
  <c r="R151" i="11"/>
  <c r="P151" i="11"/>
  <c r="BI151" i="11"/>
  <c r="J151" i="11"/>
  <c r="BD151" i="11" s="1"/>
  <c r="BG150" i="11"/>
  <c r="BF150" i="11"/>
  <c r="BE150" i="11"/>
  <c r="BC150" i="11"/>
  <c r="T150" i="11"/>
  <c r="R150" i="11"/>
  <c r="P150" i="11"/>
  <c r="BI150" i="11"/>
  <c r="J150" i="11"/>
  <c r="BD150" i="11" s="1"/>
  <c r="BG149" i="11"/>
  <c r="BF149" i="11"/>
  <c r="BE149" i="11"/>
  <c r="BC149" i="11"/>
  <c r="T149" i="11"/>
  <c r="R149" i="11"/>
  <c r="P149" i="11"/>
  <c r="BI149" i="11"/>
  <c r="J149" i="11"/>
  <c r="BD149" i="11" s="1"/>
  <c r="BG148" i="11"/>
  <c r="BF148" i="11"/>
  <c r="BE148" i="11"/>
  <c r="BC148" i="11"/>
  <c r="T148" i="11"/>
  <c r="R148" i="11"/>
  <c r="P148" i="11"/>
  <c r="BI148" i="11"/>
  <c r="J148" i="11"/>
  <c r="BD148" i="11" s="1"/>
  <c r="BG147" i="11"/>
  <c r="BF147" i="11"/>
  <c r="BE147" i="11"/>
  <c r="BC147" i="11"/>
  <c r="T147" i="11"/>
  <c r="R147" i="11"/>
  <c r="P147" i="11"/>
  <c r="BI147" i="11"/>
  <c r="J147" i="11"/>
  <c r="BD147" i="11" s="1"/>
  <c r="R142" i="11"/>
  <c r="T142" i="11"/>
  <c r="BG141" i="11"/>
  <c r="BF141" i="11"/>
  <c r="BE141" i="11"/>
  <c r="BC141" i="11"/>
  <c r="T141" i="11"/>
  <c r="T140" i="11" s="1"/>
  <c r="R141" i="11"/>
  <c r="R140" i="11" s="1"/>
  <c r="P141" i="11"/>
  <c r="P140" i="11" s="1"/>
  <c r="BI141" i="11"/>
  <c r="BI140" i="11" s="1"/>
  <c r="J140" i="11" s="1"/>
  <c r="J102" i="11" s="1"/>
  <c r="J141" i="11"/>
  <c r="BD141" i="11" s="1"/>
  <c r="BG139" i="11"/>
  <c r="BF139" i="11"/>
  <c r="BE139" i="11"/>
  <c r="BC139" i="11"/>
  <c r="T139" i="11"/>
  <c r="R139" i="11"/>
  <c r="P139" i="11"/>
  <c r="BI139" i="11"/>
  <c r="J139" i="11"/>
  <c r="BD139" i="11" s="1"/>
  <c r="BG138" i="11"/>
  <c r="BF138" i="11"/>
  <c r="BE138" i="11"/>
  <c r="BC138" i="11"/>
  <c r="T138" i="11"/>
  <c r="R138" i="11"/>
  <c r="P138" i="11"/>
  <c r="BI138" i="11"/>
  <c r="J138" i="11"/>
  <c r="BD138" i="11" s="1"/>
  <c r="BG137" i="11"/>
  <c r="BF137" i="11"/>
  <c r="BE137" i="11"/>
  <c r="BC137" i="11"/>
  <c r="T137" i="11"/>
  <c r="R137" i="11"/>
  <c r="P137" i="11"/>
  <c r="BI137" i="11"/>
  <c r="J137" i="11"/>
  <c r="BD137" i="11" s="1"/>
  <c r="BG136" i="11"/>
  <c r="BF136" i="11"/>
  <c r="BE136" i="11"/>
  <c r="BC136" i="11"/>
  <c r="T136" i="11"/>
  <c r="R136" i="11"/>
  <c r="P136" i="11"/>
  <c r="BI136" i="11"/>
  <c r="J136" i="11"/>
  <c r="BD136" i="11" s="1"/>
  <c r="BG135" i="11"/>
  <c r="BF135" i="11"/>
  <c r="BE135" i="11"/>
  <c r="BC135" i="11"/>
  <c r="T135" i="11"/>
  <c r="R135" i="11"/>
  <c r="P135" i="11"/>
  <c r="BI135" i="11"/>
  <c r="J135" i="11"/>
  <c r="BD135" i="11" s="1"/>
  <c r="BG134" i="11"/>
  <c r="BF134" i="11"/>
  <c r="BE134" i="11"/>
  <c r="BC134" i="11"/>
  <c r="T134" i="11"/>
  <c r="R134" i="11"/>
  <c r="P134" i="11"/>
  <c r="BI134" i="11"/>
  <c r="J134" i="11"/>
  <c r="BD134" i="11" s="1"/>
  <c r="BG133" i="11"/>
  <c r="BF133" i="11"/>
  <c r="BE133" i="11"/>
  <c r="BC133" i="11"/>
  <c r="T133" i="11"/>
  <c r="R133" i="11"/>
  <c r="P133" i="11"/>
  <c r="BI133" i="11"/>
  <c r="J133" i="11"/>
  <c r="BD133" i="11" s="1"/>
  <c r="BG132" i="11"/>
  <c r="BF132" i="11"/>
  <c r="BE132" i="11"/>
  <c r="BC132" i="11"/>
  <c r="T132" i="11"/>
  <c r="R132" i="11"/>
  <c r="P132" i="11"/>
  <c r="BI132" i="11"/>
  <c r="J132" i="11"/>
  <c r="BD132" i="11" s="1"/>
  <c r="BG131" i="11"/>
  <c r="BF131" i="11"/>
  <c r="BE131" i="11"/>
  <c r="BC131" i="11"/>
  <c r="T131" i="11"/>
  <c r="R131" i="11"/>
  <c r="P131" i="11"/>
  <c r="BI131" i="11"/>
  <c r="J131" i="11"/>
  <c r="BD131" i="11" s="1"/>
  <c r="J125" i="11"/>
  <c r="F125" i="11"/>
  <c r="J124" i="11"/>
  <c r="F124" i="11"/>
  <c r="E120" i="11"/>
  <c r="J95" i="11"/>
  <c r="F95" i="11"/>
  <c r="J94" i="11"/>
  <c r="F94" i="11"/>
  <c r="E90" i="11"/>
  <c r="J92" i="11"/>
  <c r="E7" i="11"/>
  <c r="E118" i="11" s="1"/>
  <c r="J40" i="10"/>
  <c r="J39" i="10"/>
  <c r="AY106" i="1" s="1"/>
  <c r="J38" i="10"/>
  <c r="AX106" i="1" s="1"/>
  <c r="BI138" i="10"/>
  <c r="BH138" i="10"/>
  <c r="BG138" i="10"/>
  <c r="BE138" i="10"/>
  <c r="T138" i="10"/>
  <c r="T137" i="10" s="1"/>
  <c r="R138" i="10"/>
  <c r="R137" i="10" s="1"/>
  <c r="P138" i="10"/>
  <c r="P137" i="10" s="1"/>
  <c r="BK138" i="10"/>
  <c r="BK137" i="10" s="1"/>
  <c r="J104" i="10" s="1"/>
  <c r="BF138" i="10"/>
  <c r="BI136" i="10"/>
  <c r="BH136" i="10"/>
  <c r="BG136" i="10"/>
  <c r="BE136" i="10"/>
  <c r="T136" i="10"/>
  <c r="R136" i="10"/>
  <c r="P136" i="10"/>
  <c r="BK136" i="10"/>
  <c r="BF136" i="10"/>
  <c r="BI135" i="10"/>
  <c r="BH135" i="10"/>
  <c r="BG135" i="10"/>
  <c r="BE135" i="10"/>
  <c r="T135" i="10"/>
  <c r="R135" i="10"/>
  <c r="P135" i="10"/>
  <c r="BK135" i="10"/>
  <c r="BF135" i="10"/>
  <c r="BI133" i="10"/>
  <c r="BH133" i="10"/>
  <c r="BG133" i="10"/>
  <c r="BE133" i="10"/>
  <c r="T133" i="10"/>
  <c r="R133" i="10"/>
  <c r="P133" i="10"/>
  <c r="BK133" i="10"/>
  <c r="BF133" i="10"/>
  <c r="BI132" i="10"/>
  <c r="BH132" i="10"/>
  <c r="BG132" i="10"/>
  <c r="BE132" i="10"/>
  <c r="T132" i="10"/>
  <c r="R132" i="10"/>
  <c r="P132" i="10"/>
  <c r="BK132" i="10"/>
  <c r="BF132" i="10"/>
  <c r="BI131" i="10"/>
  <c r="BH131" i="10"/>
  <c r="BG131" i="10"/>
  <c r="BE131" i="10"/>
  <c r="T131" i="10"/>
  <c r="R131" i="10"/>
  <c r="P131" i="10"/>
  <c r="BK131" i="10"/>
  <c r="BF131" i="10"/>
  <c r="BI130" i="10"/>
  <c r="BH130" i="10"/>
  <c r="BG130" i="10"/>
  <c r="BE130" i="10"/>
  <c r="T130" i="10"/>
  <c r="R130" i="10"/>
  <c r="P130" i="10"/>
  <c r="BK130" i="10"/>
  <c r="BF130" i="10"/>
  <c r="BI129" i="10"/>
  <c r="BH129" i="10"/>
  <c r="BG129" i="10"/>
  <c r="BE129" i="10"/>
  <c r="T129" i="10"/>
  <c r="R129" i="10"/>
  <c r="P129" i="10"/>
  <c r="BK129" i="10"/>
  <c r="BF129" i="10"/>
  <c r="BI127" i="10"/>
  <c r="BH127" i="10"/>
  <c r="BG127" i="10"/>
  <c r="BE127" i="10"/>
  <c r="T127" i="10"/>
  <c r="R127" i="10"/>
  <c r="P127" i="10"/>
  <c r="BK127" i="10"/>
  <c r="BF127" i="10"/>
  <c r="J121" i="10"/>
  <c r="F121" i="10"/>
  <c r="J120" i="10"/>
  <c r="F120" i="10"/>
  <c r="E116" i="10"/>
  <c r="J95" i="10"/>
  <c r="F95" i="10"/>
  <c r="J94" i="10"/>
  <c r="F94" i="10"/>
  <c r="E90" i="10"/>
  <c r="J118" i="10"/>
  <c r="E7" i="10"/>
  <c r="E88" i="10" s="1"/>
  <c r="J40" i="9"/>
  <c r="J39" i="9"/>
  <c r="AY105" i="1" s="1"/>
  <c r="J38" i="9"/>
  <c r="AX105" i="1" s="1"/>
  <c r="BH190" i="9"/>
  <c r="BG190" i="9"/>
  <c r="BF190" i="9"/>
  <c r="BD190" i="9"/>
  <c r="T190" i="9"/>
  <c r="T189" i="9" s="1"/>
  <c r="R190" i="9"/>
  <c r="R189" i="9" s="1"/>
  <c r="P190" i="9"/>
  <c r="P189" i="9" s="1"/>
  <c r="BJ190" i="9"/>
  <c r="BJ189" i="9" s="1"/>
  <c r="J189" i="9" s="1"/>
  <c r="J106" i="9" s="1"/>
  <c r="J190" i="9"/>
  <c r="BE190" i="9" s="1"/>
  <c r="BH188" i="9"/>
  <c r="BG188" i="9"/>
  <c r="BF188" i="9"/>
  <c r="BD188" i="9"/>
  <c r="T188" i="9"/>
  <c r="R188" i="9"/>
  <c r="P188" i="9"/>
  <c r="BJ188" i="9"/>
  <c r="J188" i="9"/>
  <c r="BE188" i="9" s="1"/>
  <c r="BH187" i="9"/>
  <c r="BG187" i="9"/>
  <c r="BF187" i="9"/>
  <c r="BD187" i="9"/>
  <c r="T187" i="9"/>
  <c r="R187" i="9"/>
  <c r="P187" i="9"/>
  <c r="BJ187" i="9"/>
  <c r="J187" i="9"/>
  <c r="BE187" i="9" s="1"/>
  <c r="BH186" i="9"/>
  <c r="BG186" i="9"/>
  <c r="BF186" i="9"/>
  <c r="BD186" i="9"/>
  <c r="T186" i="9"/>
  <c r="R186" i="9"/>
  <c r="P186" i="9"/>
  <c r="BJ186" i="9"/>
  <c r="J186" i="9"/>
  <c r="BE186" i="9" s="1"/>
  <c r="BH185" i="9"/>
  <c r="BG185" i="9"/>
  <c r="BF185" i="9"/>
  <c r="BD185" i="9"/>
  <c r="T185" i="9"/>
  <c r="R185" i="9"/>
  <c r="P185" i="9"/>
  <c r="BJ185" i="9"/>
  <c r="J185" i="9"/>
  <c r="BE185" i="9" s="1"/>
  <c r="BH184" i="9"/>
  <c r="BG184" i="9"/>
  <c r="BF184" i="9"/>
  <c r="BD184" i="9"/>
  <c r="T184" i="9"/>
  <c r="R184" i="9"/>
  <c r="P184" i="9"/>
  <c r="BJ184" i="9"/>
  <c r="J184" i="9"/>
  <c r="BE184" i="9" s="1"/>
  <c r="BH183" i="9"/>
  <c r="BG183" i="9"/>
  <c r="BF183" i="9"/>
  <c r="BD183" i="9"/>
  <c r="T183" i="9"/>
  <c r="R183" i="9"/>
  <c r="P183" i="9"/>
  <c r="BJ183" i="9"/>
  <c r="J183" i="9"/>
  <c r="BE183" i="9" s="1"/>
  <c r="BH182" i="9"/>
  <c r="BG182" i="9"/>
  <c r="BF182" i="9"/>
  <c r="BD182" i="9"/>
  <c r="T182" i="9"/>
  <c r="R182" i="9"/>
  <c r="P182" i="9"/>
  <c r="BJ182" i="9"/>
  <c r="J182" i="9"/>
  <c r="BE182" i="9" s="1"/>
  <c r="BH181" i="9"/>
  <c r="BG181" i="9"/>
  <c r="BF181" i="9"/>
  <c r="BD181" i="9"/>
  <c r="T181" i="9"/>
  <c r="R181" i="9"/>
  <c r="P181" i="9"/>
  <c r="BJ181" i="9"/>
  <c r="J181" i="9"/>
  <c r="BE181" i="9" s="1"/>
  <c r="BH180" i="9"/>
  <c r="BG180" i="9"/>
  <c r="BF180" i="9"/>
  <c r="BD180" i="9"/>
  <c r="T180" i="9"/>
  <c r="R180" i="9"/>
  <c r="P180" i="9"/>
  <c r="BJ180" i="9"/>
  <c r="J180" i="9"/>
  <c r="BE180" i="9" s="1"/>
  <c r="BH179" i="9"/>
  <c r="BG179" i="9"/>
  <c r="BF179" i="9"/>
  <c r="BD179" i="9"/>
  <c r="T179" i="9"/>
  <c r="R179" i="9"/>
  <c r="P179" i="9"/>
  <c r="BJ179" i="9"/>
  <c r="J179" i="9"/>
  <c r="BE179" i="9" s="1"/>
  <c r="BH178" i="9"/>
  <c r="BG178" i="9"/>
  <c r="BF178" i="9"/>
  <c r="BD178" i="9"/>
  <c r="T178" i="9"/>
  <c r="R178" i="9"/>
  <c r="P178" i="9"/>
  <c r="BJ178" i="9"/>
  <c r="J178" i="9"/>
  <c r="BE178" i="9" s="1"/>
  <c r="BH177" i="9"/>
  <c r="BG177" i="9"/>
  <c r="BF177" i="9"/>
  <c r="BD177" i="9"/>
  <c r="T177" i="9"/>
  <c r="R177" i="9"/>
  <c r="P177" i="9"/>
  <c r="BJ177" i="9"/>
  <c r="J177" i="9"/>
  <c r="BE177" i="9" s="1"/>
  <c r="BH176" i="9"/>
  <c r="BG176" i="9"/>
  <c r="BF176" i="9"/>
  <c r="BD176" i="9"/>
  <c r="T176" i="9"/>
  <c r="R176" i="9"/>
  <c r="P176" i="9"/>
  <c r="BJ176" i="9"/>
  <c r="J176" i="9"/>
  <c r="BE176" i="9" s="1"/>
  <c r="BH175" i="9"/>
  <c r="BG175" i="9"/>
  <c r="BF175" i="9"/>
  <c r="BD175" i="9"/>
  <c r="T175" i="9"/>
  <c r="R175" i="9"/>
  <c r="P175" i="9"/>
  <c r="BJ175" i="9"/>
  <c r="J175" i="9"/>
  <c r="BE175" i="9" s="1"/>
  <c r="BH174" i="9"/>
  <c r="BG174" i="9"/>
  <c r="BF174" i="9"/>
  <c r="BD174" i="9"/>
  <c r="T174" i="9"/>
  <c r="R174" i="9"/>
  <c r="P174" i="9"/>
  <c r="BJ174" i="9"/>
  <c r="J174" i="9"/>
  <c r="BE174" i="9" s="1"/>
  <c r="BH173" i="9"/>
  <c r="BG173" i="9"/>
  <c r="BF173" i="9"/>
  <c r="BD173" i="9"/>
  <c r="T173" i="9"/>
  <c r="R173" i="9"/>
  <c r="P173" i="9"/>
  <c r="BJ173" i="9"/>
  <c r="J173" i="9"/>
  <c r="BE173" i="9" s="1"/>
  <c r="BH172" i="9"/>
  <c r="BG172" i="9"/>
  <c r="BF172" i="9"/>
  <c r="BD172" i="9"/>
  <c r="T172" i="9"/>
  <c r="R172" i="9"/>
  <c r="P172" i="9"/>
  <c r="BJ172" i="9"/>
  <c r="J172" i="9"/>
  <c r="BE172" i="9" s="1"/>
  <c r="BH171" i="9"/>
  <c r="BG171" i="9"/>
  <c r="BF171" i="9"/>
  <c r="BD171" i="9"/>
  <c r="T171" i="9"/>
  <c r="R171" i="9"/>
  <c r="P171" i="9"/>
  <c r="BJ171" i="9"/>
  <c r="J171" i="9"/>
  <c r="BE171" i="9" s="1"/>
  <c r="BH170" i="9"/>
  <c r="BG170" i="9"/>
  <c r="BF170" i="9"/>
  <c r="BD170" i="9"/>
  <c r="T170" i="9"/>
  <c r="R170" i="9"/>
  <c r="P170" i="9"/>
  <c r="BJ170" i="9"/>
  <c r="J170" i="9"/>
  <c r="BE170" i="9" s="1"/>
  <c r="BH169" i="9"/>
  <c r="BG169" i="9"/>
  <c r="BF169" i="9"/>
  <c r="BD169" i="9"/>
  <c r="T169" i="9"/>
  <c r="R169" i="9"/>
  <c r="P169" i="9"/>
  <c r="BJ169" i="9"/>
  <c r="J169" i="9"/>
  <c r="BE169" i="9" s="1"/>
  <c r="BH167" i="9"/>
  <c r="BG167" i="9"/>
  <c r="BF167" i="9"/>
  <c r="BD167" i="9"/>
  <c r="T167" i="9"/>
  <c r="R167" i="9"/>
  <c r="P167" i="9"/>
  <c r="BJ167" i="9"/>
  <c r="J167" i="9"/>
  <c r="BE167" i="9" s="1"/>
  <c r="BH166" i="9"/>
  <c r="BG166" i="9"/>
  <c r="BF166" i="9"/>
  <c r="BD166" i="9"/>
  <c r="T166" i="9"/>
  <c r="R166" i="9"/>
  <c r="P166" i="9"/>
  <c r="BJ166" i="9"/>
  <c r="J166" i="9"/>
  <c r="BE166" i="9" s="1"/>
  <c r="BH165" i="9"/>
  <c r="BG165" i="9"/>
  <c r="BF165" i="9"/>
  <c r="BD165" i="9"/>
  <c r="T165" i="9"/>
  <c r="R165" i="9"/>
  <c r="P165" i="9"/>
  <c r="BJ165" i="9"/>
  <c r="J165" i="9"/>
  <c r="BE165" i="9" s="1"/>
  <c r="BH164" i="9"/>
  <c r="BG164" i="9"/>
  <c r="BF164" i="9"/>
  <c r="BD164" i="9"/>
  <c r="T164" i="9"/>
  <c r="R164" i="9"/>
  <c r="P164" i="9"/>
  <c r="BJ164" i="9"/>
  <c r="J164" i="9"/>
  <c r="BE164" i="9" s="1"/>
  <c r="BH163" i="9"/>
  <c r="BG163" i="9"/>
  <c r="BF163" i="9"/>
  <c r="BD163" i="9"/>
  <c r="T163" i="9"/>
  <c r="R163" i="9"/>
  <c r="P163" i="9"/>
  <c r="BJ163" i="9"/>
  <c r="J163" i="9"/>
  <c r="BE163" i="9" s="1"/>
  <c r="BH162" i="9"/>
  <c r="BG162" i="9"/>
  <c r="BF162" i="9"/>
  <c r="BD162" i="9"/>
  <c r="T162" i="9"/>
  <c r="R162" i="9"/>
  <c r="P162" i="9"/>
  <c r="BJ162" i="9"/>
  <c r="J162" i="9"/>
  <c r="BE162" i="9" s="1"/>
  <c r="BH160" i="9"/>
  <c r="BG160" i="9"/>
  <c r="BF160" i="9"/>
  <c r="BD160" i="9"/>
  <c r="T160" i="9"/>
  <c r="R160" i="9"/>
  <c r="P160" i="9"/>
  <c r="BJ160" i="9"/>
  <c r="J160" i="9"/>
  <c r="BE160" i="9" s="1"/>
  <c r="BH159" i="9"/>
  <c r="BG159" i="9"/>
  <c r="BF159" i="9"/>
  <c r="BD159" i="9"/>
  <c r="T159" i="9"/>
  <c r="R159" i="9"/>
  <c r="P159" i="9"/>
  <c r="BJ159" i="9"/>
  <c r="J159" i="9"/>
  <c r="BE159" i="9" s="1"/>
  <c r="BH158" i="9"/>
  <c r="BG158" i="9"/>
  <c r="BF158" i="9"/>
  <c r="BD158" i="9"/>
  <c r="T158" i="9"/>
  <c r="R158" i="9"/>
  <c r="P158" i="9"/>
  <c r="BJ158" i="9"/>
  <c r="J158" i="9"/>
  <c r="BE158" i="9" s="1"/>
  <c r="BH157" i="9"/>
  <c r="BG157" i="9"/>
  <c r="BF157" i="9"/>
  <c r="BD157" i="9"/>
  <c r="T157" i="9"/>
  <c r="R157" i="9"/>
  <c r="P157" i="9"/>
  <c r="BJ157" i="9"/>
  <c r="J157" i="9"/>
  <c r="BE157" i="9" s="1"/>
  <c r="BH156" i="9"/>
  <c r="BG156" i="9"/>
  <c r="BF156" i="9"/>
  <c r="BD156" i="9"/>
  <c r="T156" i="9"/>
  <c r="R156" i="9"/>
  <c r="P156" i="9"/>
  <c r="BJ156" i="9"/>
  <c r="J156" i="9"/>
  <c r="BE156" i="9" s="1"/>
  <c r="BH154" i="9"/>
  <c r="BG154" i="9"/>
  <c r="BF154" i="9"/>
  <c r="BD154" i="9"/>
  <c r="T154" i="9"/>
  <c r="R154" i="9"/>
  <c r="P154" i="9"/>
  <c r="BJ154" i="9"/>
  <c r="J154" i="9"/>
  <c r="BE154" i="9" s="1"/>
  <c r="BH153" i="9"/>
  <c r="BG153" i="9"/>
  <c r="BF153" i="9"/>
  <c r="BD153" i="9"/>
  <c r="T153" i="9"/>
  <c r="R153" i="9"/>
  <c r="P153" i="9"/>
  <c r="BJ153" i="9"/>
  <c r="J153" i="9"/>
  <c r="BE153" i="9" s="1"/>
  <c r="BH152" i="9"/>
  <c r="BG152" i="9"/>
  <c r="BF152" i="9"/>
  <c r="BD152" i="9"/>
  <c r="T152" i="9"/>
  <c r="R152" i="9"/>
  <c r="P152" i="9"/>
  <c r="BJ152" i="9"/>
  <c r="J152" i="9"/>
  <c r="BE152" i="9" s="1"/>
  <c r="BH150" i="9"/>
  <c r="BG150" i="9"/>
  <c r="BF150" i="9"/>
  <c r="BD150" i="9"/>
  <c r="T150" i="9"/>
  <c r="R150" i="9"/>
  <c r="P150" i="9"/>
  <c r="BJ150" i="9"/>
  <c r="J150" i="9"/>
  <c r="BE150" i="9" s="1"/>
  <c r="BH149" i="9"/>
  <c r="BG149" i="9"/>
  <c r="BF149" i="9"/>
  <c r="BD149" i="9"/>
  <c r="T149" i="9"/>
  <c r="R149" i="9"/>
  <c r="P149" i="9"/>
  <c r="BJ149" i="9"/>
  <c r="J149" i="9"/>
  <c r="BE149" i="9" s="1"/>
  <c r="BH148" i="9"/>
  <c r="BG148" i="9"/>
  <c r="BF148" i="9"/>
  <c r="BD148" i="9"/>
  <c r="T148" i="9"/>
  <c r="R148" i="9"/>
  <c r="P148" i="9"/>
  <c r="BJ148" i="9"/>
  <c r="J148" i="9"/>
  <c r="BE148" i="9" s="1"/>
  <c r="BH147" i="9"/>
  <c r="BG147" i="9"/>
  <c r="BF147" i="9"/>
  <c r="BD147" i="9"/>
  <c r="T147" i="9"/>
  <c r="R147" i="9"/>
  <c r="P147" i="9"/>
  <c r="BJ147" i="9"/>
  <c r="J147" i="9"/>
  <c r="BE147" i="9" s="1"/>
  <c r="BH146" i="9"/>
  <c r="BG146" i="9"/>
  <c r="BF146" i="9"/>
  <c r="BD146" i="9"/>
  <c r="T146" i="9"/>
  <c r="R146" i="9"/>
  <c r="P146" i="9"/>
  <c r="BJ146" i="9"/>
  <c r="J146" i="9"/>
  <c r="BE146" i="9" s="1"/>
  <c r="BH145" i="9"/>
  <c r="BG145" i="9"/>
  <c r="BF145" i="9"/>
  <c r="BD145" i="9"/>
  <c r="T145" i="9"/>
  <c r="R145" i="9"/>
  <c r="P145" i="9"/>
  <c r="BJ145" i="9"/>
  <c r="J145" i="9"/>
  <c r="BE145" i="9" s="1"/>
  <c r="BH144" i="9"/>
  <c r="BG144" i="9"/>
  <c r="BF144" i="9"/>
  <c r="BD144" i="9"/>
  <c r="T144" i="9"/>
  <c r="R144" i="9"/>
  <c r="P144" i="9"/>
  <c r="BJ144" i="9"/>
  <c r="J144" i="9"/>
  <c r="BE144" i="9" s="1"/>
  <c r="BH143" i="9"/>
  <c r="BG143" i="9"/>
  <c r="BF143" i="9"/>
  <c r="BD143" i="9"/>
  <c r="T143" i="9"/>
  <c r="R143" i="9"/>
  <c r="P143" i="9"/>
  <c r="BJ143" i="9"/>
  <c r="J143" i="9"/>
  <c r="BE143" i="9" s="1"/>
  <c r="BH142" i="9"/>
  <c r="BG142" i="9"/>
  <c r="BF142" i="9"/>
  <c r="BD142" i="9"/>
  <c r="T142" i="9"/>
  <c r="R142" i="9"/>
  <c r="P142" i="9"/>
  <c r="BJ142" i="9"/>
  <c r="J142" i="9"/>
  <c r="BE142" i="9" s="1"/>
  <c r="BH141" i="9"/>
  <c r="BG141" i="9"/>
  <c r="BF141" i="9"/>
  <c r="BD141" i="9"/>
  <c r="T141" i="9"/>
  <c r="R141" i="9"/>
  <c r="P141" i="9"/>
  <c r="BJ141" i="9"/>
  <c r="J141" i="9"/>
  <c r="BE141" i="9" s="1"/>
  <c r="BH140" i="9"/>
  <c r="BG140" i="9"/>
  <c r="BF140" i="9"/>
  <c r="BD140" i="9"/>
  <c r="T140" i="9"/>
  <c r="R140" i="9"/>
  <c r="P140" i="9"/>
  <c r="BJ140" i="9"/>
  <c r="J140" i="9"/>
  <c r="BE140" i="9" s="1"/>
  <c r="BH139" i="9"/>
  <c r="BG139" i="9"/>
  <c r="BF139" i="9"/>
  <c r="BD139" i="9"/>
  <c r="T139" i="9"/>
  <c r="R139" i="9"/>
  <c r="P139" i="9"/>
  <c r="BJ139" i="9"/>
  <c r="J139" i="9"/>
  <c r="BE139" i="9" s="1"/>
  <c r="BH138" i="9"/>
  <c r="BG138" i="9"/>
  <c r="BF138" i="9"/>
  <c r="BD138" i="9"/>
  <c r="T138" i="9"/>
  <c r="R138" i="9"/>
  <c r="P138" i="9"/>
  <c r="BJ138" i="9"/>
  <c r="J138" i="9"/>
  <c r="BE138" i="9" s="1"/>
  <c r="BH137" i="9"/>
  <c r="BG137" i="9"/>
  <c r="BF137" i="9"/>
  <c r="BD137" i="9"/>
  <c r="T137" i="9"/>
  <c r="R137" i="9"/>
  <c r="P137" i="9"/>
  <c r="BJ137" i="9"/>
  <c r="J137" i="9"/>
  <c r="BE137" i="9" s="1"/>
  <c r="BH136" i="9"/>
  <c r="BG136" i="9"/>
  <c r="BF136" i="9"/>
  <c r="BD136" i="9"/>
  <c r="T136" i="9"/>
  <c r="R136" i="9"/>
  <c r="P136" i="9"/>
  <c r="BJ136" i="9"/>
  <c r="J136" i="9"/>
  <c r="BE136" i="9" s="1"/>
  <c r="BH135" i="9"/>
  <c r="BG135" i="9"/>
  <c r="BF135" i="9"/>
  <c r="BD135" i="9"/>
  <c r="T135" i="9"/>
  <c r="R135" i="9"/>
  <c r="P135" i="9"/>
  <c r="BJ135" i="9"/>
  <c r="J135" i="9"/>
  <c r="BE135" i="9" s="1"/>
  <c r="BH134" i="9"/>
  <c r="BG134" i="9"/>
  <c r="BF134" i="9"/>
  <c r="BD134" i="9"/>
  <c r="T134" i="9"/>
  <c r="R134" i="9"/>
  <c r="P134" i="9"/>
  <c r="BJ134" i="9"/>
  <c r="J134" i="9"/>
  <c r="BE134" i="9" s="1"/>
  <c r="BH133" i="9"/>
  <c r="BG133" i="9"/>
  <c r="BF133" i="9"/>
  <c r="BD133" i="9"/>
  <c r="T133" i="9"/>
  <c r="R133" i="9"/>
  <c r="P133" i="9"/>
  <c r="BJ133" i="9"/>
  <c r="J133" i="9"/>
  <c r="BE133" i="9" s="1"/>
  <c r="BH132" i="9"/>
  <c r="BG132" i="9"/>
  <c r="BF132" i="9"/>
  <c r="BD132" i="9"/>
  <c r="T132" i="9"/>
  <c r="R132" i="9"/>
  <c r="P132" i="9"/>
  <c r="BJ132" i="9"/>
  <c r="J132" i="9"/>
  <c r="BE132" i="9" s="1"/>
  <c r="BH131" i="9"/>
  <c r="BG131" i="9"/>
  <c r="BF131" i="9"/>
  <c r="BD131" i="9"/>
  <c r="T131" i="9"/>
  <c r="R131" i="9"/>
  <c r="P131" i="9"/>
  <c r="BJ131" i="9"/>
  <c r="J131" i="9"/>
  <c r="BE131" i="9" s="1"/>
  <c r="BH130" i="9"/>
  <c r="BG130" i="9"/>
  <c r="BF130" i="9"/>
  <c r="BD130" i="9"/>
  <c r="T130" i="9"/>
  <c r="R130" i="9"/>
  <c r="P130" i="9"/>
  <c r="BJ130" i="9"/>
  <c r="J130" i="9"/>
  <c r="BE130" i="9" s="1"/>
  <c r="BH129" i="9"/>
  <c r="BG129" i="9"/>
  <c r="BF129" i="9"/>
  <c r="BD129" i="9"/>
  <c r="T129" i="9"/>
  <c r="R129" i="9"/>
  <c r="P129" i="9"/>
  <c r="BJ129" i="9"/>
  <c r="J129" i="9"/>
  <c r="BE129" i="9" s="1"/>
  <c r="J123" i="9"/>
  <c r="F123" i="9"/>
  <c r="J122" i="9"/>
  <c r="F122" i="9"/>
  <c r="E118" i="9"/>
  <c r="J95" i="9"/>
  <c r="F95" i="9"/>
  <c r="J94" i="9"/>
  <c r="F94" i="9"/>
  <c r="E90" i="9"/>
  <c r="J92" i="9"/>
  <c r="E7" i="9"/>
  <c r="J40" i="8"/>
  <c r="J39" i="8"/>
  <c r="AY104" i="1" s="1"/>
  <c r="J38" i="8"/>
  <c r="AX104" i="1" s="1"/>
  <c r="BI150" i="8"/>
  <c r="BH150" i="8"/>
  <c r="BG150" i="8"/>
  <c r="BE150" i="8"/>
  <c r="T150" i="8"/>
  <c r="R150" i="8"/>
  <c r="P150" i="8"/>
  <c r="BK150" i="8"/>
  <c r="J150" i="8"/>
  <c r="BF150" i="8" s="1"/>
  <c r="BI149" i="8"/>
  <c r="BH149" i="8"/>
  <c r="BG149" i="8"/>
  <c r="BE149" i="8"/>
  <c r="T149" i="8"/>
  <c r="R149" i="8"/>
  <c r="P149" i="8"/>
  <c r="BK149" i="8"/>
  <c r="J149" i="8"/>
  <c r="BF149" i="8" s="1"/>
  <c r="BI148" i="8"/>
  <c r="BH148" i="8"/>
  <c r="BG148" i="8"/>
  <c r="BE148" i="8"/>
  <c r="T148" i="8"/>
  <c r="R148" i="8"/>
  <c r="P148" i="8"/>
  <c r="BK148" i="8"/>
  <c r="J148" i="8"/>
  <c r="BF148" i="8" s="1"/>
  <c r="BI147" i="8"/>
  <c r="BH147" i="8"/>
  <c r="BG147" i="8"/>
  <c r="BE147" i="8"/>
  <c r="T147" i="8"/>
  <c r="R147" i="8"/>
  <c r="P147" i="8"/>
  <c r="BK147" i="8"/>
  <c r="J147" i="8"/>
  <c r="BF147" i="8" s="1"/>
  <c r="BI146" i="8"/>
  <c r="BH146" i="8"/>
  <c r="BG146" i="8"/>
  <c r="BE146" i="8"/>
  <c r="T146" i="8"/>
  <c r="R146" i="8"/>
  <c r="P146" i="8"/>
  <c r="BK146" i="8"/>
  <c r="J146" i="8"/>
  <c r="BF146" i="8" s="1"/>
  <c r="BI145" i="8"/>
  <c r="BH145" i="8"/>
  <c r="BG145" i="8"/>
  <c r="BE145" i="8"/>
  <c r="T145" i="8"/>
  <c r="R145" i="8"/>
  <c r="P145" i="8"/>
  <c r="BK145" i="8"/>
  <c r="J145" i="8"/>
  <c r="BF145" i="8" s="1"/>
  <c r="BI144" i="8"/>
  <c r="BH144" i="8"/>
  <c r="BG144" i="8"/>
  <c r="BE144" i="8"/>
  <c r="T144" i="8"/>
  <c r="R144" i="8"/>
  <c r="P144" i="8"/>
  <c r="BK144" i="8"/>
  <c r="J144" i="8"/>
  <c r="BF144" i="8" s="1"/>
  <c r="BI143" i="8"/>
  <c r="BH143" i="8"/>
  <c r="BG143" i="8"/>
  <c r="BE143" i="8"/>
  <c r="T143" i="8"/>
  <c r="R143" i="8"/>
  <c r="P143" i="8"/>
  <c r="BK143" i="8"/>
  <c r="J143" i="8"/>
  <c r="BF143" i="8" s="1"/>
  <c r="BI142" i="8"/>
  <c r="BH142" i="8"/>
  <c r="BG142" i="8"/>
  <c r="BE142" i="8"/>
  <c r="T142" i="8"/>
  <c r="R142" i="8"/>
  <c r="P142" i="8"/>
  <c r="BK142" i="8"/>
  <c r="J142" i="8"/>
  <c r="BF142" i="8" s="1"/>
  <c r="BI141" i="8"/>
  <c r="BH141" i="8"/>
  <c r="BG141" i="8"/>
  <c r="BE141" i="8"/>
  <c r="T141" i="8"/>
  <c r="R141" i="8"/>
  <c r="P141" i="8"/>
  <c r="BK141" i="8"/>
  <c r="J141" i="8"/>
  <c r="BF141" i="8" s="1"/>
  <c r="BI140" i="8"/>
  <c r="BH140" i="8"/>
  <c r="BG140" i="8"/>
  <c r="BE140" i="8"/>
  <c r="T140" i="8"/>
  <c r="R140" i="8"/>
  <c r="P140" i="8"/>
  <c r="BK140" i="8"/>
  <c r="J140" i="8"/>
  <c r="BF140" i="8" s="1"/>
  <c r="BI139" i="8"/>
  <c r="BH139" i="8"/>
  <c r="BG139" i="8"/>
  <c r="BE139" i="8"/>
  <c r="T139" i="8"/>
  <c r="R139" i="8"/>
  <c r="P139" i="8"/>
  <c r="BK139" i="8"/>
  <c r="J139" i="8"/>
  <c r="BF139" i="8" s="1"/>
  <c r="BI138" i="8"/>
  <c r="BH138" i="8"/>
  <c r="BG138" i="8"/>
  <c r="BE138" i="8"/>
  <c r="T138" i="8"/>
  <c r="R138" i="8"/>
  <c r="P138" i="8"/>
  <c r="BK138" i="8"/>
  <c r="J138" i="8"/>
  <c r="BF138" i="8" s="1"/>
  <c r="BI137" i="8"/>
  <c r="BH137" i="8"/>
  <c r="BG137" i="8"/>
  <c r="BE137" i="8"/>
  <c r="T137" i="8"/>
  <c r="R137" i="8"/>
  <c r="P137" i="8"/>
  <c r="BK137" i="8"/>
  <c r="J137" i="8"/>
  <c r="BF137" i="8" s="1"/>
  <c r="BI135" i="8"/>
  <c r="BH135" i="8"/>
  <c r="BG135" i="8"/>
  <c r="BE135" i="8"/>
  <c r="T135" i="8"/>
  <c r="R135" i="8"/>
  <c r="P135" i="8"/>
  <c r="BK135" i="8"/>
  <c r="J135" i="8"/>
  <c r="BF135" i="8" s="1"/>
  <c r="BI134" i="8"/>
  <c r="BH134" i="8"/>
  <c r="BG134" i="8"/>
  <c r="BE134" i="8"/>
  <c r="T134" i="8"/>
  <c r="R134" i="8"/>
  <c r="P134" i="8"/>
  <c r="BK134" i="8"/>
  <c r="J134" i="8"/>
  <c r="BF134" i="8" s="1"/>
  <c r="BI133" i="8"/>
  <c r="BH133" i="8"/>
  <c r="BG133" i="8"/>
  <c r="BE133" i="8"/>
  <c r="T133" i="8"/>
  <c r="R133" i="8"/>
  <c r="P133" i="8"/>
  <c r="BK133" i="8"/>
  <c r="J133" i="8"/>
  <c r="BF133" i="8" s="1"/>
  <c r="BI132" i="8"/>
  <c r="BH132" i="8"/>
  <c r="BG132" i="8"/>
  <c r="BE132" i="8"/>
  <c r="T132" i="8"/>
  <c r="R132" i="8"/>
  <c r="P132" i="8"/>
  <c r="BK132" i="8"/>
  <c r="J132" i="8"/>
  <c r="BF132" i="8" s="1"/>
  <c r="BI131" i="8"/>
  <c r="BH131" i="8"/>
  <c r="BG131" i="8"/>
  <c r="BE131" i="8"/>
  <c r="T131" i="8"/>
  <c r="R131" i="8"/>
  <c r="P131" i="8"/>
  <c r="BK131" i="8"/>
  <c r="J131" i="8"/>
  <c r="BF131" i="8" s="1"/>
  <c r="BI130" i="8"/>
  <c r="BH130" i="8"/>
  <c r="BG130" i="8"/>
  <c r="BE130" i="8"/>
  <c r="T130" i="8"/>
  <c r="R130" i="8"/>
  <c r="P130" i="8"/>
  <c r="BK130" i="8"/>
  <c r="J130" i="8"/>
  <c r="BF130" i="8" s="1"/>
  <c r="BI129" i="8"/>
  <c r="BH129" i="8"/>
  <c r="BG129" i="8"/>
  <c r="BE129" i="8"/>
  <c r="T129" i="8"/>
  <c r="R129" i="8"/>
  <c r="P129" i="8"/>
  <c r="BK129" i="8"/>
  <c r="J129" i="8"/>
  <c r="BF129" i="8" s="1"/>
  <c r="BI128" i="8"/>
  <c r="BH128" i="8"/>
  <c r="BG128" i="8"/>
  <c r="BE128" i="8"/>
  <c r="T128" i="8"/>
  <c r="R128" i="8"/>
  <c r="P128" i="8"/>
  <c r="BK128" i="8"/>
  <c r="J128" i="8"/>
  <c r="BF128" i="8" s="1"/>
  <c r="BI127" i="8"/>
  <c r="BH127" i="8"/>
  <c r="BG127" i="8"/>
  <c r="BE127" i="8"/>
  <c r="T127" i="8"/>
  <c r="R127" i="8"/>
  <c r="P127" i="8"/>
  <c r="BK127" i="8"/>
  <c r="J127" i="8"/>
  <c r="BF127" i="8" s="1"/>
  <c r="J120" i="8"/>
  <c r="F120" i="8"/>
  <c r="J119" i="8"/>
  <c r="F119" i="8"/>
  <c r="E115" i="8"/>
  <c r="J95" i="8"/>
  <c r="F95" i="8"/>
  <c r="J94" i="8"/>
  <c r="F94" i="8"/>
  <c r="E90" i="8"/>
  <c r="J117" i="8"/>
  <c r="E7" i="8"/>
  <c r="E113" i="8" s="1"/>
  <c r="J40" i="7"/>
  <c r="J39" i="7"/>
  <c r="AY103" i="1" s="1"/>
  <c r="J38" i="7"/>
  <c r="AX103" i="1" s="1"/>
  <c r="BH129" i="7"/>
  <c r="BG129" i="7"/>
  <c r="BF129" i="7"/>
  <c r="BD129" i="7"/>
  <c r="T129" i="7"/>
  <c r="R129" i="7"/>
  <c r="P129" i="7"/>
  <c r="BJ129" i="7"/>
  <c r="J129" i="7"/>
  <c r="BE129" i="7" s="1"/>
  <c r="BH128" i="7"/>
  <c r="BG128" i="7"/>
  <c r="BF128" i="7"/>
  <c r="BD128" i="7"/>
  <c r="T128" i="7"/>
  <c r="R128" i="7"/>
  <c r="P128" i="7"/>
  <c r="BJ128" i="7"/>
  <c r="J128" i="7"/>
  <c r="BE128" i="7" s="1"/>
  <c r="BH127" i="7"/>
  <c r="BG127" i="7"/>
  <c r="BF127" i="7"/>
  <c r="BD127" i="7"/>
  <c r="T127" i="7"/>
  <c r="R127" i="7"/>
  <c r="P127" i="7"/>
  <c r="BJ127" i="7"/>
  <c r="J127" i="7"/>
  <c r="BE127" i="7" s="1"/>
  <c r="BH126" i="7"/>
  <c r="BG126" i="7"/>
  <c r="BF126" i="7"/>
  <c r="BD126" i="7"/>
  <c r="T126" i="7"/>
  <c r="R126" i="7"/>
  <c r="P126" i="7"/>
  <c r="BH125" i="7"/>
  <c r="BG125" i="7"/>
  <c r="BF125" i="7"/>
  <c r="BD125" i="7"/>
  <c r="T125" i="7"/>
  <c r="R125" i="7"/>
  <c r="P125" i="7"/>
  <c r="BH124" i="7"/>
  <c r="BG124" i="7"/>
  <c r="BF124" i="7"/>
  <c r="BD124" i="7"/>
  <c r="T124" i="7"/>
  <c r="R124" i="7"/>
  <c r="P124" i="7"/>
  <c r="J118" i="7"/>
  <c r="F118" i="7"/>
  <c r="J117" i="7"/>
  <c r="F117" i="7"/>
  <c r="E113" i="7"/>
  <c r="J95" i="7"/>
  <c r="F95" i="7"/>
  <c r="J94" i="7"/>
  <c r="F94" i="7"/>
  <c r="E90" i="7"/>
  <c r="J115" i="7"/>
  <c r="E7" i="7"/>
  <c r="E111" i="7" s="1"/>
  <c r="AY102" i="1"/>
  <c r="AX102" i="1"/>
  <c r="J39" i="5"/>
  <c r="J38" i="5"/>
  <c r="AY101" i="1" s="1"/>
  <c r="J37" i="5"/>
  <c r="AX101" i="1" s="1"/>
  <c r="BH126" i="5"/>
  <c r="BG126" i="5"/>
  <c r="BF126" i="5"/>
  <c r="BD126" i="5"/>
  <c r="T126" i="5"/>
  <c r="R126" i="5"/>
  <c r="P126" i="5"/>
  <c r="BH125" i="5"/>
  <c r="BG125" i="5"/>
  <c r="BF125" i="5"/>
  <c r="BD125" i="5"/>
  <c r="T125" i="5"/>
  <c r="R125" i="5"/>
  <c r="P125" i="5"/>
  <c r="BJ125" i="5"/>
  <c r="J125" i="5"/>
  <c r="BE125" i="5" s="1"/>
  <c r="BH124" i="5"/>
  <c r="BG124" i="5"/>
  <c r="BF124" i="5"/>
  <c r="BD124" i="5"/>
  <c r="T124" i="5"/>
  <c r="R124" i="5"/>
  <c r="P124" i="5"/>
  <c r="BJ124" i="5"/>
  <c r="J124" i="5"/>
  <c r="BE124" i="5" s="1"/>
  <c r="BH123" i="5"/>
  <c r="BG123" i="5"/>
  <c r="BF123" i="5"/>
  <c r="BD123" i="5"/>
  <c r="T123" i="5"/>
  <c r="R123" i="5"/>
  <c r="P123" i="5"/>
  <c r="BJ123" i="5"/>
  <c r="BE123" i="5"/>
  <c r="J117" i="5"/>
  <c r="F117" i="5"/>
  <c r="J116" i="5"/>
  <c r="F116" i="5"/>
  <c r="E112" i="5"/>
  <c r="J94" i="5"/>
  <c r="F94" i="5"/>
  <c r="J93" i="5"/>
  <c r="F93" i="5"/>
  <c r="E89" i="5"/>
  <c r="J114" i="5"/>
  <c r="E7" i="5"/>
  <c r="E87" i="5" s="1"/>
  <c r="J40" i="4"/>
  <c r="J39" i="4"/>
  <c r="AY100" i="1" s="1"/>
  <c r="J38" i="4"/>
  <c r="AX100" i="1" s="1"/>
  <c r="BH214" i="4"/>
  <c r="BG214" i="4"/>
  <c r="BF214" i="4"/>
  <c r="BD214" i="4"/>
  <c r="T214" i="4"/>
  <c r="R214" i="4"/>
  <c r="P214" i="4"/>
  <c r="BJ214" i="4"/>
  <c r="J214" i="4"/>
  <c r="BE214" i="4" s="1"/>
  <c r="BH213" i="4"/>
  <c r="BG213" i="4"/>
  <c r="BF213" i="4"/>
  <c r="BD213" i="4"/>
  <c r="T213" i="4"/>
  <c r="R213" i="4"/>
  <c r="P213" i="4"/>
  <c r="BJ213" i="4"/>
  <c r="J213" i="4"/>
  <c r="BE213" i="4" s="1"/>
  <c r="BH212" i="4"/>
  <c r="BG212" i="4"/>
  <c r="BF212" i="4"/>
  <c r="BD212" i="4"/>
  <c r="T212" i="4"/>
  <c r="R212" i="4"/>
  <c r="P212" i="4"/>
  <c r="BJ212" i="4"/>
  <c r="J212" i="4"/>
  <c r="BE212" i="4" s="1"/>
  <c r="BH211" i="4"/>
  <c r="BG211" i="4"/>
  <c r="BF211" i="4"/>
  <c r="BD211" i="4"/>
  <c r="T211" i="4"/>
  <c r="R211" i="4"/>
  <c r="P211" i="4"/>
  <c r="BJ211" i="4"/>
  <c r="J211" i="4"/>
  <c r="BH208" i="4"/>
  <c r="BG208" i="4"/>
  <c r="BF208" i="4"/>
  <c r="BD208" i="4"/>
  <c r="T208" i="4"/>
  <c r="R208" i="4"/>
  <c r="P208" i="4"/>
  <c r="BJ208" i="4"/>
  <c r="J208" i="4"/>
  <c r="BE208" i="4" s="1"/>
  <c r="BH207" i="4"/>
  <c r="BG207" i="4"/>
  <c r="BF207" i="4"/>
  <c r="BD207" i="4"/>
  <c r="T207" i="4"/>
  <c r="R207" i="4"/>
  <c r="P207" i="4"/>
  <c r="BJ207" i="4"/>
  <c r="J207" i="4"/>
  <c r="BH204" i="4"/>
  <c r="BG204" i="4"/>
  <c r="BF204" i="4"/>
  <c r="BD204" i="4"/>
  <c r="T204" i="4"/>
  <c r="R204" i="4"/>
  <c r="P204" i="4"/>
  <c r="BJ204" i="4"/>
  <c r="J204" i="4"/>
  <c r="BE204" i="4" s="1"/>
  <c r="BH203" i="4"/>
  <c r="BG203" i="4"/>
  <c r="BF203" i="4"/>
  <c r="BD203" i="4"/>
  <c r="T203" i="4"/>
  <c r="R203" i="4"/>
  <c r="P203" i="4"/>
  <c r="BJ203" i="4"/>
  <c r="J203" i="4"/>
  <c r="BE203" i="4" s="1"/>
  <c r="BH202" i="4"/>
  <c r="BG202" i="4"/>
  <c r="BF202" i="4"/>
  <c r="BD202" i="4"/>
  <c r="T202" i="4"/>
  <c r="R202" i="4"/>
  <c r="P202" i="4"/>
  <c r="BJ202" i="4"/>
  <c r="J202" i="4"/>
  <c r="BE202" i="4" s="1"/>
  <c r="BH201" i="4"/>
  <c r="BG201" i="4"/>
  <c r="BF201" i="4"/>
  <c r="BD201" i="4"/>
  <c r="T201" i="4"/>
  <c r="R201" i="4"/>
  <c r="P201" i="4"/>
  <c r="BJ201" i="4"/>
  <c r="J201" i="4"/>
  <c r="BE201" i="4" s="1"/>
  <c r="BH200" i="4"/>
  <c r="BG200" i="4"/>
  <c r="BF200" i="4"/>
  <c r="BD200" i="4"/>
  <c r="T200" i="4"/>
  <c r="R200" i="4"/>
  <c r="P200" i="4"/>
  <c r="BJ200" i="4"/>
  <c r="J200" i="4"/>
  <c r="BE200" i="4" s="1"/>
  <c r="BH199" i="4"/>
  <c r="BG199" i="4"/>
  <c r="BF199" i="4"/>
  <c r="BD199" i="4"/>
  <c r="T199" i="4"/>
  <c r="R199" i="4"/>
  <c r="P199" i="4"/>
  <c r="BJ199" i="4"/>
  <c r="J199" i="4"/>
  <c r="BE199" i="4" s="1"/>
  <c r="BH198" i="4"/>
  <c r="BG198" i="4"/>
  <c r="BF198" i="4"/>
  <c r="BD198" i="4"/>
  <c r="T198" i="4"/>
  <c r="R198" i="4"/>
  <c r="P198" i="4"/>
  <c r="BJ198" i="4"/>
  <c r="J198" i="4"/>
  <c r="BE198" i="4" s="1"/>
  <c r="BH197" i="4"/>
  <c r="BG197" i="4"/>
  <c r="BF197" i="4"/>
  <c r="BD197" i="4"/>
  <c r="T197" i="4"/>
  <c r="R197" i="4"/>
  <c r="P197" i="4"/>
  <c r="BJ197" i="4"/>
  <c r="J197" i="4"/>
  <c r="BE197" i="4" s="1"/>
  <c r="BH196" i="4"/>
  <c r="BG196" i="4"/>
  <c r="BF196" i="4"/>
  <c r="BD196" i="4"/>
  <c r="T196" i="4"/>
  <c r="R196" i="4"/>
  <c r="P196" i="4"/>
  <c r="BJ196" i="4"/>
  <c r="J196" i="4"/>
  <c r="BE196" i="4" s="1"/>
  <c r="BH195" i="4"/>
  <c r="BG195" i="4"/>
  <c r="BF195" i="4"/>
  <c r="BD195" i="4"/>
  <c r="T195" i="4"/>
  <c r="R195" i="4"/>
  <c r="P195" i="4"/>
  <c r="BJ195" i="4"/>
  <c r="J195" i="4"/>
  <c r="BE195" i="4" s="1"/>
  <c r="BH194" i="4"/>
  <c r="BG194" i="4"/>
  <c r="BF194" i="4"/>
  <c r="BD194" i="4"/>
  <c r="T194" i="4"/>
  <c r="R194" i="4"/>
  <c r="P194" i="4"/>
  <c r="BJ194" i="4"/>
  <c r="J194" i="4"/>
  <c r="BE194" i="4" s="1"/>
  <c r="BH193" i="4"/>
  <c r="BG193" i="4"/>
  <c r="BF193" i="4"/>
  <c r="BD193" i="4"/>
  <c r="T193" i="4"/>
  <c r="R193" i="4"/>
  <c r="P193" i="4"/>
  <c r="BJ193" i="4"/>
  <c r="J193" i="4"/>
  <c r="BE193" i="4" s="1"/>
  <c r="BH192" i="4"/>
  <c r="BG192" i="4"/>
  <c r="BF192" i="4"/>
  <c r="BD192" i="4"/>
  <c r="T192" i="4"/>
  <c r="R192" i="4"/>
  <c r="P192" i="4"/>
  <c r="BJ192" i="4"/>
  <c r="J192" i="4"/>
  <c r="BE192" i="4" s="1"/>
  <c r="BH191" i="4"/>
  <c r="BG191" i="4"/>
  <c r="BF191" i="4"/>
  <c r="BD191" i="4"/>
  <c r="T191" i="4"/>
  <c r="R191" i="4"/>
  <c r="P191" i="4"/>
  <c r="BJ191" i="4"/>
  <c r="J191" i="4"/>
  <c r="BE191" i="4" s="1"/>
  <c r="BH190" i="4"/>
  <c r="BG190" i="4"/>
  <c r="BF190" i="4"/>
  <c r="BD190" i="4"/>
  <c r="T190" i="4"/>
  <c r="R190" i="4"/>
  <c r="P190" i="4"/>
  <c r="BJ190" i="4"/>
  <c r="J190" i="4"/>
  <c r="BH188" i="4"/>
  <c r="BG188" i="4"/>
  <c r="BF188" i="4"/>
  <c r="BD188" i="4"/>
  <c r="T188" i="4"/>
  <c r="R188" i="4"/>
  <c r="P188" i="4"/>
  <c r="BJ188" i="4"/>
  <c r="J188" i="4"/>
  <c r="BE188" i="4" s="1"/>
  <c r="BH187" i="4"/>
  <c r="BG187" i="4"/>
  <c r="BF187" i="4"/>
  <c r="BD187" i="4"/>
  <c r="T187" i="4"/>
  <c r="R187" i="4"/>
  <c r="P187" i="4"/>
  <c r="BJ187" i="4"/>
  <c r="J187" i="4"/>
  <c r="BE187" i="4" s="1"/>
  <c r="BH186" i="4"/>
  <c r="BG186" i="4"/>
  <c r="BF186" i="4"/>
  <c r="BD186" i="4"/>
  <c r="T186" i="4"/>
  <c r="R186" i="4"/>
  <c r="P186" i="4"/>
  <c r="BJ186" i="4"/>
  <c r="J186" i="4"/>
  <c r="BE186" i="4" s="1"/>
  <c r="BH185" i="4"/>
  <c r="BG185" i="4"/>
  <c r="BF185" i="4"/>
  <c r="BD185" i="4"/>
  <c r="T185" i="4"/>
  <c r="R185" i="4"/>
  <c r="P185" i="4"/>
  <c r="BJ185" i="4"/>
  <c r="J185" i="4"/>
  <c r="BE185" i="4" s="1"/>
  <c r="BH184" i="4"/>
  <c r="BG184" i="4"/>
  <c r="BF184" i="4"/>
  <c r="BD184" i="4"/>
  <c r="T184" i="4"/>
  <c r="R184" i="4"/>
  <c r="P184" i="4"/>
  <c r="BJ184" i="4"/>
  <c r="J184" i="4"/>
  <c r="BE184" i="4" s="1"/>
  <c r="BH183" i="4"/>
  <c r="BG183" i="4"/>
  <c r="BF183" i="4"/>
  <c r="BD183" i="4"/>
  <c r="T183" i="4"/>
  <c r="R183" i="4"/>
  <c r="P183" i="4"/>
  <c r="BJ183" i="4"/>
  <c r="J183" i="4"/>
  <c r="BE183" i="4" s="1"/>
  <c r="BH182" i="4"/>
  <c r="BG182" i="4"/>
  <c r="BF182" i="4"/>
  <c r="BD182" i="4"/>
  <c r="T182" i="4"/>
  <c r="R182" i="4"/>
  <c r="P182" i="4"/>
  <c r="BJ182" i="4"/>
  <c r="J182" i="4"/>
  <c r="BE182" i="4" s="1"/>
  <c r="BH181" i="4"/>
  <c r="BG181" i="4"/>
  <c r="BF181" i="4"/>
  <c r="BD181" i="4"/>
  <c r="T181" i="4"/>
  <c r="R181" i="4"/>
  <c r="P181" i="4"/>
  <c r="BJ181" i="4"/>
  <c r="J181" i="4"/>
  <c r="BE181" i="4" s="1"/>
  <c r="BH180" i="4"/>
  <c r="BG180" i="4"/>
  <c r="BF180" i="4"/>
  <c r="BD180" i="4"/>
  <c r="T180" i="4"/>
  <c r="R180" i="4"/>
  <c r="P180" i="4"/>
  <c r="BJ180" i="4"/>
  <c r="J180" i="4"/>
  <c r="BE180" i="4" s="1"/>
  <c r="BH179" i="4"/>
  <c r="BG179" i="4"/>
  <c r="BF179" i="4"/>
  <c r="BD179" i="4"/>
  <c r="T179" i="4"/>
  <c r="R179" i="4"/>
  <c r="P179" i="4"/>
  <c r="BJ179" i="4"/>
  <c r="J179" i="4"/>
  <c r="BE179" i="4" s="1"/>
  <c r="BH178" i="4"/>
  <c r="BG178" i="4"/>
  <c r="BF178" i="4"/>
  <c r="BD178" i="4"/>
  <c r="T178" i="4"/>
  <c r="R178" i="4"/>
  <c r="P178" i="4"/>
  <c r="BJ178" i="4"/>
  <c r="J178" i="4"/>
  <c r="BE178" i="4" s="1"/>
  <c r="BH177" i="4"/>
  <c r="BG177" i="4"/>
  <c r="BF177" i="4"/>
  <c r="BD177" i="4"/>
  <c r="T177" i="4"/>
  <c r="R177" i="4"/>
  <c r="P177" i="4"/>
  <c r="BJ177" i="4"/>
  <c r="J177" i="4"/>
  <c r="BE177" i="4" s="1"/>
  <c r="BH176" i="4"/>
  <c r="BG176" i="4"/>
  <c r="BF176" i="4"/>
  <c r="BD176" i="4"/>
  <c r="T176" i="4"/>
  <c r="R176" i="4"/>
  <c r="P176" i="4"/>
  <c r="BJ176" i="4"/>
  <c r="J176" i="4"/>
  <c r="BE176" i="4" s="1"/>
  <c r="BH175" i="4"/>
  <c r="BG175" i="4"/>
  <c r="BF175" i="4"/>
  <c r="BD175" i="4"/>
  <c r="T175" i="4"/>
  <c r="R175" i="4"/>
  <c r="P175" i="4"/>
  <c r="BJ175" i="4"/>
  <c r="J175" i="4"/>
  <c r="BE175" i="4" s="1"/>
  <c r="BH174" i="4"/>
  <c r="BG174" i="4"/>
  <c r="BF174" i="4"/>
  <c r="BD174" i="4"/>
  <c r="T174" i="4"/>
  <c r="R174" i="4"/>
  <c r="P174" i="4"/>
  <c r="BJ174" i="4"/>
  <c r="J174" i="4"/>
  <c r="BH172" i="4"/>
  <c r="BG172" i="4"/>
  <c r="BF172" i="4"/>
  <c r="BD172" i="4"/>
  <c r="T172" i="4"/>
  <c r="R172" i="4"/>
  <c r="P172" i="4"/>
  <c r="BJ172" i="4"/>
  <c r="BE172" i="4"/>
  <c r="BH171" i="4"/>
  <c r="BG171" i="4"/>
  <c r="BF171" i="4"/>
  <c r="BD171" i="4"/>
  <c r="T171" i="4"/>
  <c r="R171" i="4"/>
  <c r="P171" i="4"/>
  <c r="BJ171" i="4"/>
  <c r="BE171" i="4"/>
  <c r="BH170" i="4"/>
  <c r="BG170" i="4"/>
  <c r="BF170" i="4"/>
  <c r="BD170" i="4"/>
  <c r="T170" i="4"/>
  <c r="R170" i="4"/>
  <c r="P170" i="4"/>
  <c r="BJ170" i="4"/>
  <c r="BE170" i="4"/>
  <c r="BH169" i="4"/>
  <c r="BG169" i="4"/>
  <c r="BF169" i="4"/>
  <c r="BD169" i="4"/>
  <c r="T169" i="4"/>
  <c r="R169" i="4"/>
  <c r="P169" i="4"/>
  <c r="BJ169" i="4"/>
  <c r="BE169" i="4"/>
  <c r="BH168" i="4"/>
  <c r="BG168" i="4"/>
  <c r="BF168" i="4"/>
  <c r="BD168" i="4"/>
  <c r="T168" i="4"/>
  <c r="R168" i="4"/>
  <c r="P168" i="4"/>
  <c r="BJ168" i="4"/>
  <c r="BE168" i="4"/>
  <c r="BH167" i="4"/>
  <c r="BG167" i="4"/>
  <c r="BF167" i="4"/>
  <c r="BD167" i="4"/>
  <c r="T167" i="4"/>
  <c r="R167" i="4"/>
  <c r="P167" i="4"/>
  <c r="BJ167" i="4"/>
  <c r="BE167" i="4"/>
  <c r="BH166" i="4"/>
  <c r="BG166" i="4"/>
  <c r="BF166" i="4"/>
  <c r="BD166" i="4"/>
  <c r="T166" i="4"/>
  <c r="R166" i="4"/>
  <c r="P166" i="4"/>
  <c r="BJ166" i="4"/>
  <c r="BE166" i="4"/>
  <c r="BH165" i="4"/>
  <c r="BG165" i="4"/>
  <c r="BF165" i="4"/>
  <c r="BD165" i="4"/>
  <c r="T165" i="4"/>
  <c r="R165" i="4"/>
  <c r="P165" i="4"/>
  <c r="BJ165" i="4"/>
  <c r="BE165" i="4"/>
  <c r="BH164" i="4"/>
  <c r="BG164" i="4"/>
  <c r="BF164" i="4"/>
  <c r="BD164" i="4"/>
  <c r="T164" i="4"/>
  <c r="R164" i="4"/>
  <c r="P164" i="4"/>
  <c r="BJ164" i="4"/>
  <c r="BE164" i="4"/>
  <c r="BH163" i="4"/>
  <c r="BG163" i="4"/>
  <c r="BF163" i="4"/>
  <c r="BD163" i="4"/>
  <c r="T163" i="4"/>
  <c r="R163" i="4"/>
  <c r="P163" i="4"/>
  <c r="BJ163" i="4"/>
  <c r="BE163" i="4"/>
  <c r="BH162" i="4"/>
  <c r="BG162" i="4"/>
  <c r="BF162" i="4"/>
  <c r="BD162" i="4"/>
  <c r="T162" i="4"/>
  <c r="R162" i="4"/>
  <c r="P162" i="4"/>
  <c r="BJ162" i="4"/>
  <c r="J162" i="4"/>
  <c r="BH160" i="4"/>
  <c r="BG160" i="4"/>
  <c r="BF160" i="4"/>
  <c r="BD160" i="4"/>
  <c r="T160" i="4"/>
  <c r="R160" i="4"/>
  <c r="P160" i="4"/>
  <c r="BJ160" i="4"/>
  <c r="BE160" i="4"/>
  <c r="BH159" i="4"/>
  <c r="BG159" i="4"/>
  <c r="BF159" i="4"/>
  <c r="BD159" i="4"/>
  <c r="T159" i="4"/>
  <c r="R159" i="4"/>
  <c r="P159" i="4"/>
  <c r="BJ159" i="4"/>
  <c r="BE159" i="4"/>
  <c r="BH158" i="4"/>
  <c r="BG158" i="4"/>
  <c r="BF158" i="4"/>
  <c r="BD158" i="4"/>
  <c r="T158" i="4"/>
  <c r="R158" i="4"/>
  <c r="P158" i="4"/>
  <c r="BJ158" i="4"/>
  <c r="BE158" i="4"/>
  <c r="BH157" i="4"/>
  <c r="BG157" i="4"/>
  <c r="BF157" i="4"/>
  <c r="BD157" i="4"/>
  <c r="T157" i="4"/>
  <c r="R157" i="4"/>
  <c r="P157" i="4"/>
  <c r="BJ157" i="4"/>
  <c r="BE157" i="4"/>
  <c r="BH156" i="4"/>
  <c r="BG156" i="4"/>
  <c r="BF156" i="4"/>
  <c r="BD156" i="4"/>
  <c r="T156" i="4"/>
  <c r="R156" i="4"/>
  <c r="P156" i="4"/>
  <c r="BJ156" i="4"/>
  <c r="BE156" i="4"/>
  <c r="BH155" i="4"/>
  <c r="BG155" i="4"/>
  <c r="BF155" i="4"/>
  <c r="BD155" i="4"/>
  <c r="T155" i="4"/>
  <c r="R155" i="4"/>
  <c r="P155" i="4"/>
  <c r="BJ155" i="4"/>
  <c r="BE155" i="4"/>
  <c r="BH154" i="4"/>
  <c r="BG154" i="4"/>
  <c r="BF154" i="4"/>
  <c r="BD154" i="4"/>
  <c r="T154" i="4"/>
  <c r="R154" i="4"/>
  <c r="P154" i="4"/>
  <c r="BJ154" i="4"/>
  <c r="BE154" i="4"/>
  <c r="BH153" i="4"/>
  <c r="BG153" i="4"/>
  <c r="BF153" i="4"/>
  <c r="BD153" i="4"/>
  <c r="T153" i="4"/>
  <c r="R153" i="4"/>
  <c r="P153" i="4"/>
  <c r="BJ153" i="4"/>
  <c r="BE153" i="4"/>
  <c r="BH152" i="4"/>
  <c r="BG152" i="4"/>
  <c r="BF152" i="4"/>
  <c r="BD152" i="4"/>
  <c r="T152" i="4"/>
  <c r="R152" i="4"/>
  <c r="P152" i="4"/>
  <c r="BJ152" i="4"/>
  <c r="BE152" i="4"/>
  <c r="BH151" i="4"/>
  <c r="BG151" i="4"/>
  <c r="BF151" i="4"/>
  <c r="BD151" i="4"/>
  <c r="T151" i="4"/>
  <c r="R151" i="4"/>
  <c r="P151" i="4"/>
  <c r="BJ151" i="4"/>
  <c r="BE151" i="4"/>
  <c r="BH150" i="4"/>
  <c r="BG150" i="4"/>
  <c r="BF150" i="4"/>
  <c r="BD150" i="4"/>
  <c r="T150" i="4"/>
  <c r="R150" i="4"/>
  <c r="P150" i="4"/>
  <c r="BJ150" i="4"/>
  <c r="BE150" i="4"/>
  <c r="BH149" i="4"/>
  <c r="BG149" i="4"/>
  <c r="BF149" i="4"/>
  <c r="BD149" i="4"/>
  <c r="T149" i="4"/>
  <c r="R149" i="4"/>
  <c r="P149" i="4"/>
  <c r="BJ149" i="4"/>
  <c r="BE149" i="4"/>
  <c r="BH148" i="4"/>
  <c r="BG148" i="4"/>
  <c r="BF148" i="4"/>
  <c r="BD148" i="4"/>
  <c r="T148" i="4"/>
  <c r="R148" i="4"/>
  <c r="P148" i="4"/>
  <c r="BJ148" i="4"/>
  <c r="BE148" i="4"/>
  <c r="BH147" i="4"/>
  <c r="BG147" i="4"/>
  <c r="BF147" i="4"/>
  <c r="BD147" i="4"/>
  <c r="T147" i="4"/>
  <c r="R147" i="4"/>
  <c r="P147" i="4"/>
  <c r="BJ147" i="4"/>
  <c r="BE147" i="4"/>
  <c r="BH146" i="4"/>
  <c r="BG146" i="4"/>
  <c r="BF146" i="4"/>
  <c r="BD146" i="4"/>
  <c r="T146" i="4"/>
  <c r="R146" i="4"/>
  <c r="P146" i="4"/>
  <c r="BJ146" i="4"/>
  <c r="J146" i="4"/>
  <c r="BH144" i="4"/>
  <c r="BG144" i="4"/>
  <c r="BF144" i="4"/>
  <c r="BD144" i="4"/>
  <c r="T144" i="4"/>
  <c r="R144" i="4"/>
  <c r="P144" i="4"/>
  <c r="BJ144" i="4"/>
  <c r="BE144" i="4"/>
  <c r="BH143" i="4"/>
  <c r="BG143" i="4"/>
  <c r="BF143" i="4"/>
  <c r="BD143" i="4"/>
  <c r="T143" i="4"/>
  <c r="R143" i="4"/>
  <c r="P143" i="4"/>
  <c r="BJ143" i="4"/>
  <c r="BE143" i="4"/>
  <c r="BH142" i="4"/>
  <c r="BG142" i="4"/>
  <c r="BF142" i="4"/>
  <c r="BD142" i="4"/>
  <c r="T142" i="4"/>
  <c r="R142" i="4"/>
  <c r="P142" i="4"/>
  <c r="BJ142" i="4"/>
  <c r="BE142" i="4"/>
  <c r="BH140" i="4"/>
  <c r="BG140" i="4"/>
  <c r="BF140" i="4"/>
  <c r="BD140" i="4"/>
  <c r="T140" i="4"/>
  <c r="R140" i="4"/>
  <c r="P140" i="4"/>
  <c r="BJ140" i="4"/>
  <c r="BE140" i="4"/>
  <c r="BH139" i="4"/>
  <c r="BG139" i="4"/>
  <c r="BF139" i="4"/>
  <c r="BD139" i="4"/>
  <c r="T139" i="4"/>
  <c r="R139" i="4"/>
  <c r="P139" i="4"/>
  <c r="BJ139" i="4"/>
  <c r="BE139" i="4"/>
  <c r="BH138" i="4"/>
  <c r="BG138" i="4"/>
  <c r="BF138" i="4"/>
  <c r="BD138" i="4"/>
  <c r="T138" i="4"/>
  <c r="R138" i="4"/>
  <c r="P138" i="4"/>
  <c r="BJ138" i="4"/>
  <c r="BE138" i="4"/>
  <c r="BH137" i="4"/>
  <c r="BG137" i="4"/>
  <c r="BF137" i="4"/>
  <c r="BD137" i="4"/>
  <c r="T137" i="4"/>
  <c r="R137" i="4"/>
  <c r="P137" i="4"/>
  <c r="BJ137" i="4"/>
  <c r="BE137" i="4"/>
  <c r="BH136" i="4"/>
  <c r="BG136" i="4"/>
  <c r="BF136" i="4"/>
  <c r="BD136" i="4"/>
  <c r="T136" i="4"/>
  <c r="R136" i="4"/>
  <c r="P136" i="4"/>
  <c r="BJ136" i="4"/>
  <c r="BE136" i="4"/>
  <c r="BH135" i="4"/>
  <c r="BG135" i="4"/>
  <c r="BF135" i="4"/>
  <c r="BD135" i="4"/>
  <c r="T135" i="4"/>
  <c r="R135" i="4"/>
  <c r="P135" i="4"/>
  <c r="BJ135" i="4"/>
  <c r="BE135" i="4"/>
  <c r="BH134" i="4"/>
  <c r="BG134" i="4"/>
  <c r="BF134" i="4"/>
  <c r="BD134" i="4"/>
  <c r="T134" i="4"/>
  <c r="R134" i="4"/>
  <c r="P134" i="4"/>
  <c r="BJ134" i="4"/>
  <c r="BE134" i="4"/>
  <c r="BH133" i="4"/>
  <c r="BG133" i="4"/>
  <c r="BF133" i="4"/>
  <c r="BD133" i="4"/>
  <c r="T133" i="4"/>
  <c r="R133" i="4"/>
  <c r="P133" i="4"/>
  <c r="BJ133" i="4"/>
  <c r="BE133" i="4"/>
  <c r="J127" i="4"/>
  <c r="F127" i="4"/>
  <c r="J126" i="4"/>
  <c r="F126" i="4"/>
  <c r="E122" i="4"/>
  <c r="J95" i="4"/>
  <c r="F95" i="4"/>
  <c r="J94" i="4"/>
  <c r="F94" i="4"/>
  <c r="E90" i="4"/>
  <c r="J92" i="4"/>
  <c r="E7" i="4"/>
  <c r="E120" i="4" s="1"/>
  <c r="J40" i="3"/>
  <c r="J39" i="3"/>
  <c r="AY99" i="1" s="1"/>
  <c r="J38" i="3"/>
  <c r="AX99" i="1" s="1"/>
  <c r="BH229" i="3"/>
  <c r="BG229" i="3"/>
  <c r="BF229" i="3"/>
  <c r="BD229" i="3"/>
  <c r="T229" i="3"/>
  <c r="R229" i="3"/>
  <c r="P229" i="3"/>
  <c r="BJ229" i="3"/>
  <c r="J229" i="3"/>
  <c r="BE229" i="3" s="1"/>
  <c r="BH228" i="3"/>
  <c r="BG228" i="3"/>
  <c r="BF228" i="3"/>
  <c r="BD228" i="3"/>
  <c r="T228" i="3"/>
  <c r="R228" i="3"/>
  <c r="P228" i="3"/>
  <c r="BJ228" i="3"/>
  <c r="J228" i="3"/>
  <c r="BE228" i="3" s="1"/>
  <c r="BH227" i="3"/>
  <c r="BG227" i="3"/>
  <c r="BF227" i="3"/>
  <c r="BD227" i="3"/>
  <c r="T227" i="3"/>
  <c r="R227" i="3"/>
  <c r="P227" i="3"/>
  <c r="BJ227" i="3"/>
  <c r="J227" i="3"/>
  <c r="BE227" i="3" s="1"/>
  <c r="BH226" i="3"/>
  <c r="BG226" i="3"/>
  <c r="BF226" i="3"/>
  <c r="BD226" i="3"/>
  <c r="T226" i="3"/>
  <c r="R226" i="3"/>
  <c r="P226" i="3"/>
  <c r="BJ226" i="3"/>
  <c r="J226" i="3"/>
  <c r="BE226" i="3" s="1"/>
  <c r="BH225" i="3"/>
  <c r="BG225" i="3"/>
  <c r="BF225" i="3"/>
  <c r="BD225" i="3"/>
  <c r="T225" i="3"/>
  <c r="R225" i="3"/>
  <c r="P225" i="3"/>
  <c r="BJ225" i="3"/>
  <c r="J225" i="3"/>
  <c r="BE225" i="3" s="1"/>
  <c r="BH224" i="3"/>
  <c r="BG224" i="3"/>
  <c r="BF224" i="3"/>
  <c r="BD224" i="3"/>
  <c r="T224" i="3"/>
  <c r="R224" i="3"/>
  <c r="P224" i="3"/>
  <c r="BJ224" i="3"/>
  <c r="J224" i="3"/>
  <c r="BE224" i="3" s="1"/>
  <c r="BH223" i="3"/>
  <c r="BG223" i="3"/>
  <c r="BF223" i="3"/>
  <c r="BD223" i="3"/>
  <c r="T223" i="3"/>
  <c r="R223" i="3"/>
  <c r="P223" i="3"/>
  <c r="BJ223" i="3"/>
  <c r="J223" i="3"/>
  <c r="BE223" i="3" s="1"/>
  <c r="BH222" i="3"/>
  <c r="BG222" i="3"/>
  <c r="BF222" i="3"/>
  <c r="BD222" i="3"/>
  <c r="T222" i="3"/>
  <c r="R222" i="3"/>
  <c r="P222" i="3"/>
  <c r="BJ222" i="3"/>
  <c r="J222" i="3"/>
  <c r="BE222" i="3" s="1"/>
  <c r="BH221" i="3"/>
  <c r="BG221" i="3"/>
  <c r="BF221" i="3"/>
  <c r="BD221" i="3"/>
  <c r="T221" i="3"/>
  <c r="R221" i="3"/>
  <c r="P221" i="3"/>
  <c r="BJ221" i="3"/>
  <c r="J221" i="3"/>
  <c r="BE221" i="3" s="1"/>
  <c r="BH220" i="3"/>
  <c r="BG220" i="3"/>
  <c r="BF220" i="3"/>
  <c r="BD220" i="3"/>
  <c r="T220" i="3"/>
  <c r="R220" i="3"/>
  <c r="P220" i="3"/>
  <c r="BJ220" i="3"/>
  <c r="J220" i="3"/>
  <c r="BE220" i="3" s="1"/>
  <c r="BH219" i="3"/>
  <c r="BG219" i="3"/>
  <c r="BF219" i="3"/>
  <c r="BD219" i="3"/>
  <c r="T219" i="3"/>
  <c r="R219" i="3"/>
  <c r="P219" i="3"/>
  <c r="BJ219" i="3"/>
  <c r="J219" i="3"/>
  <c r="BE219" i="3" s="1"/>
  <c r="BH218" i="3"/>
  <c r="BG218" i="3"/>
  <c r="BF218" i="3"/>
  <c r="BD218" i="3"/>
  <c r="T218" i="3"/>
  <c r="R218" i="3"/>
  <c r="P218" i="3"/>
  <c r="BJ218" i="3"/>
  <c r="J218" i="3"/>
  <c r="BE218" i="3" s="1"/>
  <c r="BH217" i="3"/>
  <c r="BG217" i="3"/>
  <c r="BF217" i="3"/>
  <c r="BD217" i="3"/>
  <c r="T217" i="3"/>
  <c r="R217" i="3"/>
  <c r="P217" i="3"/>
  <c r="BJ217" i="3"/>
  <c r="J217" i="3"/>
  <c r="BE217" i="3" s="1"/>
  <c r="BH216" i="3"/>
  <c r="BG216" i="3"/>
  <c r="BF216" i="3"/>
  <c r="BD216" i="3"/>
  <c r="T216" i="3"/>
  <c r="R216" i="3"/>
  <c r="P216" i="3"/>
  <c r="BJ216" i="3"/>
  <c r="J216" i="3"/>
  <c r="BE216" i="3" s="1"/>
  <c r="BH215" i="3"/>
  <c r="BG215" i="3"/>
  <c r="BF215" i="3"/>
  <c r="BD215" i="3"/>
  <c r="T215" i="3"/>
  <c r="R215" i="3"/>
  <c r="P215" i="3"/>
  <c r="BJ215" i="3"/>
  <c r="J215" i="3"/>
  <c r="BE215" i="3" s="1"/>
  <c r="BH214" i="3"/>
  <c r="BG214" i="3"/>
  <c r="BF214" i="3"/>
  <c r="BD214" i="3"/>
  <c r="T214" i="3"/>
  <c r="R214" i="3"/>
  <c r="P214" i="3"/>
  <c r="BJ214" i="3"/>
  <c r="J214" i="3"/>
  <c r="BE214" i="3" s="1"/>
  <c r="BH213" i="3"/>
  <c r="BG213" i="3"/>
  <c r="BF213" i="3"/>
  <c r="BD213" i="3"/>
  <c r="T213" i="3"/>
  <c r="R213" i="3"/>
  <c r="P213" i="3"/>
  <c r="BJ213" i="3"/>
  <c r="J213" i="3"/>
  <c r="BE213" i="3" s="1"/>
  <c r="BH212" i="3"/>
  <c r="BG212" i="3"/>
  <c r="BF212" i="3"/>
  <c r="BD212" i="3"/>
  <c r="T212" i="3"/>
  <c r="R212" i="3"/>
  <c r="P212" i="3"/>
  <c r="BJ212" i="3"/>
  <c r="J212" i="3"/>
  <c r="BE212" i="3" s="1"/>
  <c r="BH211" i="3"/>
  <c r="BG211" i="3"/>
  <c r="BF211" i="3"/>
  <c r="BD211" i="3"/>
  <c r="T211" i="3"/>
  <c r="R211" i="3"/>
  <c r="P211" i="3"/>
  <c r="BJ211" i="3"/>
  <c r="J211" i="3"/>
  <c r="BE211" i="3" s="1"/>
  <c r="BH210" i="3"/>
  <c r="BG210" i="3"/>
  <c r="BF210" i="3"/>
  <c r="BD210" i="3"/>
  <c r="T210" i="3"/>
  <c r="R210" i="3"/>
  <c r="P210" i="3"/>
  <c r="BJ210" i="3"/>
  <c r="J210" i="3"/>
  <c r="BE210" i="3" s="1"/>
  <c r="BH209" i="3"/>
  <c r="BG209" i="3"/>
  <c r="BF209" i="3"/>
  <c r="BD209" i="3"/>
  <c r="T209" i="3"/>
  <c r="R209" i="3"/>
  <c r="P209" i="3"/>
  <c r="BJ209" i="3"/>
  <c r="J209" i="3"/>
  <c r="BE209" i="3" s="1"/>
  <c r="BH208" i="3"/>
  <c r="BG208" i="3"/>
  <c r="BF208" i="3"/>
  <c r="BD208" i="3"/>
  <c r="T208" i="3"/>
  <c r="R208" i="3"/>
  <c r="P208" i="3"/>
  <c r="BJ208" i="3"/>
  <c r="J208" i="3"/>
  <c r="BE208" i="3" s="1"/>
  <c r="BH207" i="3"/>
  <c r="BG207" i="3"/>
  <c r="BF207" i="3"/>
  <c r="BD207" i="3"/>
  <c r="T207" i="3"/>
  <c r="R207" i="3"/>
  <c r="P207" i="3"/>
  <c r="BJ207" i="3"/>
  <c r="J207" i="3"/>
  <c r="BE207" i="3" s="1"/>
  <c r="BH206" i="3"/>
  <c r="BG206" i="3"/>
  <c r="BF206" i="3"/>
  <c r="BD206" i="3"/>
  <c r="T206" i="3"/>
  <c r="R206" i="3"/>
  <c r="P206" i="3"/>
  <c r="BJ206" i="3"/>
  <c r="J206" i="3"/>
  <c r="BE206" i="3" s="1"/>
  <c r="BH205" i="3"/>
  <c r="BG205" i="3"/>
  <c r="BF205" i="3"/>
  <c r="BD205" i="3"/>
  <c r="T205" i="3"/>
  <c r="R205" i="3"/>
  <c r="P205" i="3"/>
  <c r="BJ205" i="3"/>
  <c r="J205" i="3"/>
  <c r="BE205" i="3" s="1"/>
  <c r="BH204" i="3"/>
  <c r="BG204" i="3"/>
  <c r="BF204" i="3"/>
  <c r="BD204" i="3"/>
  <c r="T204" i="3"/>
  <c r="R204" i="3"/>
  <c r="P204" i="3"/>
  <c r="BJ204" i="3"/>
  <c r="J204" i="3"/>
  <c r="BE204" i="3" s="1"/>
  <c r="BH203" i="3"/>
  <c r="BG203" i="3"/>
  <c r="BF203" i="3"/>
  <c r="BD203" i="3"/>
  <c r="T203" i="3"/>
  <c r="R203" i="3"/>
  <c r="P203" i="3"/>
  <c r="BJ203" i="3"/>
  <c r="J203" i="3"/>
  <c r="BE203" i="3" s="1"/>
  <c r="BH202" i="3"/>
  <c r="BG202" i="3"/>
  <c r="BF202" i="3"/>
  <c r="BD202" i="3"/>
  <c r="T202" i="3"/>
  <c r="R202" i="3"/>
  <c r="P202" i="3"/>
  <c r="BJ202" i="3"/>
  <c r="J202" i="3"/>
  <c r="BE202" i="3" s="1"/>
  <c r="BH201" i="3"/>
  <c r="BG201" i="3"/>
  <c r="BF201" i="3"/>
  <c r="BD201" i="3"/>
  <c r="T201" i="3"/>
  <c r="R201" i="3"/>
  <c r="P201" i="3"/>
  <c r="BJ201" i="3"/>
  <c r="J201" i="3"/>
  <c r="BE201" i="3" s="1"/>
  <c r="BH200" i="3"/>
  <c r="BG200" i="3"/>
  <c r="BF200" i="3"/>
  <c r="BD200" i="3"/>
  <c r="T200" i="3"/>
  <c r="R200" i="3"/>
  <c r="P200" i="3"/>
  <c r="BJ200" i="3"/>
  <c r="J200" i="3"/>
  <c r="BE200" i="3" s="1"/>
  <c r="BH199" i="3"/>
  <c r="BG199" i="3"/>
  <c r="BF199" i="3"/>
  <c r="BD199" i="3"/>
  <c r="T199" i="3"/>
  <c r="R199" i="3"/>
  <c r="P199" i="3"/>
  <c r="BJ199" i="3"/>
  <c r="J199" i="3"/>
  <c r="BE199" i="3" s="1"/>
  <c r="BH198" i="3"/>
  <c r="BG198" i="3"/>
  <c r="BF198" i="3"/>
  <c r="BD198" i="3"/>
  <c r="T198" i="3"/>
  <c r="R198" i="3"/>
  <c r="P198" i="3"/>
  <c r="BJ198" i="3"/>
  <c r="J198" i="3"/>
  <c r="BE198" i="3" s="1"/>
  <c r="BH197" i="3"/>
  <c r="BG197" i="3"/>
  <c r="BF197" i="3"/>
  <c r="BD197" i="3"/>
  <c r="T197" i="3"/>
  <c r="R197" i="3"/>
  <c r="P197" i="3"/>
  <c r="BJ197" i="3"/>
  <c r="J197" i="3"/>
  <c r="BE197" i="3" s="1"/>
  <c r="BH196" i="3"/>
  <c r="BG196" i="3"/>
  <c r="BF196" i="3"/>
  <c r="BD196" i="3"/>
  <c r="T196" i="3"/>
  <c r="R196" i="3"/>
  <c r="P196" i="3"/>
  <c r="BJ196" i="3"/>
  <c r="J196" i="3"/>
  <c r="BE196" i="3" s="1"/>
  <c r="BH195" i="3"/>
  <c r="BG195" i="3"/>
  <c r="BF195" i="3"/>
  <c r="BD195" i="3"/>
  <c r="T195" i="3"/>
  <c r="R195" i="3"/>
  <c r="P195" i="3"/>
  <c r="BJ195" i="3"/>
  <c r="J195" i="3"/>
  <c r="BE195" i="3" s="1"/>
  <c r="BH194" i="3"/>
  <c r="BG194" i="3"/>
  <c r="BF194" i="3"/>
  <c r="BD194" i="3"/>
  <c r="T194" i="3"/>
  <c r="R194" i="3"/>
  <c r="P194" i="3"/>
  <c r="BJ194" i="3"/>
  <c r="J194" i="3"/>
  <c r="BE194" i="3" s="1"/>
  <c r="BH193" i="3"/>
  <c r="BG193" i="3"/>
  <c r="BF193" i="3"/>
  <c r="BD193" i="3"/>
  <c r="T193" i="3"/>
  <c r="R193" i="3"/>
  <c r="P193" i="3"/>
  <c r="BJ193" i="3"/>
  <c r="J193" i="3"/>
  <c r="BE193" i="3" s="1"/>
  <c r="BH192" i="3"/>
  <c r="BG192" i="3"/>
  <c r="BF192" i="3"/>
  <c r="BD192" i="3"/>
  <c r="T192" i="3"/>
  <c r="R192" i="3"/>
  <c r="P192" i="3"/>
  <c r="BJ192" i="3"/>
  <c r="J192" i="3"/>
  <c r="BE192" i="3" s="1"/>
  <c r="BH191" i="3"/>
  <c r="BG191" i="3"/>
  <c r="BF191" i="3"/>
  <c r="BD191" i="3"/>
  <c r="T191" i="3"/>
  <c r="R191" i="3"/>
  <c r="P191" i="3"/>
  <c r="BJ191" i="3"/>
  <c r="J191" i="3"/>
  <c r="BE191" i="3" s="1"/>
  <c r="BH190" i="3"/>
  <c r="BG190" i="3"/>
  <c r="BF190" i="3"/>
  <c r="BD190" i="3"/>
  <c r="T190" i="3"/>
  <c r="R190" i="3"/>
  <c r="P190" i="3"/>
  <c r="BJ190" i="3"/>
  <c r="J190" i="3"/>
  <c r="BH188" i="3"/>
  <c r="BG188" i="3"/>
  <c r="BF188" i="3"/>
  <c r="BD188" i="3"/>
  <c r="T188" i="3"/>
  <c r="R188" i="3"/>
  <c r="P188" i="3"/>
  <c r="BJ188" i="3"/>
  <c r="J188" i="3"/>
  <c r="BE188" i="3" s="1"/>
  <c r="BH187" i="3"/>
  <c r="BG187" i="3"/>
  <c r="BF187" i="3"/>
  <c r="BD187" i="3"/>
  <c r="T187" i="3"/>
  <c r="R187" i="3"/>
  <c r="P187" i="3"/>
  <c r="BJ187" i="3"/>
  <c r="J187" i="3"/>
  <c r="BE187" i="3" s="1"/>
  <c r="BH186" i="3"/>
  <c r="BG186" i="3"/>
  <c r="BF186" i="3"/>
  <c r="BD186" i="3"/>
  <c r="T186" i="3"/>
  <c r="R186" i="3"/>
  <c r="P186" i="3"/>
  <c r="BJ186" i="3"/>
  <c r="J186" i="3"/>
  <c r="BE186" i="3" s="1"/>
  <c r="BH185" i="3"/>
  <c r="BG185" i="3"/>
  <c r="BF185" i="3"/>
  <c r="BD185" i="3"/>
  <c r="T185" i="3"/>
  <c r="R185" i="3"/>
  <c r="P185" i="3"/>
  <c r="BJ185" i="3"/>
  <c r="J185" i="3"/>
  <c r="BE185" i="3" s="1"/>
  <c r="BH184" i="3"/>
  <c r="BG184" i="3"/>
  <c r="BF184" i="3"/>
  <c r="BD184" i="3"/>
  <c r="T184" i="3"/>
  <c r="R184" i="3"/>
  <c r="P184" i="3"/>
  <c r="BJ184" i="3"/>
  <c r="J184" i="3"/>
  <c r="BE184" i="3" s="1"/>
  <c r="BH183" i="3"/>
  <c r="BG183" i="3"/>
  <c r="BF183" i="3"/>
  <c r="BD183" i="3"/>
  <c r="T183" i="3"/>
  <c r="R183" i="3"/>
  <c r="P183" i="3"/>
  <c r="BJ183" i="3"/>
  <c r="J183" i="3"/>
  <c r="BE183" i="3" s="1"/>
  <c r="BH182" i="3"/>
  <c r="BG182" i="3"/>
  <c r="BF182" i="3"/>
  <c r="BD182" i="3"/>
  <c r="T182" i="3"/>
  <c r="R182" i="3"/>
  <c r="P182" i="3"/>
  <c r="BJ182" i="3"/>
  <c r="J182" i="3"/>
  <c r="BE182" i="3" s="1"/>
  <c r="BH181" i="3"/>
  <c r="BG181" i="3"/>
  <c r="BF181" i="3"/>
  <c r="BD181" i="3"/>
  <c r="T181" i="3"/>
  <c r="R181" i="3"/>
  <c r="P181" i="3"/>
  <c r="BJ181" i="3"/>
  <c r="J181" i="3"/>
  <c r="BE181" i="3" s="1"/>
  <c r="BH180" i="3"/>
  <c r="BG180" i="3"/>
  <c r="BF180" i="3"/>
  <c r="BD180" i="3"/>
  <c r="T180" i="3"/>
  <c r="R180" i="3"/>
  <c r="P180" i="3"/>
  <c r="BJ180" i="3"/>
  <c r="J180" i="3"/>
  <c r="BE180" i="3" s="1"/>
  <c r="BH179" i="3"/>
  <c r="BG179" i="3"/>
  <c r="BF179" i="3"/>
  <c r="BD179" i="3"/>
  <c r="T179" i="3"/>
  <c r="R179" i="3"/>
  <c r="P179" i="3"/>
  <c r="BJ179" i="3"/>
  <c r="J179" i="3"/>
  <c r="BE179" i="3" s="1"/>
  <c r="BH178" i="3"/>
  <c r="BG178" i="3"/>
  <c r="BF178" i="3"/>
  <c r="BD178" i="3"/>
  <c r="T178" i="3"/>
  <c r="R178" i="3"/>
  <c r="P178" i="3"/>
  <c r="BJ178" i="3"/>
  <c r="J178" i="3"/>
  <c r="BE178" i="3" s="1"/>
  <c r="BH177" i="3"/>
  <c r="BG177" i="3"/>
  <c r="BF177" i="3"/>
  <c r="BD177" i="3"/>
  <c r="T177" i="3"/>
  <c r="R177" i="3"/>
  <c r="P177" i="3"/>
  <c r="BJ177" i="3"/>
  <c r="J177" i="3"/>
  <c r="BE177" i="3" s="1"/>
  <c r="BH176" i="3"/>
  <c r="BG176" i="3"/>
  <c r="BF176" i="3"/>
  <c r="BD176" i="3"/>
  <c r="T176" i="3"/>
  <c r="R176" i="3"/>
  <c r="P176" i="3"/>
  <c r="BJ176" i="3"/>
  <c r="J176" i="3"/>
  <c r="BE176" i="3" s="1"/>
  <c r="BH175" i="3"/>
  <c r="BG175" i="3"/>
  <c r="BF175" i="3"/>
  <c r="BD175" i="3"/>
  <c r="T175" i="3"/>
  <c r="R175" i="3"/>
  <c r="P175" i="3"/>
  <c r="BJ175" i="3"/>
  <c r="J175" i="3"/>
  <c r="BE175" i="3" s="1"/>
  <c r="BH174" i="3"/>
  <c r="BG174" i="3"/>
  <c r="BF174" i="3"/>
  <c r="BD174" i="3"/>
  <c r="T174" i="3"/>
  <c r="R174" i="3"/>
  <c r="P174" i="3"/>
  <c r="BJ174" i="3"/>
  <c r="J174" i="3"/>
  <c r="BE174" i="3" s="1"/>
  <c r="BH173" i="3"/>
  <c r="BG173" i="3"/>
  <c r="BF173" i="3"/>
  <c r="BD173" i="3"/>
  <c r="T173" i="3"/>
  <c r="R173" i="3"/>
  <c r="P173" i="3"/>
  <c r="BJ173" i="3"/>
  <c r="J173" i="3"/>
  <c r="BE173" i="3" s="1"/>
  <c r="BH172" i="3"/>
  <c r="BG172" i="3"/>
  <c r="BF172" i="3"/>
  <c r="BD172" i="3"/>
  <c r="T172" i="3"/>
  <c r="R172" i="3"/>
  <c r="P172" i="3"/>
  <c r="BJ172" i="3"/>
  <c r="J172" i="3"/>
  <c r="BE172" i="3" s="1"/>
  <c r="BH171" i="3"/>
  <c r="BG171" i="3"/>
  <c r="BF171" i="3"/>
  <c r="BD171" i="3"/>
  <c r="T171" i="3"/>
  <c r="R171" i="3"/>
  <c r="P171" i="3"/>
  <c r="BJ171" i="3"/>
  <c r="J171" i="3"/>
  <c r="BE171" i="3" s="1"/>
  <c r="BH170" i="3"/>
  <c r="BG170" i="3"/>
  <c r="BF170" i="3"/>
  <c r="BD170" i="3"/>
  <c r="T170" i="3"/>
  <c r="R170" i="3"/>
  <c r="P170" i="3"/>
  <c r="BJ170" i="3"/>
  <c r="J170" i="3"/>
  <c r="BE170" i="3" s="1"/>
  <c r="BH169" i="3"/>
  <c r="BG169" i="3"/>
  <c r="BF169" i="3"/>
  <c r="BD169" i="3"/>
  <c r="T169" i="3"/>
  <c r="R169" i="3"/>
  <c r="P169" i="3"/>
  <c r="BJ169" i="3"/>
  <c r="J169" i="3"/>
  <c r="BE169" i="3" s="1"/>
  <c r="BH168" i="3"/>
  <c r="BG168" i="3"/>
  <c r="BF168" i="3"/>
  <c r="BD168" i="3"/>
  <c r="T168" i="3"/>
  <c r="R168" i="3"/>
  <c r="P168" i="3"/>
  <c r="BJ168" i="3"/>
  <c r="J168" i="3"/>
  <c r="BE168" i="3" s="1"/>
  <c r="BH167" i="3"/>
  <c r="BG167" i="3"/>
  <c r="BF167" i="3"/>
  <c r="BD167" i="3"/>
  <c r="T167" i="3"/>
  <c r="R167" i="3"/>
  <c r="P167" i="3"/>
  <c r="BJ167" i="3"/>
  <c r="J167" i="3"/>
  <c r="BE167" i="3" s="1"/>
  <c r="BH166" i="3"/>
  <c r="BG166" i="3"/>
  <c r="BF166" i="3"/>
  <c r="BD166" i="3"/>
  <c r="T166" i="3"/>
  <c r="R166" i="3"/>
  <c r="P166" i="3"/>
  <c r="BJ166" i="3"/>
  <c r="J166" i="3"/>
  <c r="BE166" i="3" s="1"/>
  <c r="BH165" i="3"/>
  <c r="BG165" i="3"/>
  <c r="BF165" i="3"/>
  <c r="BD165" i="3"/>
  <c r="T165" i="3"/>
  <c r="R165" i="3"/>
  <c r="P165" i="3"/>
  <c r="BJ165" i="3"/>
  <c r="J165" i="3"/>
  <c r="BE165" i="3" s="1"/>
  <c r="BH164" i="3"/>
  <c r="BG164" i="3"/>
  <c r="BF164" i="3"/>
  <c r="BD164" i="3"/>
  <c r="T164" i="3"/>
  <c r="R164" i="3"/>
  <c r="P164" i="3"/>
  <c r="BJ164" i="3"/>
  <c r="J164" i="3"/>
  <c r="BE164" i="3" s="1"/>
  <c r="BH163" i="3"/>
  <c r="BG163" i="3"/>
  <c r="BF163" i="3"/>
  <c r="BD163" i="3"/>
  <c r="T163" i="3"/>
  <c r="R163" i="3"/>
  <c r="P163" i="3"/>
  <c r="BJ163" i="3"/>
  <c r="J163" i="3"/>
  <c r="BE163" i="3" s="1"/>
  <c r="BH162" i="3"/>
  <c r="BG162" i="3"/>
  <c r="BF162" i="3"/>
  <c r="BD162" i="3"/>
  <c r="T162" i="3"/>
  <c r="R162" i="3"/>
  <c r="P162" i="3"/>
  <c r="BJ162" i="3"/>
  <c r="J162" i="3"/>
  <c r="BE162" i="3" s="1"/>
  <c r="BH161" i="3"/>
  <c r="BG161" i="3"/>
  <c r="BF161" i="3"/>
  <c r="BD161" i="3"/>
  <c r="T161" i="3"/>
  <c r="R161" i="3"/>
  <c r="P161" i="3"/>
  <c r="BJ161" i="3"/>
  <c r="J161" i="3"/>
  <c r="BE161" i="3" s="1"/>
  <c r="BH160" i="3"/>
  <c r="BG160" i="3"/>
  <c r="BF160" i="3"/>
  <c r="BD160" i="3"/>
  <c r="T160" i="3"/>
  <c r="R160" i="3"/>
  <c r="P160" i="3"/>
  <c r="BJ160" i="3"/>
  <c r="J160" i="3"/>
  <c r="BE160" i="3" s="1"/>
  <c r="BH159" i="3"/>
  <c r="BG159" i="3"/>
  <c r="BF159" i="3"/>
  <c r="BD159" i="3"/>
  <c r="T159" i="3"/>
  <c r="R159" i="3"/>
  <c r="P159" i="3"/>
  <c r="BJ159" i="3"/>
  <c r="J159" i="3"/>
  <c r="BE159" i="3" s="1"/>
  <c r="BH158" i="3"/>
  <c r="BG158" i="3"/>
  <c r="BF158" i="3"/>
  <c r="BD158" i="3"/>
  <c r="T158" i="3"/>
  <c r="R158" i="3"/>
  <c r="P158" i="3"/>
  <c r="BJ158" i="3"/>
  <c r="J158" i="3"/>
  <c r="BE158" i="3" s="1"/>
  <c r="BH157" i="3"/>
  <c r="BG157" i="3"/>
  <c r="BF157" i="3"/>
  <c r="BD157" i="3"/>
  <c r="T157" i="3"/>
  <c r="R157" i="3"/>
  <c r="P157" i="3"/>
  <c r="BJ157" i="3"/>
  <c r="J157" i="3"/>
  <c r="BH155" i="3"/>
  <c r="BG155" i="3"/>
  <c r="BF155" i="3"/>
  <c r="BD155" i="3"/>
  <c r="T155" i="3"/>
  <c r="R155" i="3"/>
  <c r="P155" i="3"/>
  <c r="BJ155" i="3"/>
  <c r="J155" i="3"/>
  <c r="BE155" i="3" s="1"/>
  <c r="BH154" i="3"/>
  <c r="BG154" i="3"/>
  <c r="BF154" i="3"/>
  <c r="BD154" i="3"/>
  <c r="T154" i="3"/>
  <c r="R154" i="3"/>
  <c r="P154" i="3"/>
  <c r="BJ154" i="3"/>
  <c r="J154" i="3"/>
  <c r="BE154" i="3" s="1"/>
  <c r="BH153" i="3"/>
  <c r="BG153" i="3"/>
  <c r="BF153" i="3"/>
  <c r="BD153" i="3"/>
  <c r="T153" i="3"/>
  <c r="R153" i="3"/>
  <c r="P153" i="3"/>
  <c r="BJ153" i="3"/>
  <c r="J153" i="3"/>
  <c r="BE153" i="3" s="1"/>
  <c r="BH152" i="3"/>
  <c r="BG152" i="3"/>
  <c r="BF152" i="3"/>
  <c r="BD152" i="3"/>
  <c r="T152" i="3"/>
  <c r="R152" i="3"/>
  <c r="P152" i="3"/>
  <c r="BJ152" i="3"/>
  <c r="J152" i="3"/>
  <c r="BE152" i="3" s="1"/>
  <c r="BH151" i="3"/>
  <c r="BG151" i="3"/>
  <c r="BF151" i="3"/>
  <c r="BD151" i="3"/>
  <c r="T151" i="3"/>
  <c r="R151" i="3"/>
  <c r="P151" i="3"/>
  <c r="BJ151" i="3"/>
  <c r="J151" i="3"/>
  <c r="BE151" i="3" s="1"/>
  <c r="BH150" i="3"/>
  <c r="BG150" i="3"/>
  <c r="BF150" i="3"/>
  <c r="BD150" i="3"/>
  <c r="T150" i="3"/>
  <c r="R150" i="3"/>
  <c r="P150" i="3"/>
  <c r="BJ150" i="3"/>
  <c r="J150" i="3"/>
  <c r="BE150" i="3" s="1"/>
  <c r="BH149" i="3"/>
  <c r="BG149" i="3"/>
  <c r="BF149" i="3"/>
  <c r="BD149" i="3"/>
  <c r="T149" i="3"/>
  <c r="R149" i="3"/>
  <c r="P149" i="3"/>
  <c r="BJ149" i="3"/>
  <c r="J149" i="3"/>
  <c r="BE149" i="3" s="1"/>
  <c r="BH148" i="3"/>
  <c r="BG148" i="3"/>
  <c r="BF148" i="3"/>
  <c r="BD148" i="3"/>
  <c r="T148" i="3"/>
  <c r="R148" i="3"/>
  <c r="P148" i="3"/>
  <c r="BJ148" i="3"/>
  <c r="J148" i="3"/>
  <c r="BE148" i="3" s="1"/>
  <c r="BH147" i="3"/>
  <c r="BG147" i="3"/>
  <c r="BF147" i="3"/>
  <c r="BD147" i="3"/>
  <c r="T147" i="3"/>
  <c r="R147" i="3"/>
  <c r="P147" i="3"/>
  <c r="BJ147" i="3"/>
  <c r="J147" i="3"/>
  <c r="BE147" i="3" s="1"/>
  <c r="BH146" i="3"/>
  <c r="BG146" i="3"/>
  <c r="BF146" i="3"/>
  <c r="BD146" i="3"/>
  <c r="T146" i="3"/>
  <c r="R146" i="3"/>
  <c r="P146" i="3"/>
  <c r="BJ146" i="3"/>
  <c r="J146" i="3"/>
  <c r="BE146" i="3" s="1"/>
  <c r="BH145" i="3"/>
  <c r="BG145" i="3"/>
  <c r="BF145" i="3"/>
  <c r="BD145" i="3"/>
  <c r="T145" i="3"/>
  <c r="R145" i="3"/>
  <c r="P145" i="3"/>
  <c r="BJ145" i="3"/>
  <c r="J145" i="3"/>
  <c r="BE145" i="3" s="1"/>
  <c r="BH144" i="3"/>
  <c r="BG144" i="3"/>
  <c r="BF144" i="3"/>
  <c r="BD144" i="3"/>
  <c r="T144" i="3"/>
  <c r="R144" i="3"/>
  <c r="P144" i="3"/>
  <c r="BJ144" i="3"/>
  <c r="J144" i="3"/>
  <c r="BE144" i="3" s="1"/>
  <c r="BH143" i="3"/>
  <c r="BG143" i="3"/>
  <c r="BF143" i="3"/>
  <c r="BD143" i="3"/>
  <c r="T143" i="3"/>
  <c r="R143" i="3"/>
  <c r="P143" i="3"/>
  <c r="BJ143" i="3"/>
  <c r="J143" i="3"/>
  <c r="BE143" i="3" s="1"/>
  <c r="BH142" i="3"/>
  <c r="BG142" i="3"/>
  <c r="BF142" i="3"/>
  <c r="BD142" i="3"/>
  <c r="T142" i="3"/>
  <c r="R142" i="3"/>
  <c r="P142" i="3"/>
  <c r="BJ142" i="3"/>
  <c r="J142" i="3"/>
  <c r="BE142" i="3" s="1"/>
  <c r="BH141" i="3"/>
  <c r="BG141" i="3"/>
  <c r="BF141" i="3"/>
  <c r="BD141" i="3"/>
  <c r="T141" i="3"/>
  <c r="R141" i="3"/>
  <c r="P141" i="3"/>
  <c r="BJ141" i="3"/>
  <c r="J141" i="3"/>
  <c r="BH139" i="3"/>
  <c r="BG139" i="3"/>
  <c r="BF139" i="3"/>
  <c r="BD139" i="3"/>
  <c r="T139" i="3"/>
  <c r="R139" i="3"/>
  <c r="P139" i="3"/>
  <c r="BJ139" i="3"/>
  <c r="J139" i="3"/>
  <c r="BE139" i="3" s="1"/>
  <c r="BH138" i="3"/>
  <c r="BG138" i="3"/>
  <c r="BF138" i="3"/>
  <c r="BD138" i="3"/>
  <c r="T138" i="3"/>
  <c r="R138" i="3"/>
  <c r="P138" i="3"/>
  <c r="BJ138" i="3"/>
  <c r="J138" i="3"/>
  <c r="BE138" i="3" s="1"/>
  <c r="BH137" i="3"/>
  <c r="BG137" i="3"/>
  <c r="BF137" i="3"/>
  <c r="BD137" i="3"/>
  <c r="T137" i="3"/>
  <c r="R137" i="3"/>
  <c r="P137" i="3"/>
  <c r="BJ137" i="3"/>
  <c r="J137" i="3"/>
  <c r="BE137" i="3" s="1"/>
  <c r="BH136" i="3"/>
  <c r="BG136" i="3"/>
  <c r="BF136" i="3"/>
  <c r="BD136" i="3"/>
  <c r="T136" i="3"/>
  <c r="R136" i="3"/>
  <c r="P136" i="3"/>
  <c r="BJ136" i="3"/>
  <c r="J136" i="3"/>
  <c r="BE136" i="3" s="1"/>
  <c r="BH135" i="3"/>
  <c r="BG135" i="3"/>
  <c r="BF135" i="3"/>
  <c r="BD135" i="3"/>
  <c r="T135" i="3"/>
  <c r="R135" i="3"/>
  <c r="P135" i="3"/>
  <c r="BJ135" i="3"/>
  <c r="J135" i="3"/>
  <c r="BE135" i="3" s="1"/>
  <c r="BH134" i="3"/>
  <c r="BG134" i="3"/>
  <c r="BF134" i="3"/>
  <c r="BD134" i="3"/>
  <c r="T134" i="3"/>
  <c r="R134" i="3"/>
  <c r="P134" i="3"/>
  <c r="BJ134" i="3"/>
  <c r="J134" i="3"/>
  <c r="BE134" i="3" s="1"/>
  <c r="BH133" i="3"/>
  <c r="BG133" i="3"/>
  <c r="BF133" i="3"/>
  <c r="BD133" i="3"/>
  <c r="T133" i="3"/>
  <c r="R133" i="3"/>
  <c r="P133" i="3"/>
  <c r="BJ133" i="3"/>
  <c r="J133" i="3"/>
  <c r="BE133" i="3" s="1"/>
  <c r="BH132" i="3"/>
  <c r="BG132" i="3"/>
  <c r="BF132" i="3"/>
  <c r="BD132" i="3"/>
  <c r="T132" i="3"/>
  <c r="R132" i="3"/>
  <c r="P132" i="3"/>
  <c r="BJ132" i="3"/>
  <c r="J132" i="3"/>
  <c r="BE132" i="3" s="1"/>
  <c r="BH131" i="3"/>
  <c r="BG131" i="3"/>
  <c r="BF131" i="3"/>
  <c r="BD131" i="3"/>
  <c r="T131" i="3"/>
  <c r="R131" i="3"/>
  <c r="P131" i="3"/>
  <c r="BJ131" i="3"/>
  <c r="J131" i="3"/>
  <c r="BH129" i="3"/>
  <c r="BG129" i="3"/>
  <c r="BF129" i="3"/>
  <c r="BD129" i="3"/>
  <c r="T129" i="3"/>
  <c r="R129" i="3"/>
  <c r="P129" i="3"/>
  <c r="BJ129" i="3"/>
  <c r="J129" i="3"/>
  <c r="BE129" i="3" s="1"/>
  <c r="BH128" i="3"/>
  <c r="BG128" i="3"/>
  <c r="BF128" i="3"/>
  <c r="BD128" i="3"/>
  <c r="T128" i="3"/>
  <c r="R128" i="3"/>
  <c r="P128" i="3"/>
  <c r="BJ128" i="3"/>
  <c r="J128" i="3"/>
  <c r="J122" i="3"/>
  <c r="F122" i="3"/>
  <c r="J121" i="3"/>
  <c r="F121" i="3"/>
  <c r="E117" i="3"/>
  <c r="J95" i="3"/>
  <c r="F95" i="3"/>
  <c r="J94" i="3"/>
  <c r="F94" i="3"/>
  <c r="E90" i="3"/>
  <c r="E7" i="3"/>
  <c r="J40" i="2"/>
  <c r="J39" i="2"/>
  <c r="AY98" i="1" s="1"/>
  <c r="J38" i="2"/>
  <c r="AX98" i="1" s="1"/>
  <c r="BH315" i="2"/>
  <c r="BG315" i="2"/>
  <c r="BF315" i="2"/>
  <c r="BD315" i="2"/>
  <c r="T315" i="2"/>
  <c r="R315" i="2"/>
  <c r="P315" i="2"/>
  <c r="BJ315" i="2"/>
  <c r="J315" i="2"/>
  <c r="BE315" i="2" s="1"/>
  <c r="BH314" i="2"/>
  <c r="BG314" i="2"/>
  <c r="BF314" i="2"/>
  <c r="BD314" i="2"/>
  <c r="T314" i="2"/>
  <c r="R314" i="2"/>
  <c r="P314" i="2"/>
  <c r="BJ314" i="2"/>
  <c r="J314" i="2"/>
  <c r="BE314" i="2" s="1"/>
  <c r="BH313" i="2"/>
  <c r="BG313" i="2"/>
  <c r="BF313" i="2"/>
  <c r="BD313" i="2"/>
  <c r="T313" i="2"/>
  <c r="R313" i="2"/>
  <c r="P313" i="2"/>
  <c r="BJ313" i="2"/>
  <c r="J313" i="2"/>
  <c r="BH311" i="2"/>
  <c r="BG311" i="2"/>
  <c r="BF311" i="2"/>
  <c r="BD311" i="2"/>
  <c r="T311" i="2"/>
  <c r="R311" i="2"/>
  <c r="P311" i="2"/>
  <c r="BJ311" i="2"/>
  <c r="J311" i="2"/>
  <c r="BE311" i="2" s="1"/>
  <c r="BH310" i="2"/>
  <c r="BG310" i="2"/>
  <c r="BF310" i="2"/>
  <c r="BD310" i="2"/>
  <c r="T310" i="2"/>
  <c r="R310" i="2"/>
  <c r="P310" i="2"/>
  <c r="BJ310" i="2"/>
  <c r="J310" i="2"/>
  <c r="BE310" i="2" s="1"/>
  <c r="BH309" i="2"/>
  <c r="BG309" i="2"/>
  <c r="BF309" i="2"/>
  <c r="BD309" i="2"/>
  <c r="T309" i="2"/>
  <c r="R309" i="2"/>
  <c r="P309" i="2"/>
  <c r="BJ309" i="2"/>
  <c r="J309" i="2"/>
  <c r="BE309" i="2" s="1"/>
  <c r="BH308" i="2"/>
  <c r="BG308" i="2"/>
  <c r="BF308" i="2"/>
  <c r="BD308" i="2"/>
  <c r="T308" i="2"/>
  <c r="R308" i="2"/>
  <c r="P308" i="2"/>
  <c r="BJ308" i="2"/>
  <c r="J308" i="2"/>
  <c r="BE308" i="2" s="1"/>
  <c r="BH307" i="2"/>
  <c r="BG307" i="2"/>
  <c r="BF307" i="2"/>
  <c r="BD307" i="2"/>
  <c r="T307" i="2"/>
  <c r="R307" i="2"/>
  <c r="P307" i="2"/>
  <c r="BJ307" i="2"/>
  <c r="J307" i="2"/>
  <c r="BH305" i="2"/>
  <c r="BG305" i="2"/>
  <c r="BF305" i="2"/>
  <c r="BD305" i="2"/>
  <c r="T305" i="2"/>
  <c r="R305" i="2"/>
  <c r="P305" i="2"/>
  <c r="BJ305" i="2"/>
  <c r="J305" i="2"/>
  <c r="BE305" i="2" s="1"/>
  <c r="BH304" i="2"/>
  <c r="BG304" i="2"/>
  <c r="BF304" i="2"/>
  <c r="BD304" i="2"/>
  <c r="T304" i="2"/>
  <c r="R304" i="2"/>
  <c r="P304" i="2"/>
  <c r="BJ304" i="2"/>
  <c r="J304" i="2"/>
  <c r="BE304" i="2" s="1"/>
  <c r="BH303" i="2"/>
  <c r="BG303" i="2"/>
  <c r="BF303" i="2"/>
  <c r="BD303" i="2"/>
  <c r="T303" i="2"/>
  <c r="R303" i="2"/>
  <c r="P303" i="2"/>
  <c r="BJ303" i="2"/>
  <c r="J303" i="2"/>
  <c r="BE303" i="2" s="1"/>
  <c r="BH302" i="2"/>
  <c r="BG302" i="2"/>
  <c r="BF302" i="2"/>
  <c r="BD302" i="2"/>
  <c r="T302" i="2"/>
  <c r="R302" i="2"/>
  <c r="P302" i="2"/>
  <c r="BJ302" i="2"/>
  <c r="J302" i="2"/>
  <c r="BH300" i="2"/>
  <c r="BG300" i="2"/>
  <c r="BF300" i="2"/>
  <c r="BD300" i="2"/>
  <c r="T300" i="2"/>
  <c r="R300" i="2"/>
  <c r="P300" i="2"/>
  <c r="BJ300" i="2"/>
  <c r="J300" i="2"/>
  <c r="BE300" i="2" s="1"/>
  <c r="BH299" i="2"/>
  <c r="BG299" i="2"/>
  <c r="BF299" i="2"/>
  <c r="BD299" i="2"/>
  <c r="T299" i="2"/>
  <c r="R299" i="2"/>
  <c r="P299" i="2"/>
  <c r="BJ299" i="2"/>
  <c r="J299" i="2"/>
  <c r="BE299" i="2" s="1"/>
  <c r="BH298" i="2"/>
  <c r="BG298" i="2"/>
  <c r="BF298" i="2"/>
  <c r="BD298" i="2"/>
  <c r="T298" i="2"/>
  <c r="R298" i="2"/>
  <c r="P298" i="2"/>
  <c r="BJ298" i="2"/>
  <c r="J298" i="2"/>
  <c r="BE298" i="2" s="1"/>
  <c r="BH297" i="2"/>
  <c r="BG297" i="2"/>
  <c r="BF297" i="2"/>
  <c r="BD297" i="2"/>
  <c r="T297" i="2"/>
  <c r="R297" i="2"/>
  <c r="P297" i="2"/>
  <c r="BJ297" i="2"/>
  <c r="J297" i="2"/>
  <c r="BE297" i="2" s="1"/>
  <c r="BH296" i="2"/>
  <c r="BG296" i="2"/>
  <c r="BF296" i="2"/>
  <c r="BD296" i="2"/>
  <c r="T296" i="2"/>
  <c r="R296" i="2"/>
  <c r="P296" i="2"/>
  <c r="BJ296" i="2"/>
  <c r="J296" i="2"/>
  <c r="BE296" i="2" s="1"/>
  <c r="BH295" i="2"/>
  <c r="BG295" i="2"/>
  <c r="BF295" i="2"/>
  <c r="BD295" i="2"/>
  <c r="T295" i="2"/>
  <c r="R295" i="2"/>
  <c r="P295" i="2"/>
  <c r="BJ295" i="2"/>
  <c r="BE295" i="2"/>
  <c r="BH294" i="2"/>
  <c r="BG294" i="2"/>
  <c r="BF294" i="2"/>
  <c r="BD294" i="2"/>
  <c r="T294" i="2"/>
  <c r="R294" i="2"/>
  <c r="P294" i="2"/>
  <c r="BJ294" i="2"/>
  <c r="J294" i="2"/>
  <c r="BE294" i="2" s="1"/>
  <c r="BH293" i="2"/>
  <c r="BG293" i="2"/>
  <c r="BF293" i="2"/>
  <c r="BD293" i="2"/>
  <c r="T293" i="2"/>
  <c r="R293" i="2"/>
  <c r="P293" i="2"/>
  <c r="BJ293" i="2"/>
  <c r="J293" i="2"/>
  <c r="BE293" i="2" s="1"/>
  <c r="BH292" i="2"/>
  <c r="BG292" i="2"/>
  <c r="BF292" i="2"/>
  <c r="BD292" i="2"/>
  <c r="T292" i="2"/>
  <c r="R292" i="2"/>
  <c r="P292" i="2"/>
  <c r="BJ292" i="2"/>
  <c r="J292" i="2"/>
  <c r="BE292" i="2" s="1"/>
  <c r="BH291" i="2"/>
  <c r="BG291" i="2"/>
  <c r="BF291" i="2"/>
  <c r="BD291" i="2"/>
  <c r="T291" i="2"/>
  <c r="R291" i="2"/>
  <c r="P291" i="2"/>
  <c r="BJ291" i="2"/>
  <c r="J291" i="2"/>
  <c r="BE291" i="2" s="1"/>
  <c r="BH290" i="2"/>
  <c r="BG290" i="2"/>
  <c r="BF290" i="2"/>
  <c r="BD290" i="2"/>
  <c r="T290" i="2"/>
  <c r="R290" i="2"/>
  <c r="P290" i="2"/>
  <c r="BJ290" i="2"/>
  <c r="J290" i="2"/>
  <c r="BE290" i="2" s="1"/>
  <c r="BH289" i="2"/>
  <c r="BG289" i="2"/>
  <c r="BF289" i="2"/>
  <c r="BD289" i="2"/>
  <c r="T289" i="2"/>
  <c r="R289" i="2"/>
  <c r="P289" i="2"/>
  <c r="BJ289" i="2"/>
  <c r="J289" i="2"/>
  <c r="BE289" i="2" s="1"/>
  <c r="BH288" i="2"/>
  <c r="BG288" i="2"/>
  <c r="BF288" i="2"/>
  <c r="BD288" i="2"/>
  <c r="T288" i="2"/>
  <c r="R288" i="2"/>
  <c r="P288" i="2"/>
  <c r="BJ288" i="2"/>
  <c r="J288" i="2"/>
  <c r="BE288" i="2" s="1"/>
  <c r="BH287" i="2"/>
  <c r="BG287" i="2"/>
  <c r="BF287" i="2"/>
  <c r="BD287" i="2"/>
  <c r="T287" i="2"/>
  <c r="R287" i="2"/>
  <c r="P287" i="2"/>
  <c r="BJ287" i="2"/>
  <c r="J287" i="2"/>
  <c r="BE287" i="2" s="1"/>
  <c r="BH286" i="2"/>
  <c r="BG286" i="2"/>
  <c r="BF286" i="2"/>
  <c r="BD286" i="2"/>
  <c r="T286" i="2"/>
  <c r="R286" i="2"/>
  <c r="P286" i="2"/>
  <c r="BJ286" i="2"/>
  <c r="J286" i="2"/>
  <c r="BH284" i="2"/>
  <c r="BG284" i="2"/>
  <c r="BF284" i="2"/>
  <c r="BD284" i="2"/>
  <c r="T284" i="2"/>
  <c r="R284" i="2"/>
  <c r="P284" i="2"/>
  <c r="BJ284" i="2"/>
  <c r="J284" i="2"/>
  <c r="BE284" i="2" s="1"/>
  <c r="BH283" i="2"/>
  <c r="BG283" i="2"/>
  <c r="BF283" i="2"/>
  <c r="BD283" i="2"/>
  <c r="T283" i="2"/>
  <c r="R283" i="2"/>
  <c r="P283" i="2"/>
  <c r="BJ283" i="2"/>
  <c r="J283" i="2"/>
  <c r="BE283" i="2" s="1"/>
  <c r="BH282" i="2"/>
  <c r="BG282" i="2"/>
  <c r="BF282" i="2"/>
  <c r="BD282" i="2"/>
  <c r="T282" i="2"/>
  <c r="R282" i="2"/>
  <c r="P282" i="2"/>
  <c r="BJ282" i="2"/>
  <c r="J282" i="2"/>
  <c r="BE282" i="2" s="1"/>
  <c r="BH281" i="2"/>
  <c r="BG281" i="2"/>
  <c r="BF281" i="2"/>
  <c r="BD281" i="2"/>
  <c r="T281" i="2"/>
  <c r="R281" i="2"/>
  <c r="P281" i="2"/>
  <c r="BJ281" i="2"/>
  <c r="J281" i="2"/>
  <c r="BE281" i="2" s="1"/>
  <c r="BH280" i="2"/>
  <c r="BG280" i="2"/>
  <c r="BF280" i="2"/>
  <c r="BD280" i="2"/>
  <c r="T280" i="2"/>
  <c r="R280" i="2"/>
  <c r="P280" i="2"/>
  <c r="BJ280" i="2"/>
  <c r="J280" i="2"/>
  <c r="BE280" i="2" s="1"/>
  <c r="BH279" i="2"/>
  <c r="BG279" i="2"/>
  <c r="BF279" i="2"/>
  <c r="BD279" i="2"/>
  <c r="T279" i="2"/>
  <c r="R279" i="2"/>
  <c r="P279" i="2"/>
  <c r="BJ279" i="2"/>
  <c r="J279" i="2"/>
  <c r="BE279" i="2" s="1"/>
  <c r="BH278" i="2"/>
  <c r="BG278" i="2"/>
  <c r="BF278" i="2"/>
  <c r="BD278" i="2"/>
  <c r="T278" i="2"/>
  <c r="R278" i="2"/>
  <c r="P278" i="2"/>
  <c r="BJ278" i="2"/>
  <c r="J278" i="2"/>
  <c r="BE278" i="2" s="1"/>
  <c r="BH277" i="2"/>
  <c r="BG277" i="2"/>
  <c r="BF277" i="2"/>
  <c r="BD277" i="2"/>
  <c r="T277" i="2"/>
  <c r="R277" i="2"/>
  <c r="P277" i="2"/>
  <c r="BJ277" i="2"/>
  <c r="J277" i="2"/>
  <c r="BE277" i="2" s="1"/>
  <c r="BH276" i="2"/>
  <c r="BG276" i="2"/>
  <c r="BF276" i="2"/>
  <c r="BD276" i="2"/>
  <c r="T276" i="2"/>
  <c r="R276" i="2"/>
  <c r="P276" i="2"/>
  <c r="BJ276" i="2"/>
  <c r="J276" i="2"/>
  <c r="BE276" i="2" s="1"/>
  <c r="BH275" i="2"/>
  <c r="BG275" i="2"/>
  <c r="BF275" i="2"/>
  <c r="BD275" i="2"/>
  <c r="T275" i="2"/>
  <c r="R275" i="2"/>
  <c r="P275" i="2"/>
  <c r="BJ275" i="2"/>
  <c r="J275" i="2"/>
  <c r="BE275" i="2" s="1"/>
  <c r="BH274" i="2"/>
  <c r="BG274" i="2"/>
  <c r="BF274" i="2"/>
  <c r="BD274" i="2"/>
  <c r="T274" i="2"/>
  <c r="R274" i="2"/>
  <c r="P274" i="2"/>
  <c r="BJ274" i="2"/>
  <c r="J274" i="2"/>
  <c r="BE274" i="2" s="1"/>
  <c r="BH273" i="2"/>
  <c r="BG273" i="2"/>
  <c r="BF273" i="2"/>
  <c r="BD273" i="2"/>
  <c r="T273" i="2"/>
  <c r="R273" i="2"/>
  <c r="P273" i="2"/>
  <c r="BJ273" i="2"/>
  <c r="J273" i="2"/>
  <c r="BE273" i="2" s="1"/>
  <c r="BH272" i="2"/>
  <c r="BG272" i="2"/>
  <c r="BF272" i="2"/>
  <c r="BD272" i="2"/>
  <c r="T272" i="2"/>
  <c r="R272" i="2"/>
  <c r="P272" i="2"/>
  <c r="BJ272" i="2"/>
  <c r="J272" i="2"/>
  <c r="BE272" i="2" s="1"/>
  <c r="BH271" i="2"/>
  <c r="BG271" i="2"/>
  <c r="BF271" i="2"/>
  <c r="BD271" i="2"/>
  <c r="T271" i="2"/>
  <c r="R271" i="2"/>
  <c r="P271" i="2"/>
  <c r="BJ271" i="2"/>
  <c r="J271" i="2"/>
  <c r="BE271" i="2" s="1"/>
  <c r="BH270" i="2"/>
  <c r="BG270" i="2"/>
  <c r="BF270" i="2"/>
  <c r="BD270" i="2"/>
  <c r="T270" i="2"/>
  <c r="R270" i="2"/>
  <c r="P270" i="2"/>
  <c r="BJ270" i="2"/>
  <c r="J270" i="2"/>
  <c r="BE270" i="2" s="1"/>
  <c r="BH269" i="2"/>
  <c r="BG269" i="2"/>
  <c r="BF269" i="2"/>
  <c r="BD269" i="2"/>
  <c r="T269" i="2"/>
  <c r="R269" i="2"/>
  <c r="P269" i="2"/>
  <c r="BJ269" i="2"/>
  <c r="J269" i="2"/>
  <c r="BE269" i="2" s="1"/>
  <c r="BH268" i="2"/>
  <c r="BG268" i="2"/>
  <c r="BF268" i="2"/>
  <c r="BD268" i="2"/>
  <c r="T268" i="2"/>
  <c r="R268" i="2"/>
  <c r="P268" i="2"/>
  <c r="BJ268" i="2"/>
  <c r="J268" i="2"/>
  <c r="BE268" i="2" s="1"/>
  <c r="BH267" i="2"/>
  <c r="BG267" i="2"/>
  <c r="BF267" i="2"/>
  <c r="BD267" i="2"/>
  <c r="T267" i="2"/>
  <c r="R267" i="2"/>
  <c r="P267" i="2"/>
  <c r="BJ267" i="2"/>
  <c r="J267" i="2"/>
  <c r="BE267" i="2" s="1"/>
  <c r="BH266" i="2"/>
  <c r="BG266" i="2"/>
  <c r="BF266" i="2"/>
  <c r="BD266" i="2"/>
  <c r="T266" i="2"/>
  <c r="R266" i="2"/>
  <c r="P266" i="2"/>
  <c r="BJ266" i="2"/>
  <c r="J266" i="2"/>
  <c r="BE266" i="2" s="1"/>
  <c r="BH265" i="2"/>
  <c r="BG265" i="2"/>
  <c r="BF265" i="2"/>
  <c r="BD265" i="2"/>
  <c r="T265" i="2"/>
  <c r="R265" i="2"/>
  <c r="P265" i="2"/>
  <c r="BJ265" i="2"/>
  <c r="J265" i="2"/>
  <c r="BE265" i="2" s="1"/>
  <c r="BH264" i="2"/>
  <c r="BG264" i="2"/>
  <c r="BF264" i="2"/>
  <c r="BD264" i="2"/>
  <c r="T264" i="2"/>
  <c r="R264" i="2"/>
  <c r="P264" i="2"/>
  <c r="BJ264" i="2"/>
  <c r="J264" i="2"/>
  <c r="BE264" i="2" s="1"/>
  <c r="BH263" i="2"/>
  <c r="BG263" i="2"/>
  <c r="BF263" i="2"/>
  <c r="BD263" i="2"/>
  <c r="T263" i="2"/>
  <c r="R263" i="2"/>
  <c r="P263" i="2"/>
  <c r="BJ263" i="2"/>
  <c r="J263" i="2"/>
  <c r="BE263" i="2" s="1"/>
  <c r="BH262" i="2"/>
  <c r="BG262" i="2"/>
  <c r="BF262" i="2"/>
  <c r="BD262" i="2"/>
  <c r="T262" i="2"/>
  <c r="R262" i="2"/>
  <c r="P262" i="2"/>
  <c r="BJ262" i="2"/>
  <c r="J262" i="2"/>
  <c r="BE262" i="2" s="1"/>
  <c r="BH261" i="2"/>
  <c r="BG261" i="2"/>
  <c r="BF261" i="2"/>
  <c r="BD261" i="2"/>
  <c r="T261" i="2"/>
  <c r="R261" i="2"/>
  <c r="P261" i="2"/>
  <c r="BJ261" i="2"/>
  <c r="J261" i="2"/>
  <c r="BE261" i="2" s="1"/>
  <c r="BH260" i="2"/>
  <c r="BG260" i="2"/>
  <c r="BF260" i="2"/>
  <c r="BD260" i="2"/>
  <c r="T260" i="2"/>
  <c r="R260" i="2"/>
  <c r="P260" i="2"/>
  <c r="BJ260" i="2"/>
  <c r="J260" i="2"/>
  <c r="BH258" i="2"/>
  <c r="BG258" i="2"/>
  <c r="BF258" i="2"/>
  <c r="BD258" i="2"/>
  <c r="T258" i="2"/>
  <c r="R258" i="2"/>
  <c r="P258" i="2"/>
  <c r="BJ258" i="2"/>
  <c r="J258" i="2"/>
  <c r="BE258" i="2" s="1"/>
  <c r="BH257" i="2"/>
  <c r="BG257" i="2"/>
  <c r="BF257" i="2"/>
  <c r="BD257" i="2"/>
  <c r="T257" i="2"/>
  <c r="R257" i="2"/>
  <c r="P257" i="2"/>
  <c r="BJ257" i="2"/>
  <c r="J257" i="2"/>
  <c r="BE257" i="2" s="1"/>
  <c r="BH256" i="2"/>
  <c r="BG256" i="2"/>
  <c r="BF256" i="2"/>
  <c r="BD256" i="2"/>
  <c r="T256" i="2"/>
  <c r="R256" i="2"/>
  <c r="P256" i="2"/>
  <c r="BJ256" i="2"/>
  <c r="J256" i="2"/>
  <c r="BE256" i="2" s="1"/>
  <c r="BH255" i="2"/>
  <c r="BG255" i="2"/>
  <c r="BF255" i="2"/>
  <c r="BD255" i="2"/>
  <c r="T255" i="2"/>
  <c r="R255" i="2"/>
  <c r="P255" i="2"/>
  <c r="BJ255" i="2"/>
  <c r="J255" i="2"/>
  <c r="BE255" i="2" s="1"/>
  <c r="BH254" i="2"/>
  <c r="BG254" i="2"/>
  <c r="BF254" i="2"/>
  <c r="BD254" i="2"/>
  <c r="T254" i="2"/>
  <c r="R254" i="2"/>
  <c r="P254" i="2"/>
  <c r="BJ254" i="2"/>
  <c r="J254" i="2"/>
  <c r="BE254" i="2" s="1"/>
  <c r="BH253" i="2"/>
  <c r="BG253" i="2"/>
  <c r="BF253" i="2"/>
  <c r="BD253" i="2"/>
  <c r="T253" i="2"/>
  <c r="R253" i="2"/>
  <c r="P253" i="2"/>
  <c r="BJ253" i="2"/>
  <c r="J253" i="2"/>
  <c r="BE253" i="2" s="1"/>
  <c r="BH252" i="2"/>
  <c r="BG252" i="2"/>
  <c r="BF252" i="2"/>
  <c r="BD252" i="2"/>
  <c r="T252" i="2"/>
  <c r="R252" i="2"/>
  <c r="P252" i="2"/>
  <c r="BJ252" i="2"/>
  <c r="J252" i="2"/>
  <c r="BE252" i="2" s="1"/>
  <c r="BH251" i="2"/>
  <c r="BG251" i="2"/>
  <c r="BF251" i="2"/>
  <c r="BD251" i="2"/>
  <c r="T251" i="2"/>
  <c r="R251" i="2"/>
  <c r="P251" i="2"/>
  <c r="BJ251" i="2"/>
  <c r="J251" i="2"/>
  <c r="BE251" i="2" s="1"/>
  <c r="BH249" i="2"/>
  <c r="BG249" i="2"/>
  <c r="BF249" i="2"/>
  <c r="BD249" i="2"/>
  <c r="T249" i="2"/>
  <c r="R249" i="2"/>
  <c r="P249" i="2"/>
  <c r="BJ249" i="2"/>
  <c r="J249" i="2"/>
  <c r="BE249" i="2" s="1"/>
  <c r="BH248" i="2"/>
  <c r="BG248" i="2"/>
  <c r="BF248" i="2"/>
  <c r="BD248" i="2"/>
  <c r="T248" i="2"/>
  <c r="R248" i="2"/>
  <c r="P248" i="2"/>
  <c r="BJ248" i="2"/>
  <c r="J248" i="2"/>
  <c r="BE248" i="2" s="1"/>
  <c r="BH247" i="2"/>
  <c r="BG247" i="2"/>
  <c r="BF247" i="2"/>
  <c r="BD247" i="2"/>
  <c r="T247" i="2"/>
  <c r="R247" i="2"/>
  <c r="P247" i="2"/>
  <c r="BJ247" i="2"/>
  <c r="J247" i="2"/>
  <c r="BE247" i="2" s="1"/>
  <c r="BH246" i="2"/>
  <c r="BG246" i="2"/>
  <c r="BF246" i="2"/>
  <c r="BD246" i="2"/>
  <c r="T246" i="2"/>
  <c r="R246" i="2"/>
  <c r="P246" i="2"/>
  <c r="BJ246" i="2"/>
  <c r="J246" i="2"/>
  <c r="BE246" i="2" s="1"/>
  <c r="BH245" i="2"/>
  <c r="BG245" i="2"/>
  <c r="BF245" i="2"/>
  <c r="BD245" i="2"/>
  <c r="T245" i="2"/>
  <c r="R245" i="2"/>
  <c r="P245" i="2"/>
  <c r="BJ245" i="2"/>
  <c r="J245" i="2"/>
  <c r="BE245" i="2" s="1"/>
  <c r="BH243" i="2"/>
  <c r="BG243" i="2"/>
  <c r="BF243" i="2"/>
  <c r="BD243" i="2"/>
  <c r="T243" i="2"/>
  <c r="R243" i="2"/>
  <c r="P243" i="2"/>
  <c r="BJ243" i="2"/>
  <c r="J243" i="2"/>
  <c r="BE243" i="2" s="1"/>
  <c r="BH242" i="2"/>
  <c r="BG242" i="2"/>
  <c r="BF242" i="2"/>
  <c r="BD242" i="2"/>
  <c r="T242" i="2"/>
  <c r="R242" i="2"/>
  <c r="P242" i="2"/>
  <c r="BJ242" i="2"/>
  <c r="J242" i="2"/>
  <c r="BE242" i="2" s="1"/>
  <c r="BH241" i="2"/>
  <c r="BG241" i="2"/>
  <c r="BF241" i="2"/>
  <c r="BD241" i="2"/>
  <c r="T241" i="2"/>
  <c r="R241" i="2"/>
  <c r="P241" i="2"/>
  <c r="BJ241" i="2"/>
  <c r="J241" i="2"/>
  <c r="BE241" i="2" s="1"/>
  <c r="BH240" i="2"/>
  <c r="BG240" i="2"/>
  <c r="BF240" i="2"/>
  <c r="BD240" i="2"/>
  <c r="T240" i="2"/>
  <c r="R240" i="2"/>
  <c r="P240" i="2"/>
  <c r="BJ240" i="2"/>
  <c r="J240" i="2"/>
  <c r="BE240" i="2" s="1"/>
  <c r="BH239" i="2"/>
  <c r="BG239" i="2"/>
  <c r="BF239" i="2"/>
  <c r="BD239" i="2"/>
  <c r="T239" i="2"/>
  <c r="R239" i="2"/>
  <c r="P239" i="2"/>
  <c r="BJ239" i="2"/>
  <c r="J239" i="2"/>
  <c r="BE239" i="2" s="1"/>
  <c r="BH237" i="2"/>
  <c r="BG237" i="2"/>
  <c r="BF237" i="2"/>
  <c r="BD237" i="2"/>
  <c r="T237" i="2"/>
  <c r="R237" i="2"/>
  <c r="P237" i="2"/>
  <c r="BJ237" i="2"/>
  <c r="J237" i="2"/>
  <c r="BE237" i="2" s="1"/>
  <c r="BH236" i="2"/>
  <c r="BG236" i="2"/>
  <c r="BF236" i="2"/>
  <c r="BD236" i="2"/>
  <c r="T236" i="2"/>
  <c r="R236" i="2"/>
  <c r="P236" i="2"/>
  <c r="BJ236" i="2"/>
  <c r="J236" i="2"/>
  <c r="BE236" i="2" s="1"/>
  <c r="BH235" i="2"/>
  <c r="BG235" i="2"/>
  <c r="BF235" i="2"/>
  <c r="BD235" i="2"/>
  <c r="T235" i="2"/>
  <c r="R235" i="2"/>
  <c r="P235" i="2"/>
  <c r="BJ235" i="2"/>
  <c r="J235" i="2"/>
  <c r="BE235" i="2" s="1"/>
  <c r="BH234" i="2"/>
  <c r="BG234" i="2"/>
  <c r="BF234" i="2"/>
  <c r="BD234" i="2"/>
  <c r="T234" i="2"/>
  <c r="R234" i="2"/>
  <c r="P234" i="2"/>
  <c r="BJ234" i="2"/>
  <c r="J234" i="2"/>
  <c r="BE234" i="2" s="1"/>
  <c r="BH233" i="2"/>
  <c r="BG233" i="2"/>
  <c r="BF233" i="2"/>
  <c r="BD233" i="2"/>
  <c r="T233" i="2"/>
  <c r="R233" i="2"/>
  <c r="P233" i="2"/>
  <c r="BJ233" i="2"/>
  <c r="J233" i="2"/>
  <c r="BE233" i="2" s="1"/>
  <c r="BH232" i="2"/>
  <c r="BG232" i="2"/>
  <c r="BF232" i="2"/>
  <c r="BD232" i="2"/>
  <c r="T232" i="2"/>
  <c r="R232" i="2"/>
  <c r="P232" i="2"/>
  <c r="BJ232" i="2"/>
  <c r="J232" i="2"/>
  <c r="BE232" i="2" s="1"/>
  <c r="BH231" i="2"/>
  <c r="BG231" i="2"/>
  <c r="BF231" i="2"/>
  <c r="BD231" i="2"/>
  <c r="T231" i="2"/>
  <c r="R231" i="2"/>
  <c r="P231" i="2"/>
  <c r="BJ231" i="2"/>
  <c r="J231" i="2"/>
  <c r="BE231" i="2" s="1"/>
  <c r="BH230" i="2"/>
  <c r="BG230" i="2"/>
  <c r="BF230" i="2"/>
  <c r="BD230" i="2"/>
  <c r="T230" i="2"/>
  <c r="R230" i="2"/>
  <c r="P230" i="2"/>
  <c r="BJ230" i="2"/>
  <c r="J230" i="2"/>
  <c r="BE230" i="2" s="1"/>
  <c r="BH229" i="2"/>
  <c r="BG229" i="2"/>
  <c r="BF229" i="2"/>
  <c r="BD229" i="2"/>
  <c r="T229" i="2"/>
  <c r="R229" i="2"/>
  <c r="P229" i="2"/>
  <c r="BJ229" i="2"/>
  <c r="J229" i="2"/>
  <c r="BE229" i="2" s="1"/>
  <c r="BH228" i="2"/>
  <c r="BG228" i="2"/>
  <c r="BF228" i="2"/>
  <c r="BD228" i="2"/>
  <c r="T228" i="2"/>
  <c r="R228" i="2"/>
  <c r="P228" i="2"/>
  <c r="BJ228" i="2"/>
  <c r="J228" i="2"/>
  <c r="BE228" i="2" s="1"/>
  <c r="BH227" i="2"/>
  <c r="BG227" i="2"/>
  <c r="BF227" i="2"/>
  <c r="BD227" i="2"/>
  <c r="T227" i="2"/>
  <c r="R227" i="2"/>
  <c r="P227" i="2"/>
  <c r="BJ227" i="2"/>
  <c r="J227" i="2"/>
  <c r="BE227" i="2" s="1"/>
  <c r="BH226" i="2"/>
  <c r="BG226" i="2"/>
  <c r="BF226" i="2"/>
  <c r="BD226" i="2"/>
  <c r="T226" i="2"/>
  <c r="R226" i="2"/>
  <c r="P226" i="2"/>
  <c r="BJ226" i="2"/>
  <c r="J226" i="2"/>
  <c r="BE226" i="2" s="1"/>
  <c r="BH224" i="2"/>
  <c r="BG224" i="2"/>
  <c r="BF224" i="2"/>
  <c r="BD224" i="2"/>
  <c r="T224" i="2"/>
  <c r="R224" i="2"/>
  <c r="P224" i="2"/>
  <c r="BJ224" i="2"/>
  <c r="J224" i="2"/>
  <c r="BE224" i="2" s="1"/>
  <c r="BH223" i="2"/>
  <c r="BG223" i="2"/>
  <c r="BF223" i="2"/>
  <c r="BD223" i="2"/>
  <c r="T223" i="2"/>
  <c r="R223" i="2"/>
  <c r="P223" i="2"/>
  <c r="BJ223" i="2"/>
  <c r="J223" i="2"/>
  <c r="BE223" i="2" s="1"/>
  <c r="BH222" i="2"/>
  <c r="BG222" i="2"/>
  <c r="BF222" i="2"/>
  <c r="BD222" i="2"/>
  <c r="T222" i="2"/>
  <c r="R222" i="2"/>
  <c r="P222" i="2"/>
  <c r="BJ222" i="2"/>
  <c r="J222" i="2"/>
  <c r="BE222" i="2" s="1"/>
  <c r="BH221" i="2"/>
  <c r="BG221" i="2"/>
  <c r="BF221" i="2"/>
  <c r="BD221" i="2"/>
  <c r="T221" i="2"/>
  <c r="R221" i="2"/>
  <c r="P221" i="2"/>
  <c r="BJ221" i="2"/>
  <c r="J221" i="2"/>
  <c r="BE221" i="2" s="1"/>
  <c r="BH220" i="2"/>
  <c r="BG220" i="2"/>
  <c r="BF220" i="2"/>
  <c r="BD220" i="2"/>
  <c r="T220" i="2"/>
  <c r="R220" i="2"/>
  <c r="P220" i="2"/>
  <c r="BJ220" i="2"/>
  <c r="J220" i="2"/>
  <c r="BE220" i="2" s="1"/>
  <c r="BH219" i="2"/>
  <c r="BG219" i="2"/>
  <c r="BF219" i="2"/>
  <c r="BD219" i="2"/>
  <c r="T219" i="2"/>
  <c r="R219" i="2"/>
  <c r="P219" i="2"/>
  <c r="BJ219" i="2"/>
  <c r="J219" i="2"/>
  <c r="BE219" i="2" s="1"/>
  <c r="BH218" i="2"/>
  <c r="BG218" i="2"/>
  <c r="BF218" i="2"/>
  <c r="BD218" i="2"/>
  <c r="T218" i="2"/>
  <c r="R218" i="2"/>
  <c r="P218" i="2"/>
  <c r="BJ218" i="2"/>
  <c r="J218" i="2"/>
  <c r="BE218" i="2" s="1"/>
  <c r="BH217" i="2"/>
  <c r="BG217" i="2"/>
  <c r="BF217" i="2"/>
  <c r="BD217" i="2"/>
  <c r="T217" i="2"/>
  <c r="R217" i="2"/>
  <c r="P217" i="2"/>
  <c r="BJ217" i="2"/>
  <c r="J217" i="2"/>
  <c r="BE217" i="2" s="1"/>
  <c r="BH216" i="2"/>
  <c r="BG216" i="2"/>
  <c r="BF216" i="2"/>
  <c r="BD216" i="2"/>
  <c r="T216" i="2"/>
  <c r="R216" i="2"/>
  <c r="P216" i="2"/>
  <c r="BJ216" i="2"/>
  <c r="J216" i="2"/>
  <c r="BE216" i="2" s="1"/>
  <c r="BH215" i="2"/>
  <c r="BG215" i="2"/>
  <c r="BF215" i="2"/>
  <c r="BD215" i="2"/>
  <c r="T215" i="2"/>
  <c r="R215" i="2"/>
  <c r="P215" i="2"/>
  <c r="BJ215" i="2"/>
  <c r="J215" i="2"/>
  <c r="BE215" i="2" s="1"/>
  <c r="BH214" i="2"/>
  <c r="BG214" i="2"/>
  <c r="BF214" i="2"/>
  <c r="BD214" i="2"/>
  <c r="T214" i="2"/>
  <c r="R214" i="2"/>
  <c r="P214" i="2"/>
  <c r="BJ214" i="2"/>
  <c r="J214" i="2"/>
  <c r="BE214" i="2" s="1"/>
  <c r="BH213" i="2"/>
  <c r="BG213" i="2"/>
  <c r="BF213" i="2"/>
  <c r="BD213" i="2"/>
  <c r="T213" i="2"/>
  <c r="R213" i="2"/>
  <c r="P213" i="2"/>
  <c r="BJ213" i="2"/>
  <c r="J213" i="2"/>
  <c r="BE213" i="2" s="1"/>
  <c r="BH212" i="2"/>
  <c r="BG212" i="2"/>
  <c r="BF212" i="2"/>
  <c r="BD212" i="2"/>
  <c r="T212" i="2"/>
  <c r="R212" i="2"/>
  <c r="P212" i="2"/>
  <c r="BJ212" i="2"/>
  <c r="J212" i="2"/>
  <c r="BE212" i="2" s="1"/>
  <c r="BH211" i="2"/>
  <c r="BG211" i="2"/>
  <c r="BF211" i="2"/>
  <c r="BD211" i="2"/>
  <c r="T211" i="2"/>
  <c r="R211" i="2"/>
  <c r="P211" i="2"/>
  <c r="BJ211" i="2"/>
  <c r="J211" i="2"/>
  <c r="BE211" i="2" s="1"/>
  <c r="BH210" i="2"/>
  <c r="BG210" i="2"/>
  <c r="BF210" i="2"/>
  <c r="BD210" i="2"/>
  <c r="T210" i="2"/>
  <c r="R210" i="2"/>
  <c r="P210" i="2"/>
  <c r="BJ210" i="2"/>
  <c r="J210" i="2"/>
  <c r="BH208" i="2"/>
  <c r="BG208" i="2"/>
  <c r="BF208" i="2"/>
  <c r="BD208" i="2"/>
  <c r="T208" i="2"/>
  <c r="R208" i="2"/>
  <c r="P208" i="2"/>
  <c r="BJ208" i="2"/>
  <c r="J208" i="2"/>
  <c r="BE208" i="2" s="1"/>
  <c r="BH207" i="2"/>
  <c r="BG207" i="2"/>
  <c r="BF207" i="2"/>
  <c r="BD207" i="2"/>
  <c r="T207" i="2"/>
  <c r="R207" i="2"/>
  <c r="P207" i="2"/>
  <c r="BJ207" i="2"/>
  <c r="J207" i="2"/>
  <c r="BE207" i="2" s="1"/>
  <c r="BH206" i="2"/>
  <c r="BG206" i="2"/>
  <c r="BF206" i="2"/>
  <c r="BD206" i="2"/>
  <c r="T206" i="2"/>
  <c r="R206" i="2"/>
  <c r="P206" i="2"/>
  <c r="BJ206" i="2"/>
  <c r="J206" i="2"/>
  <c r="BE206" i="2" s="1"/>
  <c r="BH205" i="2"/>
  <c r="BG205" i="2"/>
  <c r="BF205" i="2"/>
  <c r="BD205" i="2"/>
  <c r="T205" i="2"/>
  <c r="R205" i="2"/>
  <c r="P205" i="2"/>
  <c r="BJ205" i="2"/>
  <c r="J205" i="2"/>
  <c r="BE205" i="2" s="1"/>
  <c r="BH204" i="2"/>
  <c r="BG204" i="2"/>
  <c r="BF204" i="2"/>
  <c r="BD204" i="2"/>
  <c r="T204" i="2"/>
  <c r="R204" i="2"/>
  <c r="P204" i="2"/>
  <c r="BJ204" i="2"/>
  <c r="J204" i="2"/>
  <c r="BE204" i="2" s="1"/>
  <c r="BH203" i="2"/>
  <c r="BG203" i="2"/>
  <c r="BF203" i="2"/>
  <c r="BD203" i="2"/>
  <c r="T203" i="2"/>
  <c r="R203" i="2"/>
  <c r="P203" i="2"/>
  <c r="BJ203" i="2"/>
  <c r="J203" i="2"/>
  <c r="BE203" i="2" s="1"/>
  <c r="BH202" i="2"/>
  <c r="BG202" i="2"/>
  <c r="BF202" i="2"/>
  <c r="BD202" i="2"/>
  <c r="T202" i="2"/>
  <c r="R202" i="2"/>
  <c r="P202" i="2"/>
  <c r="BJ202" i="2"/>
  <c r="J202" i="2"/>
  <c r="BE202" i="2" s="1"/>
  <c r="BH201" i="2"/>
  <c r="BG201" i="2"/>
  <c r="BF201" i="2"/>
  <c r="BD201" i="2"/>
  <c r="T201" i="2"/>
  <c r="R201" i="2"/>
  <c r="P201" i="2"/>
  <c r="BJ201" i="2"/>
  <c r="J201" i="2"/>
  <c r="BE201" i="2" s="1"/>
  <c r="BH200" i="2"/>
  <c r="BG200" i="2"/>
  <c r="BF200" i="2"/>
  <c r="BD200" i="2"/>
  <c r="T200" i="2"/>
  <c r="R200" i="2"/>
  <c r="P200" i="2"/>
  <c r="BJ200" i="2"/>
  <c r="J200" i="2"/>
  <c r="BH197" i="2"/>
  <c r="BG197" i="2"/>
  <c r="BF197" i="2"/>
  <c r="BD197" i="2"/>
  <c r="T197" i="2"/>
  <c r="T196" i="2" s="1"/>
  <c r="R197" i="2"/>
  <c r="R196" i="2" s="1"/>
  <c r="P197" i="2"/>
  <c r="P196" i="2" s="1"/>
  <c r="BJ197" i="2"/>
  <c r="BJ196" i="2" s="1"/>
  <c r="J197" i="2"/>
  <c r="BH195" i="2"/>
  <c r="BG195" i="2"/>
  <c r="BF195" i="2"/>
  <c r="BD195" i="2"/>
  <c r="T195" i="2"/>
  <c r="R195" i="2"/>
  <c r="P195" i="2"/>
  <c r="BJ195" i="2"/>
  <c r="J195" i="2"/>
  <c r="BE195" i="2" s="1"/>
  <c r="BH194" i="2"/>
  <c r="BG194" i="2"/>
  <c r="BF194" i="2"/>
  <c r="BD194" i="2"/>
  <c r="T194" i="2"/>
  <c r="R194" i="2"/>
  <c r="P194" i="2"/>
  <c r="BJ194" i="2"/>
  <c r="J194" i="2"/>
  <c r="BE194" i="2" s="1"/>
  <c r="BH193" i="2"/>
  <c r="BG193" i="2"/>
  <c r="BF193" i="2"/>
  <c r="BD193" i="2"/>
  <c r="T193" i="2"/>
  <c r="R193" i="2"/>
  <c r="P193" i="2"/>
  <c r="BJ193" i="2"/>
  <c r="J193" i="2"/>
  <c r="BE193" i="2" s="1"/>
  <c r="BH192" i="2"/>
  <c r="BG192" i="2"/>
  <c r="BF192" i="2"/>
  <c r="BD192" i="2"/>
  <c r="T192" i="2"/>
  <c r="R192" i="2"/>
  <c r="P192" i="2"/>
  <c r="BJ192" i="2"/>
  <c r="J192" i="2"/>
  <c r="BE192" i="2" s="1"/>
  <c r="BH191" i="2"/>
  <c r="BG191" i="2"/>
  <c r="BF191" i="2"/>
  <c r="BD191" i="2"/>
  <c r="T191" i="2"/>
  <c r="R191" i="2"/>
  <c r="P191" i="2"/>
  <c r="BJ191" i="2"/>
  <c r="J191" i="2"/>
  <c r="BE191" i="2" s="1"/>
  <c r="BH190" i="2"/>
  <c r="BG190" i="2"/>
  <c r="BF190" i="2"/>
  <c r="BD190" i="2"/>
  <c r="T190" i="2"/>
  <c r="R190" i="2"/>
  <c r="P190" i="2"/>
  <c r="BJ190" i="2"/>
  <c r="J190" i="2"/>
  <c r="BE190" i="2" s="1"/>
  <c r="BH189" i="2"/>
  <c r="BG189" i="2"/>
  <c r="BF189" i="2"/>
  <c r="BD189" i="2"/>
  <c r="T189" i="2"/>
  <c r="R189" i="2"/>
  <c r="P189" i="2"/>
  <c r="BJ189" i="2"/>
  <c r="BE189" i="2"/>
  <c r="BH188" i="2"/>
  <c r="BG188" i="2"/>
  <c r="BF188" i="2"/>
  <c r="BD188" i="2"/>
  <c r="T188" i="2"/>
  <c r="R188" i="2"/>
  <c r="P188" i="2"/>
  <c r="BJ188" i="2"/>
  <c r="J188" i="2"/>
  <c r="BH186" i="2"/>
  <c r="BG186" i="2"/>
  <c r="BF186" i="2"/>
  <c r="BD186" i="2"/>
  <c r="T186" i="2"/>
  <c r="R186" i="2"/>
  <c r="P186" i="2"/>
  <c r="BJ186" i="2"/>
  <c r="J186" i="2"/>
  <c r="BE186" i="2" s="1"/>
  <c r="BH185" i="2"/>
  <c r="BG185" i="2"/>
  <c r="BF185" i="2"/>
  <c r="BD185" i="2"/>
  <c r="T185" i="2"/>
  <c r="R185" i="2"/>
  <c r="P185" i="2"/>
  <c r="BJ185" i="2"/>
  <c r="J185" i="2"/>
  <c r="BE185" i="2" s="1"/>
  <c r="BH184" i="2"/>
  <c r="BG184" i="2"/>
  <c r="BF184" i="2"/>
  <c r="BD184" i="2"/>
  <c r="T184" i="2"/>
  <c r="R184" i="2"/>
  <c r="P184" i="2"/>
  <c r="BJ184" i="2"/>
  <c r="J184" i="2"/>
  <c r="BE184" i="2" s="1"/>
  <c r="BH183" i="2"/>
  <c r="BG183" i="2"/>
  <c r="BF183" i="2"/>
  <c r="BD183" i="2"/>
  <c r="T183" i="2"/>
  <c r="R183" i="2"/>
  <c r="P183" i="2"/>
  <c r="BJ183" i="2"/>
  <c r="J183" i="2"/>
  <c r="BE183" i="2" s="1"/>
  <c r="BH182" i="2"/>
  <c r="BG182" i="2"/>
  <c r="BF182" i="2"/>
  <c r="BD182" i="2"/>
  <c r="T182" i="2"/>
  <c r="R182" i="2"/>
  <c r="P182" i="2"/>
  <c r="BJ182" i="2"/>
  <c r="J182" i="2"/>
  <c r="BE182" i="2" s="1"/>
  <c r="BH181" i="2"/>
  <c r="BG181" i="2"/>
  <c r="BF181" i="2"/>
  <c r="BD181" i="2"/>
  <c r="T181" i="2"/>
  <c r="R181" i="2"/>
  <c r="P181" i="2"/>
  <c r="BJ181" i="2"/>
  <c r="J181" i="2"/>
  <c r="BE181" i="2" s="1"/>
  <c r="BH180" i="2"/>
  <c r="BG180" i="2"/>
  <c r="BF180" i="2"/>
  <c r="BD180" i="2"/>
  <c r="T180" i="2"/>
  <c r="R180" i="2"/>
  <c r="P180" i="2"/>
  <c r="BJ180" i="2"/>
  <c r="J180" i="2"/>
  <c r="BE180" i="2" s="1"/>
  <c r="BH179" i="2"/>
  <c r="BG179" i="2"/>
  <c r="BF179" i="2"/>
  <c r="BD179" i="2"/>
  <c r="T179" i="2"/>
  <c r="R179" i="2"/>
  <c r="P179" i="2"/>
  <c r="BJ179" i="2"/>
  <c r="J179" i="2"/>
  <c r="BE179" i="2" s="1"/>
  <c r="BH178" i="2"/>
  <c r="BG178" i="2"/>
  <c r="BF178" i="2"/>
  <c r="BD178" i="2"/>
  <c r="T178" i="2"/>
  <c r="R178" i="2"/>
  <c r="P178" i="2"/>
  <c r="BJ178" i="2"/>
  <c r="J178" i="2"/>
  <c r="BE178" i="2" s="1"/>
  <c r="BH177" i="2"/>
  <c r="BG177" i="2"/>
  <c r="BF177" i="2"/>
  <c r="BD177" i="2"/>
  <c r="T177" i="2"/>
  <c r="R177" i="2"/>
  <c r="P177" i="2"/>
  <c r="BJ177" i="2"/>
  <c r="J177" i="2"/>
  <c r="BE177" i="2" s="1"/>
  <c r="BH176" i="2"/>
  <c r="BG176" i="2"/>
  <c r="BF176" i="2"/>
  <c r="BD176" i="2"/>
  <c r="T176" i="2"/>
  <c r="R176" i="2"/>
  <c r="P176" i="2"/>
  <c r="BJ176" i="2"/>
  <c r="J176" i="2"/>
  <c r="BE176" i="2" s="1"/>
  <c r="BH175" i="2"/>
  <c r="BG175" i="2"/>
  <c r="BF175" i="2"/>
  <c r="BD175" i="2"/>
  <c r="T175" i="2"/>
  <c r="R175" i="2"/>
  <c r="P175" i="2"/>
  <c r="BJ175" i="2"/>
  <c r="J175" i="2"/>
  <c r="BH173" i="2"/>
  <c r="BG173" i="2"/>
  <c r="BF173" i="2"/>
  <c r="BD173" i="2"/>
  <c r="T173" i="2"/>
  <c r="R173" i="2"/>
  <c r="P173" i="2"/>
  <c r="BJ173" i="2"/>
  <c r="J173" i="2"/>
  <c r="BE173" i="2" s="1"/>
  <c r="BH172" i="2"/>
  <c r="BG172" i="2"/>
  <c r="BF172" i="2"/>
  <c r="BD172" i="2"/>
  <c r="T172" i="2"/>
  <c r="R172" i="2"/>
  <c r="P172" i="2"/>
  <c r="BJ172" i="2"/>
  <c r="J172" i="2"/>
  <c r="BE172" i="2" s="1"/>
  <c r="BH171" i="2"/>
  <c r="BG171" i="2"/>
  <c r="BF171" i="2"/>
  <c r="BD171" i="2"/>
  <c r="T171" i="2"/>
  <c r="R171" i="2"/>
  <c r="P171" i="2"/>
  <c r="BJ171" i="2"/>
  <c r="J171" i="2"/>
  <c r="BE171" i="2" s="1"/>
  <c r="BH170" i="2"/>
  <c r="BG170" i="2"/>
  <c r="BF170" i="2"/>
  <c r="BD170" i="2"/>
  <c r="T170" i="2"/>
  <c r="R170" i="2"/>
  <c r="P170" i="2"/>
  <c r="BJ170" i="2"/>
  <c r="J170" i="2"/>
  <c r="BH168" i="2"/>
  <c r="BG168" i="2"/>
  <c r="BF168" i="2"/>
  <c r="BD168" i="2"/>
  <c r="T168" i="2"/>
  <c r="R168" i="2"/>
  <c r="P168" i="2"/>
  <c r="BJ168" i="2"/>
  <c r="J168" i="2"/>
  <c r="BE168" i="2" s="1"/>
  <c r="BH167" i="2"/>
  <c r="BG167" i="2"/>
  <c r="BF167" i="2"/>
  <c r="BD167" i="2"/>
  <c r="T167" i="2"/>
  <c r="R167" i="2"/>
  <c r="P167" i="2"/>
  <c r="BJ167" i="2"/>
  <c r="J167" i="2"/>
  <c r="BE167" i="2" s="1"/>
  <c r="BH166" i="2"/>
  <c r="BG166" i="2"/>
  <c r="BF166" i="2"/>
  <c r="BD166" i="2"/>
  <c r="T166" i="2"/>
  <c r="R166" i="2"/>
  <c r="P166" i="2"/>
  <c r="BJ166" i="2"/>
  <c r="J166" i="2"/>
  <c r="BE166" i="2" s="1"/>
  <c r="BH165" i="2"/>
  <c r="BG165" i="2"/>
  <c r="BF165" i="2"/>
  <c r="BD165" i="2"/>
  <c r="T165" i="2"/>
  <c r="R165" i="2"/>
  <c r="P165" i="2"/>
  <c r="BJ165" i="2"/>
  <c r="J165" i="2"/>
  <c r="BE165" i="2" s="1"/>
  <c r="BH164" i="2"/>
  <c r="BG164" i="2"/>
  <c r="BF164" i="2"/>
  <c r="BD164" i="2"/>
  <c r="T164" i="2"/>
  <c r="R164" i="2"/>
  <c r="P164" i="2"/>
  <c r="BJ164" i="2"/>
  <c r="J164" i="2"/>
  <c r="BE164" i="2" s="1"/>
  <c r="BH163" i="2"/>
  <c r="BG163" i="2"/>
  <c r="BF163" i="2"/>
  <c r="BD163" i="2"/>
  <c r="T163" i="2"/>
  <c r="R163" i="2"/>
  <c r="P163" i="2"/>
  <c r="BJ163" i="2"/>
  <c r="J163" i="2"/>
  <c r="BE163" i="2" s="1"/>
  <c r="BH162" i="2"/>
  <c r="BG162" i="2"/>
  <c r="BF162" i="2"/>
  <c r="BD162" i="2"/>
  <c r="T162" i="2"/>
  <c r="R162" i="2"/>
  <c r="P162" i="2"/>
  <c r="BJ162" i="2"/>
  <c r="J162" i="2"/>
  <c r="BE162" i="2" s="1"/>
  <c r="BH161" i="2"/>
  <c r="BG161" i="2"/>
  <c r="BF161" i="2"/>
  <c r="BD161" i="2"/>
  <c r="T161" i="2"/>
  <c r="R161" i="2"/>
  <c r="P161" i="2"/>
  <c r="BJ161" i="2"/>
  <c r="J161" i="2"/>
  <c r="BE161" i="2" s="1"/>
  <c r="BH160" i="2"/>
  <c r="BG160" i="2"/>
  <c r="BF160" i="2"/>
  <c r="BD160" i="2"/>
  <c r="T160" i="2"/>
  <c r="R160" i="2"/>
  <c r="P160" i="2"/>
  <c r="BJ160" i="2"/>
  <c r="J160" i="2"/>
  <c r="BE160" i="2" s="1"/>
  <c r="BH159" i="2"/>
  <c r="BG159" i="2"/>
  <c r="BF159" i="2"/>
  <c r="BD159" i="2"/>
  <c r="T159" i="2"/>
  <c r="R159" i="2"/>
  <c r="P159" i="2"/>
  <c r="BJ159" i="2"/>
  <c r="J159" i="2"/>
  <c r="BE159" i="2" s="1"/>
  <c r="BH158" i="2"/>
  <c r="BG158" i="2"/>
  <c r="BF158" i="2"/>
  <c r="BD158" i="2"/>
  <c r="T158" i="2"/>
  <c r="R158" i="2"/>
  <c r="P158" i="2"/>
  <c r="BJ158" i="2"/>
  <c r="J158" i="2"/>
  <c r="BE158" i="2" s="1"/>
  <c r="BH157" i="2"/>
  <c r="BG157" i="2"/>
  <c r="BF157" i="2"/>
  <c r="BD157" i="2"/>
  <c r="T157" i="2"/>
  <c r="R157" i="2"/>
  <c r="P157" i="2"/>
  <c r="BJ157" i="2"/>
  <c r="J157" i="2"/>
  <c r="BE157" i="2" s="1"/>
  <c r="BH156" i="2"/>
  <c r="BG156" i="2"/>
  <c r="BF156" i="2"/>
  <c r="BD156" i="2"/>
  <c r="T156" i="2"/>
  <c r="R156" i="2"/>
  <c r="P156" i="2"/>
  <c r="BJ156" i="2"/>
  <c r="J156" i="2"/>
  <c r="BE156" i="2" s="1"/>
  <c r="BH155" i="2"/>
  <c r="BG155" i="2"/>
  <c r="BF155" i="2"/>
  <c r="BD155" i="2"/>
  <c r="T155" i="2"/>
  <c r="R155" i="2"/>
  <c r="P155" i="2"/>
  <c r="BJ155" i="2"/>
  <c r="J155" i="2"/>
  <c r="BE155" i="2" s="1"/>
  <c r="BH154" i="2"/>
  <c r="BG154" i="2"/>
  <c r="BF154" i="2"/>
  <c r="BD154" i="2"/>
  <c r="T154" i="2"/>
  <c r="R154" i="2"/>
  <c r="P154" i="2"/>
  <c r="BJ154" i="2"/>
  <c r="J154" i="2"/>
  <c r="BH152" i="2"/>
  <c r="BG152" i="2"/>
  <c r="BF152" i="2"/>
  <c r="BD152" i="2"/>
  <c r="T152" i="2"/>
  <c r="R152" i="2"/>
  <c r="P152" i="2"/>
  <c r="BJ152" i="2"/>
  <c r="J152" i="2"/>
  <c r="BE152" i="2" s="1"/>
  <c r="BH151" i="2"/>
  <c r="BG151" i="2"/>
  <c r="BF151" i="2"/>
  <c r="BD151" i="2"/>
  <c r="T151" i="2"/>
  <c r="R151" i="2"/>
  <c r="P151" i="2"/>
  <c r="BJ151" i="2"/>
  <c r="J151" i="2"/>
  <c r="BE151" i="2" s="1"/>
  <c r="BH150" i="2"/>
  <c r="BG150" i="2"/>
  <c r="BF150" i="2"/>
  <c r="BD150" i="2"/>
  <c r="T150" i="2"/>
  <c r="R150" i="2"/>
  <c r="P150" i="2"/>
  <c r="BJ150" i="2"/>
  <c r="J150" i="2"/>
  <c r="BE150" i="2" s="1"/>
  <c r="BH149" i="2"/>
  <c r="BG149" i="2"/>
  <c r="BF149" i="2"/>
  <c r="BD149" i="2"/>
  <c r="T149" i="2"/>
  <c r="R149" i="2"/>
  <c r="P149" i="2"/>
  <c r="BJ149" i="2"/>
  <c r="J149" i="2"/>
  <c r="BE149" i="2" s="1"/>
  <c r="BH148" i="2"/>
  <c r="BG148" i="2"/>
  <c r="BF148" i="2"/>
  <c r="BD148" i="2"/>
  <c r="T148" i="2"/>
  <c r="R148" i="2"/>
  <c r="P148" i="2"/>
  <c r="BJ148" i="2"/>
  <c r="J148" i="2"/>
  <c r="BE148" i="2" s="1"/>
  <c r="BH147" i="2"/>
  <c r="BG147" i="2"/>
  <c r="BF147" i="2"/>
  <c r="BD147" i="2"/>
  <c r="T147" i="2"/>
  <c r="R147" i="2"/>
  <c r="P147" i="2"/>
  <c r="BJ147" i="2"/>
  <c r="J147" i="2"/>
  <c r="BE147" i="2" s="1"/>
  <c r="BH146" i="2"/>
  <c r="BG146" i="2"/>
  <c r="BF146" i="2"/>
  <c r="BD146" i="2"/>
  <c r="T146" i="2"/>
  <c r="R146" i="2"/>
  <c r="P146" i="2"/>
  <c r="BJ146" i="2"/>
  <c r="J146" i="2"/>
  <c r="BE146" i="2" s="1"/>
  <c r="BH145" i="2"/>
  <c r="BG145" i="2"/>
  <c r="BF145" i="2"/>
  <c r="BD145" i="2"/>
  <c r="T145" i="2"/>
  <c r="R145" i="2"/>
  <c r="P145" i="2"/>
  <c r="BJ145" i="2"/>
  <c r="J145" i="2"/>
  <c r="BE145" i="2" s="1"/>
  <c r="BH144" i="2"/>
  <c r="BG144" i="2"/>
  <c r="BF144" i="2"/>
  <c r="BD144" i="2"/>
  <c r="T144" i="2"/>
  <c r="R144" i="2"/>
  <c r="P144" i="2"/>
  <c r="BJ144" i="2"/>
  <c r="J144" i="2"/>
  <c r="BH142" i="2"/>
  <c r="BG142" i="2"/>
  <c r="BF142" i="2"/>
  <c r="BD142" i="2"/>
  <c r="T142" i="2"/>
  <c r="R142" i="2"/>
  <c r="P142" i="2"/>
  <c r="BJ142" i="2"/>
  <c r="J142" i="2"/>
  <c r="BE142" i="2" s="1"/>
  <c r="BH141" i="2"/>
  <c r="BG141" i="2"/>
  <c r="BF141" i="2"/>
  <c r="BD141" i="2"/>
  <c r="T141" i="2"/>
  <c r="R141" i="2"/>
  <c r="P141" i="2"/>
  <c r="BJ141" i="2"/>
  <c r="J141" i="2"/>
  <c r="BE141" i="2" s="1"/>
  <c r="BH140" i="2"/>
  <c r="BG140" i="2"/>
  <c r="BF140" i="2"/>
  <c r="BD140" i="2"/>
  <c r="T140" i="2"/>
  <c r="R140" i="2"/>
  <c r="P140" i="2"/>
  <c r="BJ140" i="2"/>
  <c r="J140" i="2"/>
  <c r="J134" i="2"/>
  <c r="F134" i="2"/>
  <c r="J133" i="2"/>
  <c r="F133" i="2"/>
  <c r="E129" i="2"/>
  <c r="J93" i="2"/>
  <c r="F93" i="2"/>
  <c r="J92" i="2"/>
  <c r="F92" i="2"/>
  <c r="E88" i="2"/>
  <c r="J131" i="2"/>
  <c r="E7" i="2"/>
  <c r="E127" i="2" s="1"/>
  <c r="AS97" i="1"/>
  <c r="L93" i="1"/>
  <c r="AM93" i="1"/>
  <c r="AM92" i="1"/>
  <c r="L92" i="1"/>
  <c r="AM90" i="1"/>
  <c r="L88" i="1"/>
  <c r="L87" i="1"/>
  <c r="BE146" i="4" l="1"/>
  <c r="J145" i="4"/>
  <c r="BE207" i="4"/>
  <c r="J206" i="4"/>
  <c r="J205" i="4" s="1"/>
  <c r="BE190" i="4"/>
  <c r="J189" i="4"/>
  <c r="BE174" i="4"/>
  <c r="J173" i="4"/>
  <c r="BE211" i="4"/>
  <c r="J210" i="4"/>
  <c r="J209" i="4" s="1"/>
  <c r="BE162" i="4"/>
  <c r="J161" i="4"/>
  <c r="BE131" i="3"/>
  <c r="J130" i="3"/>
  <c r="BE141" i="3"/>
  <c r="J140" i="3"/>
  <c r="BE157" i="3"/>
  <c r="J156" i="3"/>
  <c r="BE190" i="3"/>
  <c r="J189" i="3"/>
  <c r="BE128" i="3"/>
  <c r="J127" i="3"/>
  <c r="BE197" i="2"/>
  <c r="J196" i="2"/>
  <c r="J105" i="2" s="1"/>
  <c r="BE313" i="2"/>
  <c r="J312" i="2"/>
  <c r="BE154" i="2"/>
  <c r="J153" i="2"/>
  <c r="BE200" i="2"/>
  <c r="J199" i="2"/>
  <c r="BE170" i="2"/>
  <c r="J169" i="2"/>
  <c r="BE188" i="2"/>
  <c r="J187" i="2"/>
  <c r="BE210" i="2"/>
  <c r="J209" i="2"/>
  <c r="BE144" i="2"/>
  <c r="J143" i="2"/>
  <c r="BE307" i="2"/>
  <c r="J306" i="2"/>
  <c r="BE175" i="2"/>
  <c r="J174" i="2"/>
  <c r="BE140" i="2"/>
  <c r="J139" i="2"/>
  <c r="BE260" i="2"/>
  <c r="J259" i="2"/>
  <c r="BE302" i="2"/>
  <c r="J301" i="2"/>
  <c r="BE286" i="2"/>
  <c r="J99" i="6"/>
  <c r="J33" i="6"/>
  <c r="BJ126" i="5"/>
  <c r="BJ122" i="5" s="1"/>
  <c r="J126" i="5"/>
  <c r="BE126" i="5" s="1"/>
  <c r="E88" i="7"/>
  <c r="R130" i="3"/>
  <c r="P161" i="4"/>
  <c r="J124" i="7"/>
  <c r="BE124" i="7" s="1"/>
  <c r="J125" i="7"/>
  <c r="BE125" i="7" s="1"/>
  <c r="BJ126" i="7"/>
  <c r="BJ123" i="7" s="1"/>
  <c r="J123" i="7" s="1"/>
  <c r="J101" i="7" s="1"/>
  <c r="P134" i="10"/>
  <c r="P206" i="4"/>
  <c r="P205" i="4" s="1"/>
  <c r="P210" i="4"/>
  <c r="P209" i="4" s="1"/>
  <c r="P148" i="12"/>
  <c r="R301" i="2"/>
  <c r="R169" i="11"/>
  <c r="R168" i="11" s="1"/>
  <c r="R238" i="2"/>
  <c r="T141" i="4"/>
  <c r="P126" i="8"/>
  <c r="P144" i="12"/>
  <c r="F40" i="12"/>
  <c r="BD108" i="1" s="1"/>
  <c r="P187" i="2"/>
  <c r="P199" i="2"/>
  <c r="T259" i="2"/>
  <c r="R130" i="11"/>
  <c r="R144" i="12"/>
  <c r="J122" i="12"/>
  <c r="T250" i="2"/>
  <c r="P139" i="2"/>
  <c r="BJ139" i="2"/>
  <c r="P306" i="2"/>
  <c r="J124" i="4"/>
  <c r="E110" i="5"/>
  <c r="P130" i="12"/>
  <c r="T130" i="12"/>
  <c r="P127" i="3"/>
  <c r="R132" i="4"/>
  <c r="P151" i="9"/>
  <c r="R161" i="9"/>
  <c r="T168" i="9"/>
  <c r="R128" i="9"/>
  <c r="P168" i="9"/>
  <c r="BJ301" i="2"/>
  <c r="J115" i="2" s="1"/>
  <c r="F39" i="2"/>
  <c r="BC98" i="1" s="1"/>
  <c r="BJ153" i="2"/>
  <c r="BJ143" i="2"/>
  <c r="J100" i="2" s="1"/>
  <c r="BI130" i="11"/>
  <c r="J130" i="11" s="1"/>
  <c r="J101" i="11" s="1"/>
  <c r="BJ161" i="4"/>
  <c r="BJ145" i="4"/>
  <c r="BB102" i="1"/>
  <c r="E116" i="9"/>
  <c r="E88" i="9"/>
  <c r="R139" i="2"/>
  <c r="P143" i="2"/>
  <c r="P153" i="2"/>
  <c r="T187" i="2"/>
  <c r="T238" i="2"/>
  <c r="P244" i="2"/>
  <c r="P132" i="4"/>
  <c r="P189" i="4"/>
  <c r="T210" i="4"/>
  <c r="T209" i="4" s="1"/>
  <c r="J36" i="3"/>
  <c r="AV99" i="1" s="1"/>
  <c r="R140" i="3"/>
  <c r="F40" i="2"/>
  <c r="BD98" i="1" s="1"/>
  <c r="R143" i="2"/>
  <c r="R153" i="2"/>
  <c r="P169" i="2"/>
  <c r="BJ169" i="2"/>
  <c r="BJ225" i="2"/>
  <c r="J225" i="2" s="1"/>
  <c r="J109" i="2" s="1"/>
  <c r="P238" i="2"/>
  <c r="P312" i="2"/>
  <c r="T173" i="4"/>
  <c r="P173" i="4"/>
  <c r="R173" i="4"/>
  <c r="F38" i="9"/>
  <c r="BB105" i="1" s="1"/>
  <c r="R168" i="9"/>
  <c r="F38" i="11"/>
  <c r="BB107" i="1" s="1"/>
  <c r="P142" i="11"/>
  <c r="BI146" i="11"/>
  <c r="J146" i="11" s="1"/>
  <c r="J104" i="11" s="1"/>
  <c r="P155" i="9"/>
  <c r="P161" i="9"/>
  <c r="R306" i="2"/>
  <c r="T312" i="2"/>
  <c r="BJ140" i="3"/>
  <c r="P141" i="4"/>
  <c r="R145" i="4"/>
  <c r="T189" i="4"/>
  <c r="BJ210" i="4"/>
  <c r="J110" i="4" s="1"/>
  <c r="P122" i="5"/>
  <c r="P121" i="5" s="1"/>
  <c r="P120" i="5" s="1"/>
  <c r="AU101" i="1" s="1"/>
  <c r="AU102" i="1"/>
  <c r="F39" i="7"/>
  <c r="BC103" i="1" s="1"/>
  <c r="E88" i="8"/>
  <c r="F38" i="8"/>
  <c r="BB104" i="1" s="1"/>
  <c r="T126" i="10"/>
  <c r="BI144" i="12"/>
  <c r="J144" i="12" s="1"/>
  <c r="J103" i="12" s="1"/>
  <c r="P171" i="12"/>
  <c r="P170" i="12" s="1"/>
  <c r="BJ130" i="3"/>
  <c r="T161" i="4"/>
  <c r="BJ173" i="4"/>
  <c r="BJ189" i="4"/>
  <c r="J106" i="4" s="1"/>
  <c r="BJ206" i="4"/>
  <c r="T206" i="4"/>
  <c r="T205" i="4" s="1"/>
  <c r="F38" i="5"/>
  <c r="BC101" i="1" s="1"/>
  <c r="T126" i="8"/>
  <c r="F40" i="8"/>
  <c r="BD104" i="1" s="1"/>
  <c r="BK136" i="8"/>
  <c r="J136" i="8" s="1"/>
  <c r="J103" i="8" s="1"/>
  <c r="BJ128" i="9"/>
  <c r="J128" i="9" s="1"/>
  <c r="J101" i="9" s="1"/>
  <c r="R151" i="9"/>
  <c r="T151" i="9"/>
  <c r="R155" i="9"/>
  <c r="E114" i="10"/>
  <c r="BK126" i="10"/>
  <c r="J126" i="10" s="1"/>
  <c r="J101" i="10" s="1"/>
  <c r="T134" i="10"/>
  <c r="BI142" i="11"/>
  <c r="J142" i="11" s="1"/>
  <c r="J103" i="11" s="1"/>
  <c r="R146" i="11"/>
  <c r="F38" i="12"/>
  <c r="BB108" i="1" s="1"/>
  <c r="T144" i="12"/>
  <c r="BJ187" i="2"/>
  <c r="R209" i="2"/>
  <c r="F40" i="4"/>
  <c r="BD100" i="1" s="1"/>
  <c r="T145" i="4"/>
  <c r="F40" i="9"/>
  <c r="BD105" i="1" s="1"/>
  <c r="T128" i="9"/>
  <c r="P130" i="11"/>
  <c r="BJ199" i="2"/>
  <c r="BJ209" i="2"/>
  <c r="F36" i="2"/>
  <c r="AZ98" i="1" s="1"/>
  <c r="T169" i="2"/>
  <c r="R174" i="2"/>
  <c r="R225" i="2"/>
  <c r="P250" i="2"/>
  <c r="T306" i="2"/>
  <c r="F39" i="3"/>
  <c r="BC99" i="1" s="1"/>
  <c r="J35" i="5"/>
  <c r="AV101" i="1" s="1"/>
  <c r="P128" i="9"/>
  <c r="T155" i="9"/>
  <c r="T161" i="9"/>
  <c r="BJ168" i="9"/>
  <c r="J168" i="9" s="1"/>
  <c r="J105" i="9" s="1"/>
  <c r="F39" i="10"/>
  <c r="BC106" i="1" s="1"/>
  <c r="T139" i="2"/>
  <c r="T153" i="2"/>
  <c r="T174" i="2"/>
  <c r="P174" i="2"/>
  <c r="E88" i="3"/>
  <c r="E115" i="3"/>
  <c r="P145" i="4"/>
  <c r="T123" i="7"/>
  <c r="T122" i="7" s="1"/>
  <c r="T121" i="7" s="1"/>
  <c r="BK126" i="8"/>
  <c r="J126" i="8" s="1"/>
  <c r="J102" i="8" s="1"/>
  <c r="F38" i="2"/>
  <c r="BB98" i="1" s="1"/>
  <c r="R169" i="2"/>
  <c r="R156" i="3"/>
  <c r="T132" i="4"/>
  <c r="J36" i="7"/>
  <c r="AV103" i="1" s="1"/>
  <c r="F40" i="11"/>
  <c r="BD107" i="1" s="1"/>
  <c r="T130" i="11"/>
  <c r="T146" i="11"/>
  <c r="P169" i="11"/>
  <c r="P168" i="11" s="1"/>
  <c r="BI148" i="12"/>
  <c r="J148" i="12" s="1"/>
  <c r="J104" i="12" s="1"/>
  <c r="T143" i="2"/>
  <c r="T244" i="2"/>
  <c r="R127" i="3"/>
  <c r="BJ156" i="3"/>
  <c r="R130" i="12"/>
  <c r="R148" i="12"/>
  <c r="R187" i="2"/>
  <c r="BJ174" i="2"/>
  <c r="P259" i="2"/>
  <c r="F38" i="4"/>
  <c r="BB100" i="1" s="1"/>
  <c r="R161" i="4"/>
  <c r="J36" i="8"/>
  <c r="AV104" i="1" s="1"/>
  <c r="J36" i="10"/>
  <c r="AV106" i="1" s="1"/>
  <c r="T148" i="12"/>
  <c r="R244" i="2"/>
  <c r="R259" i="2"/>
  <c r="BJ306" i="2"/>
  <c r="J116" i="2" s="1"/>
  <c r="R189" i="4"/>
  <c r="BD102" i="1"/>
  <c r="F37" i="8"/>
  <c r="BA104" i="1" s="1"/>
  <c r="P146" i="11"/>
  <c r="BJ244" i="2"/>
  <c r="J244" i="2" s="1"/>
  <c r="J111" i="2" s="1"/>
  <c r="P285" i="2"/>
  <c r="P301" i="2"/>
  <c r="AZ102" i="1"/>
  <c r="R123" i="7"/>
  <c r="R122" i="7" s="1"/>
  <c r="R121" i="7" s="1"/>
  <c r="F40" i="7"/>
  <c r="BD103" i="1" s="1"/>
  <c r="F36" i="9"/>
  <c r="AZ105" i="1" s="1"/>
  <c r="R126" i="10"/>
  <c r="F40" i="10"/>
  <c r="BD106" i="1" s="1"/>
  <c r="T128" i="10"/>
  <c r="J36" i="11"/>
  <c r="AV107" i="1" s="1"/>
  <c r="BI130" i="12"/>
  <c r="BJ259" i="2"/>
  <c r="J113" i="2" s="1"/>
  <c r="T285" i="2"/>
  <c r="BJ285" i="2"/>
  <c r="R312" i="2"/>
  <c r="BJ127" i="3"/>
  <c r="BJ189" i="3"/>
  <c r="R122" i="5"/>
  <c r="R121" i="5" s="1"/>
  <c r="R120" i="5" s="1"/>
  <c r="F39" i="5"/>
  <c r="BD101" i="1" s="1"/>
  <c r="F36" i="7"/>
  <c r="AZ103" i="1" s="1"/>
  <c r="BJ151" i="9"/>
  <c r="J151" i="9" s="1"/>
  <c r="J102" i="9" s="1"/>
  <c r="BJ155" i="9"/>
  <c r="J155" i="9" s="1"/>
  <c r="J103" i="9" s="1"/>
  <c r="F36" i="10"/>
  <c r="AZ106" i="1" s="1"/>
  <c r="J122" i="11"/>
  <c r="F39" i="12"/>
  <c r="BC108" i="1" s="1"/>
  <c r="BJ250" i="2"/>
  <c r="J250" i="2" s="1"/>
  <c r="J112" i="2" s="1"/>
  <c r="R285" i="2"/>
  <c r="T301" i="2"/>
  <c r="BJ132" i="4"/>
  <c r="J101" i="4" s="1"/>
  <c r="BJ141" i="4"/>
  <c r="J102" i="4" s="1"/>
  <c r="T122" i="5"/>
  <c r="T121" i="5" s="1"/>
  <c r="T120" i="5" s="1"/>
  <c r="BC102" i="1"/>
  <c r="J92" i="8"/>
  <c r="R136" i="8"/>
  <c r="F39" i="9"/>
  <c r="BC105" i="1" s="1"/>
  <c r="BK134" i="10"/>
  <c r="J103" i="10" s="1"/>
  <c r="F39" i="11"/>
  <c r="BC107" i="1" s="1"/>
  <c r="T169" i="11"/>
  <c r="T168" i="11" s="1"/>
  <c r="BI171" i="12"/>
  <c r="J171" i="12" s="1"/>
  <c r="J108" i="12" s="1"/>
  <c r="R189" i="3"/>
  <c r="R210" i="4"/>
  <c r="R209" i="4" s="1"/>
  <c r="F35" i="5"/>
  <c r="AZ101" i="1" s="1"/>
  <c r="F39" i="8"/>
  <c r="BC104" i="1" s="1"/>
  <c r="T199" i="2"/>
  <c r="BJ238" i="2"/>
  <c r="J238" i="2" s="1"/>
  <c r="J110" i="2" s="1"/>
  <c r="F39" i="4"/>
  <c r="BC100" i="1" s="1"/>
  <c r="F38" i="7"/>
  <c r="BB103" i="1" s="1"/>
  <c r="F38" i="10"/>
  <c r="BB106" i="1" s="1"/>
  <c r="BK128" i="10"/>
  <c r="J102" i="10" s="1"/>
  <c r="R134" i="10"/>
  <c r="BI169" i="11"/>
  <c r="BI168" i="11" s="1"/>
  <c r="J168" i="11" s="1"/>
  <c r="J107" i="11" s="1"/>
  <c r="T189" i="3"/>
  <c r="P189" i="3"/>
  <c r="R206" i="4"/>
  <c r="R205" i="4" s="1"/>
  <c r="R126" i="8"/>
  <c r="BJ161" i="9"/>
  <c r="J161" i="9" s="1"/>
  <c r="J104" i="9" s="1"/>
  <c r="P128" i="10"/>
  <c r="T209" i="2"/>
  <c r="P209" i="2"/>
  <c r="T225" i="2"/>
  <c r="P225" i="2"/>
  <c r="R250" i="2"/>
  <c r="F36" i="3"/>
  <c r="AZ99" i="1" s="1"/>
  <c r="R141" i="4"/>
  <c r="F37" i="5"/>
  <c r="BB101" i="1" s="1"/>
  <c r="P123" i="7"/>
  <c r="P122" i="7" s="1"/>
  <c r="P121" i="7" s="1"/>
  <c r="AU103" i="1" s="1"/>
  <c r="P126" i="10"/>
  <c r="R128" i="10"/>
  <c r="J36" i="12"/>
  <c r="AV108" i="1" s="1"/>
  <c r="J91" i="5"/>
  <c r="J92" i="7"/>
  <c r="J120" i="9"/>
  <c r="J90" i="2"/>
  <c r="E86" i="2"/>
  <c r="R199" i="2"/>
  <c r="T127" i="3"/>
  <c r="P130" i="3"/>
  <c r="P140" i="3"/>
  <c r="T156" i="3"/>
  <c r="J36" i="2"/>
  <c r="AV98" i="1" s="1"/>
  <c r="P156" i="3"/>
  <c r="J92" i="3"/>
  <c r="J119" i="3"/>
  <c r="BJ312" i="2"/>
  <c r="J117" i="2" s="1"/>
  <c r="F38" i="3"/>
  <c r="BB99" i="1" s="1"/>
  <c r="F40" i="3"/>
  <c r="BD99" i="1" s="1"/>
  <c r="T130" i="3"/>
  <c r="T140" i="3"/>
  <c r="J36" i="4"/>
  <c r="AV100" i="1" s="1"/>
  <c r="F36" i="4"/>
  <c r="AZ100" i="1" s="1"/>
  <c r="AW102" i="1"/>
  <c r="BA102" i="1"/>
  <c r="E88" i="4"/>
  <c r="AV102" i="1"/>
  <c r="J37" i="8"/>
  <c r="AW104" i="1" s="1"/>
  <c r="F36" i="8"/>
  <c r="AZ104" i="1" s="1"/>
  <c r="T136" i="8"/>
  <c r="J37" i="10"/>
  <c r="AW106" i="1" s="1"/>
  <c r="F37" i="12"/>
  <c r="BA108" i="1" s="1"/>
  <c r="J37" i="12"/>
  <c r="AW108" i="1" s="1"/>
  <c r="F37" i="9"/>
  <c r="BA105" i="1" s="1"/>
  <c r="J37" i="9"/>
  <c r="AW105" i="1" s="1"/>
  <c r="J37" i="11"/>
  <c r="AW107" i="1" s="1"/>
  <c r="F37" i="11"/>
  <c r="BA107" i="1" s="1"/>
  <c r="P136" i="8"/>
  <c r="P125" i="8" s="1"/>
  <c r="P124" i="8" s="1"/>
  <c r="P123" i="8" s="1"/>
  <c r="AU104" i="1" s="1"/>
  <c r="F36" i="12"/>
  <c r="AZ108" i="1" s="1"/>
  <c r="J36" i="9"/>
  <c r="AV105" i="1" s="1"/>
  <c r="F37" i="10"/>
  <c r="BA106" i="1" s="1"/>
  <c r="F36" i="11"/>
  <c r="AZ107" i="1" s="1"/>
  <c r="E88" i="12"/>
  <c r="J92" i="10"/>
  <c r="E88" i="11"/>
  <c r="J131" i="4" l="1"/>
  <c r="J130" i="4" s="1"/>
  <c r="J130" i="12"/>
  <c r="J101" i="12" s="1"/>
  <c r="J108" i="4"/>
  <c r="J104" i="4"/>
  <c r="J103" i="4"/>
  <c r="J104" i="3"/>
  <c r="J103" i="3"/>
  <c r="J102" i="3"/>
  <c r="J102" i="2"/>
  <c r="J122" i="5"/>
  <c r="J121" i="5" s="1"/>
  <c r="J120" i="5" s="1"/>
  <c r="J105" i="4"/>
  <c r="J105" i="3"/>
  <c r="J126" i="3"/>
  <c r="J125" i="3" s="1"/>
  <c r="J108" i="2"/>
  <c r="J114" i="2"/>
  <c r="J104" i="2"/>
  <c r="J99" i="2"/>
  <c r="J101" i="2"/>
  <c r="J42" i="6"/>
  <c r="F37" i="6"/>
  <c r="J37" i="6" s="1"/>
  <c r="J107" i="2"/>
  <c r="AG102" i="1"/>
  <c r="R131" i="4"/>
  <c r="R130" i="4" s="1"/>
  <c r="J37" i="7"/>
  <c r="AW103" i="1" s="1"/>
  <c r="AT103" i="1" s="1"/>
  <c r="F37" i="7"/>
  <c r="BA103" i="1" s="1"/>
  <c r="P131" i="4"/>
  <c r="P130" i="4" s="1"/>
  <c r="AU100" i="1" s="1"/>
  <c r="R125" i="8"/>
  <c r="R124" i="8" s="1"/>
  <c r="R123" i="8" s="1"/>
  <c r="P125" i="10"/>
  <c r="P124" i="10" s="1"/>
  <c r="AU106" i="1" s="1"/>
  <c r="BJ121" i="5"/>
  <c r="P129" i="12"/>
  <c r="P128" i="12" s="1"/>
  <c r="AU108" i="1" s="1"/>
  <c r="J169" i="11"/>
  <c r="J108" i="11" s="1"/>
  <c r="R129" i="11"/>
  <c r="R128" i="11" s="1"/>
  <c r="AT106" i="1"/>
  <c r="BJ205" i="4"/>
  <c r="J107" i="4" s="1"/>
  <c r="P126" i="3"/>
  <c r="P125" i="3" s="1"/>
  <c r="AU99" i="1" s="1"/>
  <c r="R138" i="2"/>
  <c r="P138" i="2"/>
  <c r="T125" i="10"/>
  <c r="T124" i="10" s="1"/>
  <c r="T129" i="12"/>
  <c r="T128" i="12" s="1"/>
  <c r="R127" i="9"/>
  <c r="R126" i="9" s="1"/>
  <c r="P127" i="9"/>
  <c r="P126" i="9" s="1"/>
  <c r="AU105" i="1" s="1"/>
  <c r="T127" i="9"/>
  <c r="T126" i="9" s="1"/>
  <c r="J103" i="2"/>
  <c r="BI170" i="12"/>
  <c r="J170" i="12" s="1"/>
  <c r="J107" i="12" s="1"/>
  <c r="AT105" i="1"/>
  <c r="BK125" i="10"/>
  <c r="J125" i="10" s="1"/>
  <c r="J100" i="10" s="1"/>
  <c r="AT104" i="1"/>
  <c r="BJ122" i="7"/>
  <c r="BJ121" i="7" s="1"/>
  <c r="J121" i="7" s="1"/>
  <c r="BJ209" i="4"/>
  <c r="J109" i="4" s="1"/>
  <c r="BJ138" i="2"/>
  <c r="J138" i="2" s="1"/>
  <c r="J98" i="2" s="1"/>
  <c r="P198" i="2"/>
  <c r="BC97" i="1"/>
  <c r="W35" i="1" s="1"/>
  <c r="BI129" i="12"/>
  <c r="T125" i="8"/>
  <c r="T124" i="8" s="1"/>
  <c r="T123" i="8" s="1"/>
  <c r="BD97" i="1"/>
  <c r="W36" i="1" s="1"/>
  <c r="BI129" i="11"/>
  <c r="J129" i="11" s="1"/>
  <c r="J100" i="11" s="1"/>
  <c r="BJ127" i="9"/>
  <c r="J127" i="9" s="1"/>
  <c r="J100" i="9" s="1"/>
  <c r="BJ131" i="4"/>
  <c r="R198" i="2"/>
  <c r="R129" i="12"/>
  <c r="R128" i="12" s="1"/>
  <c r="T129" i="11"/>
  <c r="T128" i="11" s="1"/>
  <c r="T131" i="4"/>
  <c r="T130" i="4" s="1"/>
  <c r="BK125" i="8"/>
  <c r="J125" i="8" s="1"/>
  <c r="J101" i="8" s="1"/>
  <c r="T138" i="2"/>
  <c r="R126" i="3"/>
  <c r="R125" i="3" s="1"/>
  <c r="P129" i="11"/>
  <c r="P128" i="11" s="1"/>
  <c r="AU107" i="1" s="1"/>
  <c r="T198" i="2"/>
  <c r="R125" i="10"/>
  <c r="R124" i="10" s="1"/>
  <c r="BB97" i="1"/>
  <c r="AX97" i="1" s="1"/>
  <c r="J101" i="3"/>
  <c r="BJ126" i="3"/>
  <c r="AT107" i="1"/>
  <c r="AZ97" i="1"/>
  <c r="AT108" i="1"/>
  <c r="AT102" i="1"/>
  <c r="BJ198" i="2"/>
  <c r="T126" i="3"/>
  <c r="T125" i="3" s="1"/>
  <c r="J100" i="5" l="1"/>
  <c r="J100" i="4"/>
  <c r="J99" i="5"/>
  <c r="P137" i="2"/>
  <c r="AU98" i="1" s="1"/>
  <c r="AU97" i="1" s="1"/>
  <c r="AN102" i="1"/>
  <c r="J106" i="2"/>
  <c r="J97" i="2" s="1"/>
  <c r="J33" i="2" s="1"/>
  <c r="F37" i="2" s="1"/>
  <c r="R137" i="2"/>
  <c r="J122" i="7"/>
  <c r="J100" i="7" s="1"/>
  <c r="BK124" i="8"/>
  <c r="J124" i="8" s="1"/>
  <c r="J100" i="8" s="1"/>
  <c r="BJ130" i="4"/>
  <c r="J33" i="4" s="1"/>
  <c r="F37" i="4" s="1"/>
  <c r="BJ120" i="5"/>
  <c r="J98" i="5" s="1"/>
  <c r="BK124" i="10"/>
  <c r="J124" i="10" s="1"/>
  <c r="J33" i="10" s="1"/>
  <c r="BI128" i="12"/>
  <c r="J128" i="12" s="1"/>
  <c r="J99" i="12" s="1"/>
  <c r="J129" i="12"/>
  <c r="J100" i="12" s="1"/>
  <c r="BJ137" i="2"/>
  <c r="J137" i="2" s="1"/>
  <c r="BJ126" i="9"/>
  <c r="J126" i="9" s="1"/>
  <c r="J99" i="9" s="1"/>
  <c r="W34" i="1"/>
  <c r="T137" i="2"/>
  <c r="AY97" i="1"/>
  <c r="BI128" i="11"/>
  <c r="J128" i="11" s="1"/>
  <c r="J99" i="11" s="1"/>
  <c r="BJ125" i="3"/>
  <c r="J100" i="3"/>
  <c r="AV97" i="1"/>
  <c r="J99" i="7"/>
  <c r="J33" i="7"/>
  <c r="J37" i="2" l="1"/>
  <c r="AW98" i="1" s="1"/>
  <c r="AT98" i="1" s="1"/>
  <c r="BA98" i="1"/>
  <c r="J37" i="4"/>
  <c r="AW100" i="1" s="1"/>
  <c r="AT100" i="1" s="1"/>
  <c r="BA100" i="1"/>
  <c r="BK123" i="8"/>
  <c r="J123" i="8" s="1"/>
  <c r="J33" i="8" s="1"/>
  <c r="J99" i="4"/>
  <c r="J32" i="5"/>
  <c r="J99" i="10"/>
  <c r="J33" i="12"/>
  <c r="AG108" i="1" s="1"/>
  <c r="AN108" i="1" s="1"/>
  <c r="J33" i="9"/>
  <c r="AG105" i="1" s="1"/>
  <c r="AN105" i="1" s="1"/>
  <c r="J33" i="11"/>
  <c r="AG107" i="1" s="1"/>
  <c r="AN107" i="1" s="1"/>
  <c r="AT97" i="1"/>
  <c r="J33" i="3"/>
  <c r="F37" i="3" s="1"/>
  <c r="J99" i="3"/>
  <c r="AG98" i="1"/>
  <c r="AG103" i="1"/>
  <c r="AN103" i="1" s="1"/>
  <c r="J42" i="7"/>
  <c r="AG106" i="1"/>
  <c r="AN106" i="1" s="1"/>
  <c r="J42" i="10"/>
  <c r="AG100" i="1"/>
  <c r="AN100" i="1" s="1"/>
  <c r="AG101" i="1" l="1"/>
  <c r="AN101" i="1" s="1"/>
  <c r="F36" i="5"/>
  <c r="AN98" i="1"/>
  <c r="J42" i="2"/>
  <c r="J37" i="3"/>
  <c r="AW99" i="1" s="1"/>
  <c r="AT99" i="1" s="1"/>
  <c r="BA99" i="1"/>
  <c r="J42" i="4"/>
  <c r="J99" i="8"/>
  <c r="J42" i="12"/>
  <c r="J42" i="11"/>
  <c r="J42" i="9"/>
  <c r="AG99" i="1"/>
  <c r="AN99" i="1" s="1"/>
  <c r="AG104" i="1"/>
  <c r="AN104" i="1" s="1"/>
  <c r="J42" i="8"/>
  <c r="J36" i="5" l="1"/>
  <c r="BA101" i="1"/>
  <c r="BA97" i="1" s="1"/>
  <c r="AW97" i="1" s="1"/>
  <c r="AG97" i="1"/>
  <c r="J42" i="3"/>
  <c r="AN97" i="1"/>
  <c r="AW101" i="1" l="1"/>
  <c r="AT101" i="1" s="1"/>
  <c r="J41" i="5"/>
  <c r="AK29" i="1"/>
  <c r="W33" i="1" l="1"/>
  <c r="AK33" i="1" s="1"/>
  <c r="AK38" i="1" s="1"/>
</calcChain>
</file>

<file path=xl/sharedStrings.xml><?xml version="1.0" encoding="utf-8"?>
<sst xmlns="http://schemas.openxmlformats.org/spreadsheetml/2006/main" count="11042" uniqueCount="2265">
  <si>
    <t>Export Komplet</t>
  </si>
  <si>
    <t/>
  </si>
  <si>
    <t>2.0</t>
  </si>
  <si>
    <t>False</t>
  </si>
  <si>
    <t>{cf51dd72-d078-4cd3-9824-8759279bdef7}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</si>
  <si>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</si>
  <si>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</si>
  <si>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</si>
  <si>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</si>
  <si>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</si>
  <si>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</si>
  <si>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</si>
  <si>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19032019</t>
  </si>
  <si>
    <t>Stavba:</t>
  </si>
  <si>
    <t>JKSO:</t>
  </si>
  <si>
    <t>KS:</t>
  </si>
  <si>
    <t>Miesto:</t>
  </si>
  <si>
    <t>Jelka,p.č. 1174/38,1174/41</t>
  </si>
  <si>
    <t>Dátum:</t>
  </si>
  <si>
    <t>Objednávateľ:</t>
  </si>
  <si>
    <t>IČO:</t>
  </si>
  <si>
    <t>Obec Jelka</t>
  </si>
  <si>
    <t>IČ DPH:</t>
  </si>
  <si>
    <t>Zhotoviteľ:</t>
  </si>
  <si>
    <t>Projektant:</t>
  </si>
  <si>
    <t>ADplan s.r.o.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</si>
  <si>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</si>
  <si>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</si>
  <si>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</si>
  <si>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</si>
  <si>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</si>
  <si>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</si>
  <si>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</si>
  <si>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</si>
  <si>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</si>
  <si>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</si>
  <si>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</si>
  <si>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</si>
  <si>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</si>
  <si>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</si>
  <si>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</si>
  <si>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</si>
  <si>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</si>
  <si>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</si>
  <si>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</si>
  <si>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</si>
  <si>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</si>
  <si>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</si>
  <si>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</si>
  <si>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</si>
  <si>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</si>
  <si>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</si>
  <si>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</si>
  <si>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</si>
  <si>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</si>
  <si>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</si>
  <si>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</si>
  <si>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</si>
  <si>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</si>
  <si>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</si>
  <si>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</si>
  <si>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</si>
  <si>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</si>
  <si>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</si>
  <si>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</si>
  <si>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</si>
  <si>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</si>
  <si>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</si>
  <si>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</si>
  <si>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</si>
  <si>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</si>
  <si>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</si>
  <si>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</si>
  <si>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</si>
  <si>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</si>
  <si>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Architektúra -stavebná časť ,statika</t>
  </si>
  <si>
    <t>STA</t>
  </si>
  <si>
    <t>1</t>
  </si>
  <si>
    <t>{aba9dada-894c-4460-8dce-23a8c620c293}</t>
  </si>
  <si>
    <t>02</t>
  </si>
  <si>
    <t>Zdravotechnika</t>
  </si>
  <si>
    <t>{e0c0b142-4bbc-41f5-b55e-249d172f5972}</t>
  </si>
  <si>
    <t>03</t>
  </si>
  <si>
    <t>Ústredné vykurovanie</t>
  </si>
  <si>
    <t>{11f2927b-c958-4dbc-b1e3-7655f58c55e4}</t>
  </si>
  <si>
    <t>04</t>
  </si>
  <si>
    <t>Elektroinštalácia</t>
  </si>
  <si>
    <t>{da0a50c0-fafe-43e3-a772-8f548fdf59aa}</t>
  </si>
  <si>
    <t>05</t>
  </si>
  <si>
    <t>Fotovoltalická elektráreň</t>
  </si>
  <si>
    <t>{bf24761b-6a87-4ca2-8f69-cb752076d1d8}</t>
  </si>
  <si>
    <t>06</t>
  </si>
  <si>
    <t>Vzduchotechnika</t>
  </si>
  <si>
    <t>{225efffe-47d5-4931-b2f0-58f0c669404c}</t>
  </si>
  <si>
    <t>07</t>
  </si>
  <si>
    <t>Štrukturovaná kabeláž +kamera +WIFI</t>
  </si>
  <si>
    <t>{6554803c-9461-450f-b186-f58a078e7c1a}</t>
  </si>
  <si>
    <t>08</t>
  </si>
  <si>
    <t>Doprava</t>
  </si>
  <si>
    <t>{2458280d-de70-4470-b0dd-b0423ec689c1}</t>
  </si>
  <si>
    <t>09</t>
  </si>
  <si>
    <t>SO-02 Oplotenie</t>
  </si>
  <si>
    <t>{96f67dd5-54c1-4273-98bb-64645f361c21}</t>
  </si>
  <si>
    <t>10</t>
  </si>
  <si>
    <t>Vonkajší vodovod</t>
  </si>
  <si>
    <t>{c65cf475-76ba-41ce-8048-ef7c0ecbb183}</t>
  </si>
  <si>
    <t>11</t>
  </si>
  <si>
    <t>Vonkajšia kanalizácia</t>
  </si>
  <si>
    <t>{a344e6b3-05d6-4f5f-abdc-a7096d64e8d1}</t>
  </si>
  <si>
    <t>KRYCÍ LIST ROZPOČTU</t>
  </si>
  <si>
    <t>Objekt:</t>
  </si>
  <si>
    <t>01 - Architektúra -stavebná časť ,statika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</si>
  <si>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</si>
  <si>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</si>
  <si>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</si>
  <si>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</si>
  <si>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</si>
  <si>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</si>
  <si>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</si>
  <si>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</si>
  <si>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</si>
  <si>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</si>
  <si>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</si>
  <si>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</si>
  <si>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</si>
  <si>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</si>
  <si>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</si>
  <si>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</si>
  <si>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</si>
  <si>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</si>
  <si>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</si>
  <si>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</si>
  <si>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</si>
  <si>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</si>
  <si>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</si>
  <si>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781 - Dokončovacie práce a obklady</t>
  </si>
  <si>
    <t xml:space="preserve">    784 - Dokončovacie práce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</si>
  <si>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</si>
  <si>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</si>
  <si>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</si>
  <si>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</si>
  <si>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</si>
  <si>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</si>
  <si>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</si>
  <si>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</si>
  <si>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</si>
  <si>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</si>
  <si>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</si>
  <si>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</si>
  <si>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</si>
  <si>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</si>
  <si>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</si>
  <si>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</si>
  <si>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</si>
  <si>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ks</t>
  </si>
  <si>
    <t>CS CENEKON 2019 01</t>
  </si>
  <si>
    <t>4</t>
  </si>
  <si>
    <t>2</t>
  </si>
  <si>
    <t>3</t>
  </si>
  <si>
    <t>5</t>
  </si>
  <si>
    <t>6</t>
  </si>
  <si>
    <t>7</t>
  </si>
  <si>
    <t>121101112</t>
  </si>
  <si>
    <t>Odstránenie ornice s premiestn. na hromady, so zložením na vzdialenosť do 100 m a do 1000 m3</t>
  </si>
  <si>
    <t>m3</t>
  </si>
  <si>
    <t>1934381390</t>
  </si>
  <si>
    <t>8</t>
  </si>
  <si>
    <t>132201101</t>
  </si>
  <si>
    <t>Výkop ryhy do šírky 600 mm v horn.3 do 100 m3</t>
  </si>
  <si>
    <t>1705339361</t>
  </si>
  <si>
    <t>9</t>
  </si>
  <si>
    <t>174101102</t>
  </si>
  <si>
    <t>Zásyp sypaninou v uzavretých priestoroch s urovnaním povrchu zásypu</t>
  </si>
  <si>
    <t>-759386694</t>
  </si>
  <si>
    <t>Zakladanie</t>
  </si>
  <si>
    <t>271573001</t>
  </si>
  <si>
    <t xml:space="preserve">Násyp pod základové  konštrukcie so zhutnením zo štrkopiesku </t>
  </si>
  <si>
    <t>-1161925710</t>
  </si>
  <si>
    <t>12</t>
  </si>
  <si>
    <t>273321312</t>
  </si>
  <si>
    <t>Betón základových dosiek, železový (bez výstuže), tr. C 20/25</t>
  </si>
  <si>
    <t>-1009512875</t>
  </si>
  <si>
    <t>13</t>
  </si>
  <si>
    <t>273351217</t>
  </si>
  <si>
    <t>Debnenie stien základových dosiek, zhotovenie-tradičné</t>
  </si>
  <si>
    <t>m2</t>
  </si>
  <si>
    <t>-739539701</t>
  </si>
  <si>
    <t>14</t>
  </si>
  <si>
    <t>273351218</t>
  </si>
  <si>
    <t>Debnenie stien základových dosiek, odstránenie-tradičné</t>
  </si>
  <si>
    <t>-1795088386</t>
  </si>
  <si>
    <t>15</t>
  </si>
  <si>
    <t>273362021</t>
  </si>
  <si>
    <t>Výstuž základových dosiek zo zvár. sietí KARI</t>
  </si>
  <si>
    <t>t</t>
  </si>
  <si>
    <t>-1255793117</t>
  </si>
  <si>
    <t>16</t>
  </si>
  <si>
    <t>274271302</t>
  </si>
  <si>
    <t>Murivo základových pásov (m3) z DT tvárnic  s betónovou výplňou C 16/20 hr. 250 mm</t>
  </si>
  <si>
    <t>818202087</t>
  </si>
  <si>
    <t>17</t>
  </si>
  <si>
    <t>274271303</t>
  </si>
  <si>
    <t>Murivo základových pásov (m3) z debniacich tvárnic s betónovou výplňou C 16/20 hr. 300 mm</t>
  </si>
  <si>
    <t>CS CENEKON 2018 01</t>
  </si>
  <si>
    <t>659738504</t>
  </si>
  <si>
    <t>18</t>
  </si>
  <si>
    <t>274321312</t>
  </si>
  <si>
    <t>Betón základových pásov, železový (bez výstuže), tr. C 20/25</t>
  </si>
  <si>
    <t>1450748779</t>
  </si>
  <si>
    <t>19</t>
  </si>
  <si>
    <t>274361821</t>
  </si>
  <si>
    <t>Výstuž základových pásov z ocele 10505</t>
  </si>
  <si>
    <t>-213845057</t>
  </si>
  <si>
    <t>Zvislé a kompletné konštrukcie</t>
  </si>
  <si>
    <t>311234571</t>
  </si>
  <si>
    <t>Murivo nosné (m3) z tehál pálených 25 Profi P 12 brúsených na pero a drážku, na PUR penu DRYFIX extra (250x375x249)</t>
  </si>
  <si>
    <t>-2111698516</t>
  </si>
  <si>
    <t>21</t>
  </si>
  <si>
    <t>311234572</t>
  </si>
  <si>
    <t>Murivo nosné (m3) z tehál pálených 30 Profi P 15 brúsených na pero a drážku, na PUR penu DRYFIX extra (300x250x249)</t>
  </si>
  <si>
    <t>-1977117077</t>
  </si>
  <si>
    <t>22</t>
  </si>
  <si>
    <t>311271300</t>
  </si>
  <si>
    <t>Murivo nosné (m3) z DT tvárnic  50x15x25 s betónovou výplňou hr. 150 mm</t>
  </si>
  <si>
    <t>-1261896192</t>
  </si>
  <si>
    <t>23</t>
  </si>
  <si>
    <t>317162101</t>
  </si>
  <si>
    <t>Keramický predpätý preklad KPP, šírky 120 mm, výšky 65 mm, dĺžky 1000 mm</t>
  </si>
  <si>
    <t>-1604840649</t>
  </si>
  <si>
    <t>24</t>
  </si>
  <si>
    <t>317162102</t>
  </si>
  <si>
    <t>Keramický predpätý preklad KPP, šírky 120 mm, výšky 65 mm, dĺžky 1250 mm</t>
  </si>
  <si>
    <t>-19548238</t>
  </si>
  <si>
    <t>25</t>
  </si>
  <si>
    <t>317162131</t>
  </si>
  <si>
    <t>Keramický preklad 23,8, šírky 70 mm, výšky 238 mm, dĺžky 1000 mm</t>
  </si>
  <si>
    <t>-399956844</t>
  </si>
  <si>
    <t>26</t>
  </si>
  <si>
    <t>317162132</t>
  </si>
  <si>
    <t>Keramický preklad 23,8, šírky 70 mm, výšky 238 mm, dĺžky 1250 mm</t>
  </si>
  <si>
    <t>-771204216</t>
  </si>
  <si>
    <t>27</t>
  </si>
  <si>
    <t>317162134</t>
  </si>
  <si>
    <t>Keramický preklad 23,8, šírky 70 mm, výšky 238 mm, dĺžky 1750 mm</t>
  </si>
  <si>
    <t>479073601</t>
  </si>
  <si>
    <t>28</t>
  </si>
  <si>
    <t>317162135</t>
  </si>
  <si>
    <t>Keramický preklad 23,8, šírky 70 mm, výšky 238 mm, dĺžky 2000 mm</t>
  </si>
  <si>
    <t>7021121</t>
  </si>
  <si>
    <t>29</t>
  </si>
  <si>
    <t>317162137</t>
  </si>
  <si>
    <t>Keramický preklad 23,8, šírky 70 mm, výšky 238 mm, dĺžky 2500 mm</t>
  </si>
  <si>
    <t>766943202</t>
  </si>
  <si>
    <t>30</t>
  </si>
  <si>
    <t>331321410</t>
  </si>
  <si>
    <t>Betón stĺpov a pilierov hranatých, ťahadiel, rámových stojok, vzpier, železový (bez výstuže) tr. C 25/30</t>
  </si>
  <si>
    <t>-1142803274</t>
  </si>
  <si>
    <t>31</t>
  </si>
  <si>
    <t>331351101</t>
  </si>
  <si>
    <t>Debnenie hranatých stĺpov prierezu pravouhlého štvoruholníka výšky do 4 m, zhotovenie-dielce</t>
  </si>
  <si>
    <t>-723820214</t>
  </si>
  <si>
    <t>32</t>
  </si>
  <si>
    <t>331351102</t>
  </si>
  <si>
    <t>Debnenie hranatých stĺpov prierezu pravouhlého štvoruholníka výšky do 4 m, odstránenie-dielce</t>
  </si>
  <si>
    <t>-865541654</t>
  </si>
  <si>
    <t>33</t>
  </si>
  <si>
    <t>342242041</t>
  </si>
  <si>
    <t>Priečky z tehál pálených 11,5 Profi P 8 brúsených, na PUR penu DRYFIX extra (115x500x249)</t>
  </si>
  <si>
    <t>-1184502182</t>
  </si>
  <si>
    <t>34</t>
  </si>
  <si>
    <t>342242042</t>
  </si>
  <si>
    <t>Priečky z tehál pálených 14 Profi P 8 brúsených, na PUR penu DRYFIX extra (140x500x249)</t>
  </si>
  <si>
    <t>1149741874</t>
  </si>
  <si>
    <t>Vodorovné konštrukcie</t>
  </si>
  <si>
    <t>35</t>
  </si>
  <si>
    <t>417321515</t>
  </si>
  <si>
    <t>Betón stužujúcich pásov a vencov železový tr. C 25/30</t>
  </si>
  <si>
    <t>-1186972905</t>
  </si>
  <si>
    <t>36</t>
  </si>
  <si>
    <t>417351115</t>
  </si>
  <si>
    <t>Debnenie bočníc stužujúcich pásov a vencov vrátane vzpier zhotovenie</t>
  </si>
  <si>
    <t>452431968</t>
  </si>
  <si>
    <t>37</t>
  </si>
  <si>
    <t>417351116</t>
  </si>
  <si>
    <t>Debnenie bočníc stužujúcich pásov a vencov vrátane vzpier odstránenie</t>
  </si>
  <si>
    <t>615824333</t>
  </si>
  <si>
    <t>38</t>
  </si>
  <si>
    <t>417361821</t>
  </si>
  <si>
    <t>Výstuž stužujúcich pásov a vencov z betonárskej ocele 10505</t>
  </si>
  <si>
    <t>-1376654405</t>
  </si>
  <si>
    <t>Úpravy povrchov, podlahy, osadenie</t>
  </si>
  <si>
    <t>39</t>
  </si>
  <si>
    <t>610991111</t>
  </si>
  <si>
    <t>Zakrývanie výplní vnútorných okenných otvorov</t>
  </si>
  <si>
    <t>-1464591016</t>
  </si>
  <si>
    <t>40</t>
  </si>
  <si>
    <t>612465110</t>
  </si>
  <si>
    <t>Príprava vnútorného podkladu stien cementový Prednástrek ( Vorspritzer 2 mm), strojné nanášanie</t>
  </si>
  <si>
    <t>2107032742</t>
  </si>
  <si>
    <t>41</t>
  </si>
  <si>
    <t>612465131</t>
  </si>
  <si>
    <t>Vnútorná omietka stien vápennocementová, strojné nanášanie, MPI 25, hr. 10 mm</t>
  </si>
  <si>
    <t>825475389</t>
  </si>
  <si>
    <t>42</t>
  </si>
  <si>
    <t>612465183</t>
  </si>
  <si>
    <t>Vnútorná omietka stien štuková strojné miešanie, ručné nanášanie, VivaExterior, hr. 3 mm</t>
  </si>
  <si>
    <t>2076556750</t>
  </si>
  <si>
    <t>43</t>
  </si>
  <si>
    <t>620991121</t>
  </si>
  <si>
    <t>Zakrývanie výplní vonkajších otvorov zhotovené z lešenia akýmkoľvek spôsobom</t>
  </si>
  <si>
    <t>-906467064</t>
  </si>
  <si>
    <t>44</t>
  </si>
  <si>
    <t>625251256</t>
  </si>
  <si>
    <t>Kontaktný zatepľovací systém hr. 150 mm  - štandardné riešenie (biely EPS-F), zatĺkacie kotvy</t>
  </si>
  <si>
    <t>1984751584</t>
  </si>
  <si>
    <t>45</t>
  </si>
  <si>
    <t>625251404</t>
  </si>
  <si>
    <t>Kontaktný zatepľovací systém hr. 80 mm - riešenie pre sokel (XPS), zatĺkacie kotvy</t>
  </si>
  <si>
    <t>-1138710059</t>
  </si>
  <si>
    <t>46</t>
  </si>
  <si>
    <t>622464221</t>
  </si>
  <si>
    <t xml:space="preserve">Vonkajšia omietka stien tenkovrstvová  silikátová </t>
  </si>
  <si>
    <t>CS CENEKON 2018 02</t>
  </si>
  <si>
    <t>944970654</t>
  </si>
  <si>
    <t>47</t>
  </si>
  <si>
    <t>632455616.</t>
  </si>
  <si>
    <t>Cementový poter hr. 75 mm</t>
  </si>
  <si>
    <t>881417132</t>
  </si>
  <si>
    <t>48</t>
  </si>
  <si>
    <t>632457503</t>
  </si>
  <si>
    <t>Cementová samonivelizačná hmota nivelit hr. 5 mm</t>
  </si>
  <si>
    <t>-1923968521</t>
  </si>
  <si>
    <t>49</t>
  </si>
  <si>
    <t>648991111</t>
  </si>
  <si>
    <t>Osadenie parapetných dosiek z plastických a poloplast., hmôt, š. do 200 mm</t>
  </si>
  <si>
    <t>m</t>
  </si>
  <si>
    <t>1481052218</t>
  </si>
  <si>
    <t>50</t>
  </si>
  <si>
    <t>M</t>
  </si>
  <si>
    <t>611560000500</t>
  </si>
  <si>
    <t>Parapetná doska plastová, šírka do 350 mm komôrková vnútorná</t>
  </si>
  <si>
    <t>-2118182490</t>
  </si>
  <si>
    <t>Ostatné konštrukcie a práce-búranie</t>
  </si>
  <si>
    <t>51</t>
  </si>
  <si>
    <t>941941031</t>
  </si>
  <si>
    <t>Montáž lešenia ľahkého pracovného radového s podlahami šírky od 0,80 do 1,00 m, výšky do 10 m</t>
  </si>
  <si>
    <t>981983723</t>
  </si>
  <si>
    <t>52</t>
  </si>
  <si>
    <t>941941191</t>
  </si>
  <si>
    <t>Príplatok za prvý a každý ďalší i začatý mesiac použitia lešenia k cene -1031</t>
  </si>
  <si>
    <t>-1616153560</t>
  </si>
  <si>
    <t>53</t>
  </si>
  <si>
    <t>941941831</t>
  </si>
  <si>
    <t>Demontáž lešenia ľahkého pracovného radového s podlahami šírky nad 0,80 do 1,00 m, výšky do 10 m</t>
  </si>
  <si>
    <t>-1174929085</t>
  </si>
  <si>
    <t>54</t>
  </si>
  <si>
    <t>55</t>
  </si>
  <si>
    <t>953945111</t>
  </si>
  <si>
    <t>Rohová lišta hliníková</t>
  </si>
  <si>
    <t>1480398333</t>
  </si>
  <si>
    <t>56</t>
  </si>
  <si>
    <t>953946514</t>
  </si>
  <si>
    <t>Soklový profil 150 mm (hliníkový)</t>
  </si>
  <si>
    <t>-431945161</t>
  </si>
  <si>
    <t>57</t>
  </si>
  <si>
    <t>953995115</t>
  </si>
  <si>
    <t>Nadokenná lišta s odkvapovým nosom (PVC)</t>
  </si>
  <si>
    <t>1646493334</t>
  </si>
  <si>
    <t>58</t>
  </si>
  <si>
    <t>953997851</t>
  </si>
  <si>
    <t>Okenná lišta APU (plastová)</t>
  </si>
  <si>
    <t>977609343</t>
  </si>
  <si>
    <t>59</t>
  </si>
  <si>
    <t>9590001</t>
  </si>
  <si>
    <t>D+M prensoný hasiaci prístroj  práškový náplň 6kg</t>
  </si>
  <si>
    <t>kus</t>
  </si>
  <si>
    <t>639485431</t>
  </si>
  <si>
    <t>99</t>
  </si>
  <si>
    <t>Presun hmôt HSV</t>
  </si>
  <si>
    <t>60</t>
  </si>
  <si>
    <t>998011001</t>
  </si>
  <si>
    <t>Presun hmôt pre budovy  (801, 803, 812), zvislá konštr. z tehál, tvárnic, z kovu výšky do 6 m</t>
  </si>
  <si>
    <t>968291331</t>
  </si>
  <si>
    <t>PSV</t>
  </si>
  <si>
    <t>Práce a dodávky PSV</t>
  </si>
  <si>
    <t>711</t>
  </si>
  <si>
    <t>Izolácie proti vode a vlhkosti</t>
  </si>
  <si>
    <t>61</t>
  </si>
  <si>
    <t>711462301</t>
  </si>
  <si>
    <t>Izolácia proti povrchovej a podpovrchovej tlakovej vode s tekutou fóliou na ploche vodorovnej</t>
  </si>
  <si>
    <t>1390012978</t>
  </si>
  <si>
    <t>62</t>
  </si>
  <si>
    <t>711463301</t>
  </si>
  <si>
    <t>Izolácia proti povrchovej a podpovrchovej tlakovej vode s tekutou fóliou na ploche zvislej</t>
  </si>
  <si>
    <t>871775502</t>
  </si>
  <si>
    <t>63</t>
  </si>
  <si>
    <t>711471051</t>
  </si>
  <si>
    <t>Zhotovenie izolácie proti tlakovej vode PVC fóliou položenou voľne na vodorovnej ploche so zvarením spoju</t>
  </si>
  <si>
    <t>-918123061</t>
  </si>
  <si>
    <t>64</t>
  </si>
  <si>
    <t>711472051</t>
  </si>
  <si>
    <t>Zhotovenie izolácie proti tlakovej vode PVC fóliou položenou voľne na ploche zvislej so zvarením spoju</t>
  </si>
  <si>
    <t>1306056268</t>
  </si>
  <si>
    <t>65</t>
  </si>
  <si>
    <t>283220000800</t>
  </si>
  <si>
    <t>Hydroizolačná fólia PVC-P  hr. 1,5 mm</t>
  </si>
  <si>
    <t>-319340339</t>
  </si>
  <si>
    <t>66</t>
  </si>
  <si>
    <t>711491171</t>
  </si>
  <si>
    <t>Zhotovenie podkladnej vrstvy izolácie z textílie na ploche vodorovnej, pre izolácie proti zemnej vlhkosti, podpovrchovej a tlakovej vode</t>
  </si>
  <si>
    <t>-784743463</t>
  </si>
  <si>
    <t>67</t>
  </si>
  <si>
    <t>711491271</t>
  </si>
  <si>
    <t>Zhotovenie podkladnej vrstvy izolácie z textílie na ploche zvislej, pre izolácie proti zemnej vlhkosti, podpovrchovej a tlakovej vode</t>
  </si>
  <si>
    <t>-857589358</t>
  </si>
  <si>
    <t>68</t>
  </si>
  <si>
    <t>693110001200</t>
  </si>
  <si>
    <t>Geotextília ochranná 300g/m2</t>
  </si>
  <si>
    <t>896305655</t>
  </si>
  <si>
    <t>69</t>
  </si>
  <si>
    <t>998711201</t>
  </si>
  <si>
    <t>Presun hmôt pre izoláciu proti vode v objektoch výšky do 6 m</t>
  </si>
  <si>
    <t>%</t>
  </si>
  <si>
    <t>-470660700</t>
  </si>
  <si>
    <t>712</t>
  </si>
  <si>
    <t>Izolácie striech, povlakové krytiny</t>
  </si>
  <si>
    <t>70</t>
  </si>
  <si>
    <t>712290010</t>
  </si>
  <si>
    <t>Zhotovenie parozábrany pre strechy ploché do 10°</t>
  </si>
  <si>
    <t>-255553935</t>
  </si>
  <si>
    <t>71</t>
  </si>
  <si>
    <t>283230007300</t>
  </si>
  <si>
    <t xml:space="preserve">Parozábrana </t>
  </si>
  <si>
    <t>590070267</t>
  </si>
  <si>
    <t>72</t>
  </si>
  <si>
    <t>712370570</t>
  </si>
  <si>
    <t>Zhotovenie povlakovej krytiny striech plochých do 10° fóliou  pripevnenie prikotvením</t>
  </si>
  <si>
    <t>-845546478</t>
  </si>
  <si>
    <t>73</t>
  </si>
  <si>
    <t>283220002000</t>
  </si>
  <si>
    <t>Hydroizolačná fólia PVC-P strešná hr. 1,5 mm,izolácia plochých striech +príslušenstvo</t>
  </si>
  <si>
    <t>-1080142044</t>
  </si>
  <si>
    <t>74</t>
  </si>
  <si>
    <t>712973530</t>
  </si>
  <si>
    <t>Povlaková krytina - detaily k TPO fóliam osadenie hotovej strešnej vpuste</t>
  </si>
  <si>
    <t>-683790569</t>
  </si>
  <si>
    <t>75</t>
  </si>
  <si>
    <t>28377000370</t>
  </si>
  <si>
    <t xml:space="preserve">Strešná vpusť </t>
  </si>
  <si>
    <t>-1658421859</t>
  </si>
  <si>
    <t>76</t>
  </si>
  <si>
    <t>712990040</t>
  </si>
  <si>
    <t>Položenie geotextílie vodorovne alebo zvislo na strechy ploché do 10°</t>
  </si>
  <si>
    <t>1904309711</t>
  </si>
  <si>
    <t>77</t>
  </si>
  <si>
    <t>6931100010</t>
  </si>
  <si>
    <t>1630435829</t>
  </si>
  <si>
    <t>78</t>
  </si>
  <si>
    <t>712991030</t>
  </si>
  <si>
    <t>Montáž podkladnej konštrukcie z OSB dosiek na atike šírky 311 - 410 mm pod klampiarske konštrukcie</t>
  </si>
  <si>
    <t>297771600</t>
  </si>
  <si>
    <t>79</t>
  </si>
  <si>
    <t>311690001000</t>
  </si>
  <si>
    <t>Rozperný nit d 6x30 mm do betónu, hliníkový</t>
  </si>
  <si>
    <t>-1431916151</t>
  </si>
  <si>
    <t>80</t>
  </si>
  <si>
    <t>607260000300</t>
  </si>
  <si>
    <t>Doska OSB 3 Superfinish ECO nebrúsené hrxlxš 18x2500x1250 mm</t>
  </si>
  <si>
    <t>1250016820</t>
  </si>
  <si>
    <t>81</t>
  </si>
  <si>
    <t>712991040</t>
  </si>
  <si>
    <t>Montáž podkladnej konštrukcie z OSB dosiek atike šírky 411 - 620 mm pod klampiarske konštrukcie</t>
  </si>
  <si>
    <t>776806932</t>
  </si>
  <si>
    <t>82</t>
  </si>
  <si>
    <t>-182375853</t>
  </si>
  <si>
    <t>83</t>
  </si>
  <si>
    <t>1893179730</t>
  </si>
  <si>
    <t>84</t>
  </si>
  <si>
    <t>998712201</t>
  </si>
  <si>
    <t>Presun hmôt pre izoláciu povlakovej krytiny v objektoch výšky do 6 m</t>
  </si>
  <si>
    <t>750580012</t>
  </si>
  <si>
    <t>713</t>
  </si>
  <si>
    <t>Izolácie tepelné</t>
  </si>
  <si>
    <t>85</t>
  </si>
  <si>
    <t>713111111</t>
  </si>
  <si>
    <t>Montáž tepelnej izolácie stropov minerálnou vlnou, vrchom kladenou voľne</t>
  </si>
  <si>
    <t>169514605</t>
  </si>
  <si>
    <t>86</t>
  </si>
  <si>
    <t>631440001300</t>
  </si>
  <si>
    <t>Doska ISOVER PREMIUM WDF  hrúbka 200 mm z kamennej vlny pre podhľady a nezaťažené stropy a podlahy</t>
  </si>
  <si>
    <t>-53139521</t>
  </si>
  <si>
    <t>87</t>
  </si>
  <si>
    <t>713120010</t>
  </si>
  <si>
    <t>Zakrývanie tepelnej izolácie podláh fóliou</t>
  </si>
  <si>
    <t>-1636906780</t>
  </si>
  <si>
    <t>88</t>
  </si>
  <si>
    <t>283230011400</t>
  </si>
  <si>
    <t>Krycia PE fólia  na podlahu hr.0,2mm</t>
  </si>
  <si>
    <t>-1190277014</t>
  </si>
  <si>
    <t>89</t>
  </si>
  <si>
    <t>283320004800</t>
  </si>
  <si>
    <t>Okrajová dilatačná páska PE na oddilatovanie poterov od stenových konštrukcií</t>
  </si>
  <si>
    <t>1341852034</t>
  </si>
  <si>
    <t>90</t>
  </si>
  <si>
    <t>713122121</t>
  </si>
  <si>
    <t>Montáž tepelnej izolácie podláh polystyrénom, kladeným voľne v dvoch vrstvách</t>
  </si>
  <si>
    <t>-984733733</t>
  </si>
  <si>
    <t>91</t>
  </si>
  <si>
    <t>283720007900</t>
  </si>
  <si>
    <t xml:space="preserve">Doska EPS 100S hr. 80 mm, na zateplenie podláh </t>
  </si>
  <si>
    <t>-1679950451</t>
  </si>
  <si>
    <t>92</t>
  </si>
  <si>
    <t>713141151</t>
  </si>
  <si>
    <t>Montáž tepelnej izolácie striech plochých do 10° minerálnou vlnou, jednovrstvová kladenými voľne</t>
  </si>
  <si>
    <t>-602264169</t>
  </si>
  <si>
    <t>93</t>
  </si>
  <si>
    <t>631440031400</t>
  </si>
  <si>
    <t>Doska ISOVER LAM30, 300x360x2000 mm izolácia z kamennej vlny vhodná pre zateplenie plochých striech</t>
  </si>
  <si>
    <t>1173842917</t>
  </si>
  <si>
    <t>94</t>
  </si>
  <si>
    <t>713142151</t>
  </si>
  <si>
    <t>Montáž tepelnej izolácie striech plochých do 10° polystyrénom, jednovrstvová kladenými voľne</t>
  </si>
  <si>
    <t>-612657440</t>
  </si>
  <si>
    <t>95</t>
  </si>
  <si>
    <t>283720008.1</t>
  </si>
  <si>
    <t>Doska EPS 200S hr. 70-346 mm, na zateplenie plochých striech spádová vrstva</t>
  </si>
  <si>
    <t>744619271</t>
  </si>
  <si>
    <t>96</t>
  </si>
  <si>
    <t>998713201</t>
  </si>
  <si>
    <t>Presun hmôt pre izolácie tepelné v objektoch výšky do 6 m</t>
  </si>
  <si>
    <t>2048677782</t>
  </si>
  <si>
    <t>762</t>
  </si>
  <si>
    <t>Konštrukcie tesárske</t>
  </si>
  <si>
    <t>97</t>
  </si>
  <si>
    <t>762810036</t>
  </si>
  <si>
    <t>Záklop stropov z dosiek OSB skrutkovaných na rošt na zraz hr. dosky 20 mm</t>
  </si>
  <si>
    <t>-1493209203</t>
  </si>
  <si>
    <t>98</t>
  </si>
  <si>
    <t>762822130</t>
  </si>
  <si>
    <t>Montáž stropníc z hraneného a polohraneného reziva prierezovej plochy 288-450 cm2</t>
  </si>
  <si>
    <t>-546700914</t>
  </si>
  <si>
    <t>605120002900</t>
  </si>
  <si>
    <t xml:space="preserve">Hranoly zo smreku neopracované hranené akosť I </t>
  </si>
  <si>
    <t>139428636</t>
  </si>
  <si>
    <t>100</t>
  </si>
  <si>
    <t>762895000</t>
  </si>
  <si>
    <t>Spojovacie prostriedky pre záklop, stropnice, podbíjanie - klince, svorky</t>
  </si>
  <si>
    <t>1086106788</t>
  </si>
  <si>
    <t>101</t>
  </si>
  <si>
    <t>998762202</t>
  </si>
  <si>
    <t>Presun hmôt pre konštrukcie tesárske v objektoch výšky do 12 m</t>
  </si>
  <si>
    <t>-1202784933</t>
  </si>
  <si>
    <t>763</t>
  </si>
  <si>
    <t>Konštrukcie - drevostavby</t>
  </si>
  <si>
    <t>102</t>
  </si>
  <si>
    <t>763120010</t>
  </si>
  <si>
    <t>Sadrokartónová inštalačná predstena pre sanitárne zariadenia, jednoduché opláštenie, doska RBI 12,5 mm</t>
  </si>
  <si>
    <t>-1279693483</t>
  </si>
  <si>
    <t>103</t>
  </si>
  <si>
    <t>763138221</t>
  </si>
  <si>
    <t>Podhľad SDK Rigips RF 12.5 mm závesný, dvojúrovňová oceľová podkonštrukcia CD</t>
  </si>
  <si>
    <t>2064346044</t>
  </si>
  <si>
    <t>104</t>
  </si>
  <si>
    <t>283290004200</t>
  </si>
  <si>
    <t>Parozábrana  s reflexnou hliníkovou vrstvou</t>
  </si>
  <si>
    <t>-1199403457</t>
  </si>
  <si>
    <t>105</t>
  </si>
  <si>
    <t>763138223</t>
  </si>
  <si>
    <t>Podhľad SDK Rigips RFI 12.5 mm závesný, dvojúrovňová oceľová podkonštrukcia CD</t>
  </si>
  <si>
    <t>1966828567</t>
  </si>
  <si>
    <t>106</t>
  </si>
  <si>
    <t>998763401</t>
  </si>
  <si>
    <t>Presun hmôt pre sádrokartónové konštrukcie v stavbách(objektoch )výšky do 7 m</t>
  </si>
  <si>
    <t>539430981</t>
  </si>
  <si>
    <t>764</t>
  </si>
  <si>
    <t>Konštrukcie klampiarske</t>
  </si>
  <si>
    <t>107</t>
  </si>
  <si>
    <t>764354038</t>
  </si>
  <si>
    <t>-1143285702</t>
  </si>
  <si>
    <t>108</t>
  </si>
  <si>
    <t>553440058800</t>
  </si>
  <si>
    <t>-1179763286</t>
  </si>
  <si>
    <t>109</t>
  </si>
  <si>
    <t>7643541070</t>
  </si>
  <si>
    <t>-560343989</t>
  </si>
  <si>
    <t>110</t>
  </si>
  <si>
    <t>764410740</t>
  </si>
  <si>
    <t>Oplechovanie parapetov z hliníkového farebného Al plechu, vrátane rohov r.š. do 250 mm</t>
  </si>
  <si>
    <t>-1606654759</t>
  </si>
  <si>
    <t>111</t>
  </si>
  <si>
    <t>764434005</t>
  </si>
  <si>
    <t>1390850419</t>
  </si>
  <si>
    <t>112</t>
  </si>
  <si>
    <t>764434006</t>
  </si>
  <si>
    <t>-797589033</t>
  </si>
  <si>
    <t>113</t>
  </si>
  <si>
    <t>764454103</t>
  </si>
  <si>
    <t>1560784636</t>
  </si>
  <si>
    <t>114</t>
  </si>
  <si>
    <t>998764201</t>
  </si>
  <si>
    <t>Presun hmôt pre konštrukcie klampiarske v objektoch výšky do 6 m</t>
  </si>
  <si>
    <t>2145749228</t>
  </si>
  <si>
    <t>766</t>
  </si>
  <si>
    <t>Konštrukcie stolárske</t>
  </si>
  <si>
    <t>115</t>
  </si>
  <si>
    <t>766621400</t>
  </si>
  <si>
    <t>Montáž okien plastových s hydroizolačnými ISO páskami (exteriérová a interiérová)</t>
  </si>
  <si>
    <t>1200205722</t>
  </si>
  <si>
    <t>116</t>
  </si>
  <si>
    <t>283290006100</t>
  </si>
  <si>
    <t>Tesniaca fólia CX exteriér, š. 290 mm, dĺ. 30 m, pre tesnenie pripájacej škáry okenného rámu a muriva, polymér</t>
  </si>
  <si>
    <t>-1541217385</t>
  </si>
  <si>
    <t>117</t>
  </si>
  <si>
    <t>283290006200</t>
  </si>
  <si>
    <t>Tesniaca fólia CX interiér, š. 70 mm, dĺ. 30 m, pre tesnenie pripájacej škáry okenného rámu a muriva, polymér</t>
  </si>
  <si>
    <t>783929931</t>
  </si>
  <si>
    <t>118</t>
  </si>
  <si>
    <t>2830001</t>
  </si>
  <si>
    <t>Plastové okná s izolačným trojsklom</t>
  </si>
  <si>
    <t>-1317228267</t>
  </si>
  <si>
    <t>119</t>
  </si>
  <si>
    <t>766641161</t>
  </si>
  <si>
    <t>Montáž dverí plastových, vchodových, 1 m obvodu dverí</t>
  </si>
  <si>
    <t>-2004065365</t>
  </si>
  <si>
    <t>120</t>
  </si>
  <si>
    <t>611420000100</t>
  </si>
  <si>
    <t>Vchodové  dvere plastové 900x2020mm  D02</t>
  </si>
  <si>
    <t>-1584772858</t>
  </si>
  <si>
    <t>121</t>
  </si>
  <si>
    <t>766662112</t>
  </si>
  <si>
    <t>Montáž dverového krídla otočného jednokrídlového poldrážkového, do existujúcej zárubne, vrátane kovania</t>
  </si>
  <si>
    <t>-1395976142</t>
  </si>
  <si>
    <t>122</t>
  </si>
  <si>
    <t>611610003600</t>
  </si>
  <si>
    <t>Dvere vnútorné jednokrídlové  šírka 600-800 mm/2020 mm D04,D05,D06</t>
  </si>
  <si>
    <t>374422258</t>
  </si>
  <si>
    <t>123</t>
  </si>
  <si>
    <t>611610003601</t>
  </si>
  <si>
    <t>Dvere vnútorné dvojkrídlové  šírka 1700/2020 mm D03</t>
  </si>
  <si>
    <t>234934179</t>
  </si>
  <si>
    <t>124</t>
  </si>
  <si>
    <t>5491502040</t>
  </si>
  <si>
    <t xml:space="preserve">Kovanie - 2x kľučka 2x rozeta </t>
  </si>
  <si>
    <t>665288235</t>
  </si>
  <si>
    <t>125</t>
  </si>
  <si>
    <t>549150200</t>
  </si>
  <si>
    <t xml:space="preserve">Kovanie - vložka FAB </t>
  </si>
  <si>
    <t>38634765</t>
  </si>
  <si>
    <t>126</t>
  </si>
  <si>
    <t>766662132</t>
  </si>
  <si>
    <t>Montáž dverového krídla otočného dvojkrídlového poldrážkového, do existujúcej zárubne, vrátane kovania</t>
  </si>
  <si>
    <t>-454352540</t>
  </si>
  <si>
    <t>127</t>
  </si>
  <si>
    <t>766702111</t>
  </si>
  <si>
    <t>Montáž zárubní obložkových pre dvere jednokrídlové</t>
  </si>
  <si>
    <t>-550044033</t>
  </si>
  <si>
    <t>128</t>
  </si>
  <si>
    <t>6118101520</t>
  </si>
  <si>
    <t>Zárubňa vnútorná obložková povrch dyha, rozmer 600-900/1970 mm, pre stenu hrúbky 60-170 mm, pre jednokrídlové dvere</t>
  </si>
  <si>
    <t>902979879</t>
  </si>
  <si>
    <t>129</t>
  </si>
  <si>
    <t>611810003400</t>
  </si>
  <si>
    <t>Zárubňa vnútorná obložková šírka 800 mm, výška 1970 mm, DTD doska, povrch dyha, pre stenu hrúbky 260-350 mm, pre jednokrídlové dvere</t>
  </si>
  <si>
    <t>-210132033</t>
  </si>
  <si>
    <t>130</t>
  </si>
  <si>
    <t>766702121</t>
  </si>
  <si>
    <t>Montáž zárubní obložkových pre dvere dvojkrídlové</t>
  </si>
  <si>
    <t>2042000616</t>
  </si>
  <si>
    <t>131</t>
  </si>
  <si>
    <t>611810005300</t>
  </si>
  <si>
    <t xml:space="preserve">Zárubňa vnútorná obložková pre stenu hrúbky 180-250 mm, pre dvojkrídlové dvere </t>
  </si>
  <si>
    <t>-299086778</t>
  </si>
  <si>
    <t>132</t>
  </si>
  <si>
    <t>76681100</t>
  </si>
  <si>
    <t>Montáž a dodávka odsávač pár (digestor ) s filtrom  výkon 110-250m3/h 510x600mm</t>
  </si>
  <si>
    <t>-2039940937</t>
  </si>
  <si>
    <t>133</t>
  </si>
  <si>
    <t>766811033</t>
  </si>
  <si>
    <t>Montáž a dodávka kuchynskej linky drevenej šírky 3,6m spodná časť</t>
  </si>
  <si>
    <t>1521734455</t>
  </si>
  <si>
    <t>134</t>
  </si>
  <si>
    <t>7668110340</t>
  </si>
  <si>
    <t>Montáž a dodávka kuchynskej linky drevenej šírky 2,4m horná časť</t>
  </si>
  <si>
    <t>-348431437</t>
  </si>
  <si>
    <t>135</t>
  </si>
  <si>
    <t>76681120</t>
  </si>
  <si>
    <t>669841532</t>
  </si>
  <si>
    <t>136</t>
  </si>
  <si>
    <t>766811202</t>
  </si>
  <si>
    <t>Montáž a dodávka kombinovaná chladnička AA+ objem 329l -600x1850x640mm</t>
  </si>
  <si>
    <t>337675380</t>
  </si>
  <si>
    <t>137</t>
  </si>
  <si>
    <t>766811203</t>
  </si>
  <si>
    <t>-156340720</t>
  </si>
  <si>
    <t>138</t>
  </si>
  <si>
    <t>766811204</t>
  </si>
  <si>
    <t>-368852399</t>
  </si>
  <si>
    <t>139</t>
  </si>
  <si>
    <t>998766201</t>
  </si>
  <si>
    <t>Presun hmot pre konštrukcie stolárske v objektoch výšky do 6 m</t>
  </si>
  <si>
    <t>1787892511</t>
  </si>
  <si>
    <t>767</t>
  </si>
  <si>
    <t>Konštrukcie doplnkové kovové</t>
  </si>
  <si>
    <t>140</t>
  </si>
  <si>
    <t>767612100</t>
  </si>
  <si>
    <t>Montáž okien a dverí hliníkových s hydroizolačnými ISO páskami (exteriérová a interiérová)</t>
  </si>
  <si>
    <t>2135865454</t>
  </si>
  <si>
    <t>141</t>
  </si>
  <si>
    <t>-2071084388</t>
  </si>
  <si>
    <t>142</t>
  </si>
  <si>
    <t>283290006300</t>
  </si>
  <si>
    <t>Tesniaca fólia CX interiér, š. 90 mm, dĺ. 30 m, pre tesnenie pripájacej škáry okenného rámu a muriva, polymér</t>
  </si>
  <si>
    <t>40220503</t>
  </si>
  <si>
    <t>143</t>
  </si>
  <si>
    <t>553410009700</t>
  </si>
  <si>
    <t>823090299</t>
  </si>
  <si>
    <t>144</t>
  </si>
  <si>
    <t>767661500</t>
  </si>
  <si>
    <t>Montáž interierovej žalúzie hliníkovej lamelovej štandardnej</t>
  </si>
  <si>
    <t>550503482</t>
  </si>
  <si>
    <t>145</t>
  </si>
  <si>
    <t>611530061300</t>
  </si>
  <si>
    <t>Žalúzie interiérové hliníkové STANDART</t>
  </si>
  <si>
    <t>329598466</t>
  </si>
  <si>
    <t>146</t>
  </si>
  <si>
    <t>7679900001</t>
  </si>
  <si>
    <t>D+M Oceľový nosný trám HEB 300 L=7,3m s navarenými L 160/6mm +na konci oceľový plech</t>
  </si>
  <si>
    <t>-1566820750</t>
  </si>
  <si>
    <t>147</t>
  </si>
  <si>
    <t>7679900002</t>
  </si>
  <si>
    <t>D+M Vonkajší stojan na bycikle s rúrkovou konštrukciou povrchová úprava zinkovaním -OC2</t>
  </si>
  <si>
    <t>142754082</t>
  </si>
  <si>
    <t>148</t>
  </si>
  <si>
    <t>7679900003</t>
  </si>
  <si>
    <t>D+M Pevné madlo do sprchy dl.510mm chróm  -SV1</t>
  </si>
  <si>
    <t>-834569469</t>
  </si>
  <si>
    <t>149</t>
  </si>
  <si>
    <t>7679900004</t>
  </si>
  <si>
    <t>D+M Sklopné sedátko 45x40 nerez   -SV2</t>
  </si>
  <si>
    <t>989268572</t>
  </si>
  <si>
    <t>150</t>
  </si>
  <si>
    <t>7679900005</t>
  </si>
  <si>
    <t>D+M Sklopné madlo v tvaru U -900mm nerez   -SV3</t>
  </si>
  <si>
    <t>1519654964</t>
  </si>
  <si>
    <t>151</t>
  </si>
  <si>
    <t>7679900006</t>
  </si>
  <si>
    <t>D+M Pevné madlo v tvaru U -850mm nerez   -SV4</t>
  </si>
  <si>
    <t>474142209</t>
  </si>
  <si>
    <t>152</t>
  </si>
  <si>
    <t>7679900007</t>
  </si>
  <si>
    <t>2030021139</t>
  </si>
  <si>
    <t>153</t>
  </si>
  <si>
    <t>7679900008</t>
  </si>
  <si>
    <t>-800036973</t>
  </si>
  <si>
    <t>154</t>
  </si>
  <si>
    <t>998767201</t>
  </si>
  <si>
    <t>Presun hmôt pre kovové stavebné doplnkové konštrukcie v objektoch výšky do 6 m</t>
  </si>
  <si>
    <t>-1594987796</t>
  </si>
  <si>
    <t>771</t>
  </si>
  <si>
    <t>Podlahy z dlaždíc</t>
  </si>
  <si>
    <t>155</t>
  </si>
  <si>
    <t>771411012</t>
  </si>
  <si>
    <t>Montáž soklíkov</t>
  </si>
  <si>
    <t>-188171570</t>
  </si>
  <si>
    <t>156</t>
  </si>
  <si>
    <t>771576109</t>
  </si>
  <si>
    <t>Montáž podláh z dlaždíc keram. ukl. do tmelu flexibil.bez povrchové úpravy alebo glaz. hlad.</t>
  </si>
  <si>
    <t>2105569309</t>
  </si>
  <si>
    <t>157</t>
  </si>
  <si>
    <t>5976448100</t>
  </si>
  <si>
    <t>Dlaždice keramické +lepidlo+špárovačka+ lišty</t>
  </si>
  <si>
    <t>-1925800766</t>
  </si>
  <si>
    <t>158</t>
  </si>
  <si>
    <t>998771201</t>
  </si>
  <si>
    <t>Presun hmôt pre podlahy z dlaždíc v objektoch výšky do 6m</t>
  </si>
  <si>
    <t>2003266012</t>
  </si>
  <si>
    <t>781</t>
  </si>
  <si>
    <t>Dokončovacie práce a obklady</t>
  </si>
  <si>
    <t>159</t>
  </si>
  <si>
    <t>781445012</t>
  </si>
  <si>
    <t>Montáž obkladov stien z obkladačiek hutných, keramických do tmelu</t>
  </si>
  <si>
    <t>1433052588</t>
  </si>
  <si>
    <t>160</t>
  </si>
  <si>
    <t>5976563500</t>
  </si>
  <si>
    <t>Obkladačky keramické glazované  hladké +lepidlo+ špárovačka+ lišty</t>
  </si>
  <si>
    <t>1676175611</t>
  </si>
  <si>
    <t>161</t>
  </si>
  <si>
    <t>781731030</t>
  </si>
  <si>
    <t>Montáž obkladov vonk. stien z obkladačiek tehlových kladených do lepidla</t>
  </si>
  <si>
    <t>-849935545</t>
  </si>
  <si>
    <t>162</t>
  </si>
  <si>
    <t>59636000010</t>
  </si>
  <si>
    <t>Obkladový pásik tehlový +špárovačka+ lepidlo</t>
  </si>
  <si>
    <t>-390373653</t>
  </si>
  <si>
    <t>163</t>
  </si>
  <si>
    <t>998781201</t>
  </si>
  <si>
    <t>Presun hmôt pre obklady keramické v objektoch výšky do 6 m</t>
  </si>
  <si>
    <t>1652060949</t>
  </si>
  <si>
    <t>784</t>
  </si>
  <si>
    <t>Dokončovacie práce - maľby</t>
  </si>
  <si>
    <t>164</t>
  </si>
  <si>
    <t>784412301</t>
  </si>
  <si>
    <t>Pačokovanie vápenným mliekom dvojnásobné jemnozrnných povrchov do 3,80 m</t>
  </si>
  <si>
    <t>1146612195</t>
  </si>
  <si>
    <t>165</t>
  </si>
  <si>
    <t>784418011</t>
  </si>
  <si>
    <t>Zakrývanie otvorov, podláh a zariadení fóliou v miestnostiach alebo na schodisku</t>
  </si>
  <si>
    <t>-1014288815</t>
  </si>
  <si>
    <t>166</t>
  </si>
  <si>
    <t>784452271</t>
  </si>
  <si>
    <t>Maľby z maliarskych zmesí  ručne nanášané dvojnásobné základné na podklad jemnozrnný výšky do 3, 80 m</t>
  </si>
  <si>
    <t>82983737</t>
  </si>
  <si>
    <t>02 - Zdravotechnika</t>
  </si>
  <si>
    <t>PSV - PSV</t>
  </si>
  <si>
    <t xml:space="preserve">    724 - Zdravotechnika - strojné vybavenie</t>
  </si>
  <si>
    <t xml:space="preserve">    713 - 713 - Izolácie tepelné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</si>
  <si>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</si>
  <si>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</si>
  <si>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</si>
  <si>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>724</t>
  </si>
  <si>
    <t>Zdravotechnika - strojné vybavenie</t>
  </si>
  <si>
    <t>72439910</t>
  </si>
  <si>
    <t xml:space="preserve">Montáž  a dodávka filtračná stanica </t>
  </si>
  <si>
    <t>-1570760822</t>
  </si>
  <si>
    <t>724399106</t>
  </si>
  <si>
    <t>Montáž  a dodávka úpravovne vody</t>
  </si>
  <si>
    <t>447013652</t>
  </si>
  <si>
    <t>713 - Izolácie tepelné</t>
  </si>
  <si>
    <t>713482111</t>
  </si>
  <si>
    <t>Montáž trubíc z PE, hr.do 10 mm,vnút.priemer do 38 mm</t>
  </si>
  <si>
    <t>-1502662038</t>
  </si>
  <si>
    <t>283310000500</t>
  </si>
  <si>
    <t>Izolačná PE trubica  DG 22x5 mm (d potrubia x hr. izolácie),</t>
  </si>
  <si>
    <t>-1180565892</t>
  </si>
  <si>
    <t>283310001300</t>
  </si>
  <si>
    <t>Izolačná PE trubica DG 22x9 mm (d potrubia x hr. izolácie)</t>
  </si>
  <si>
    <t>1640009918</t>
  </si>
  <si>
    <t>283310004700</t>
  </si>
  <si>
    <t>Izolačná PE trubica DG 22x20 mm (d potrubia x hr. izolácie)</t>
  </si>
  <si>
    <t>-478921398</t>
  </si>
  <si>
    <t>283310001500</t>
  </si>
  <si>
    <t>Izolačná PE trubica  DG 28x9 mm (d potrubia x hr. izolácie)</t>
  </si>
  <si>
    <t>-1354747663</t>
  </si>
  <si>
    <t>283310004800</t>
  </si>
  <si>
    <t>Izolačná PE trubica DG 28x20 mm (d potrubia x hr. izolácie)</t>
  </si>
  <si>
    <t>126559569</t>
  </si>
  <si>
    <t>283310001600</t>
  </si>
  <si>
    <t>Izolačná PE trubica DG 35x9 mm (d potrubia x hr. izolácie)</t>
  </si>
  <si>
    <t>1030831133</t>
  </si>
  <si>
    <t>283310004900</t>
  </si>
  <si>
    <t>Izolačná PE trubica DG 35x20 mm (d potrubia x hr. izolácie)</t>
  </si>
  <si>
    <t>-281322988</t>
  </si>
  <si>
    <t>-1060513682</t>
  </si>
  <si>
    <t>721</t>
  </si>
  <si>
    <t>Zdravotech. vnútorná kanalizácia</t>
  </si>
  <si>
    <t>721171109</t>
  </si>
  <si>
    <t>Potrubie z PVC rúr odpadové hrdlové D 110x2,7</t>
  </si>
  <si>
    <t>1559963094</t>
  </si>
  <si>
    <t>7211711091</t>
  </si>
  <si>
    <t>Potrubie z PVC rúr odpadové hrdlové D 110x3,2</t>
  </si>
  <si>
    <t>-1394039004</t>
  </si>
  <si>
    <t>721171111</t>
  </si>
  <si>
    <t>Potrubie z PVC rúr odpadové hrdlové D 125x3,2</t>
  </si>
  <si>
    <t>108052534</t>
  </si>
  <si>
    <t>721173205</t>
  </si>
  <si>
    <t>Potrubie z PVC rúr pripájacie D 50x1,8</t>
  </si>
  <si>
    <t>189078856</t>
  </si>
  <si>
    <t>286520042400</t>
  </si>
  <si>
    <t xml:space="preserve">Čistiaci kus PVC DN 125 </t>
  </si>
  <si>
    <t>326744364</t>
  </si>
  <si>
    <t>721194104</t>
  </si>
  <si>
    <t>Zriadenie prípojky na potrubí vyvedenie a upevnenie odpadových výpustiek D 40x1,8</t>
  </si>
  <si>
    <t>KUS</t>
  </si>
  <si>
    <t>-1637046502</t>
  </si>
  <si>
    <t>721194105</t>
  </si>
  <si>
    <t>Zriadenie prípojky na potrubí vyvedenie a upevnenie odpadových výpustiek D 50x1,8</t>
  </si>
  <si>
    <t>-820078574</t>
  </si>
  <si>
    <t>721194109</t>
  </si>
  <si>
    <t>Zriadenie prípojky na potrubí vyvedenie a upevnenie odpadových výpustiek D 110x2,3</t>
  </si>
  <si>
    <t>-32848108</t>
  </si>
  <si>
    <t>721213003</t>
  </si>
  <si>
    <t>Montáž podlahového vpustu s vodorovným odtokom a integrovaným vztlakovým uzáverom DN 50</t>
  </si>
  <si>
    <t>306521382</t>
  </si>
  <si>
    <t>286630024200</t>
  </si>
  <si>
    <t>Podlahový vpust s odtokom  DN 50</t>
  </si>
  <si>
    <t>-791503279</t>
  </si>
  <si>
    <t>721274103</t>
  </si>
  <si>
    <t xml:space="preserve">Ventilačné hlavice strešná - plastové DN 100 </t>
  </si>
  <si>
    <t>-1536602885</t>
  </si>
  <si>
    <t>72127490</t>
  </si>
  <si>
    <t>Kontrolná šachta z betónu v podlahe techn.miestnosti,rozmery 600x60x800mm</t>
  </si>
  <si>
    <t>1755347683</t>
  </si>
  <si>
    <t>721290111</t>
  </si>
  <si>
    <t>Ostatné - skúška tesnosti kanalizácie v objektoch vodou do DN 125</t>
  </si>
  <si>
    <t>-1927408827</t>
  </si>
  <si>
    <t>5516292100</t>
  </si>
  <si>
    <t>Lievik so sifónom a prídavná uzávierka HL 21</t>
  </si>
  <si>
    <t>-1913725594</t>
  </si>
  <si>
    <t>998721201</t>
  </si>
  <si>
    <t>Presun hmôt pre vnútornú kanalizáciu v objektoch výšky do 6 m</t>
  </si>
  <si>
    <t>-1308710780</t>
  </si>
  <si>
    <t>722</t>
  </si>
  <si>
    <t>Zdravotechnika - vnútorný vodovod</t>
  </si>
  <si>
    <t>722171312</t>
  </si>
  <si>
    <t xml:space="preserve">Potrubie z viacvrstvových rúr  plasto-hliníková rúra d20x2,0 mm  </t>
  </si>
  <si>
    <t>2117638065</t>
  </si>
  <si>
    <t>722171313</t>
  </si>
  <si>
    <t>Potrubie z viacvrstvových rúr plasto-hliníková rúra d26x3,0mm</t>
  </si>
  <si>
    <t>-76020853</t>
  </si>
  <si>
    <t>722171314</t>
  </si>
  <si>
    <t>Potrubie z viacvrstvových rúr plasto-hliníková rúra d32x3,0mm</t>
  </si>
  <si>
    <t>1675113200</t>
  </si>
  <si>
    <t>286220049900</t>
  </si>
  <si>
    <t>Nástenka  D 20x1/2", PeX-Al-PeX systém,</t>
  </si>
  <si>
    <t>-1621010273</t>
  </si>
  <si>
    <t>28622004991</t>
  </si>
  <si>
    <t>Nástenka lisovacia -prechodová   D 20x1/2"</t>
  </si>
  <si>
    <t>1341494112</t>
  </si>
  <si>
    <t>722172113.</t>
  </si>
  <si>
    <t>Potrubie z plastických rúr HDPE D32/3,0 - PN16</t>
  </si>
  <si>
    <t>164758109</t>
  </si>
  <si>
    <t>722190401</t>
  </si>
  <si>
    <t>Vyvedenie a upevnenie výpustky   DN 15</t>
  </si>
  <si>
    <t>3586068</t>
  </si>
  <si>
    <t>722220111</t>
  </si>
  <si>
    <t>Montáž armatúry závitovej s jedným závitom,nástenka pre výtokový ventil G 1/2</t>
  </si>
  <si>
    <t>2084267186</t>
  </si>
  <si>
    <t>551110020400</t>
  </si>
  <si>
    <t>Guľový ventil pračkový, 1/2" - 3/4", s filtrom</t>
  </si>
  <si>
    <t>-1983337174</t>
  </si>
  <si>
    <t>722220121</t>
  </si>
  <si>
    <t>Montáž armatúry závitovej s jedným závitom,nástenka pre batériu G 1/2</t>
  </si>
  <si>
    <t>-564424658</t>
  </si>
  <si>
    <t>551110019900</t>
  </si>
  <si>
    <t>Guľový ventil rohový, 1/2" - 3/8", s filtrom</t>
  </si>
  <si>
    <t>858840627</t>
  </si>
  <si>
    <t>722221010</t>
  </si>
  <si>
    <t>Montáž guľového kohúta závitového priameho pre vodu G 1/2</t>
  </si>
  <si>
    <t>-1433610470</t>
  </si>
  <si>
    <t>551110013700</t>
  </si>
  <si>
    <t>Guľový uzáver pre vodu Perfecta, 1/2" FF, páčka, niklovaná mosadz, IVAR</t>
  </si>
  <si>
    <t>1827342584</t>
  </si>
  <si>
    <t>722221020</t>
  </si>
  <si>
    <t>Montáž guľového kohúta závitového priameho pre vodu G 1</t>
  </si>
  <si>
    <t>-1180518248</t>
  </si>
  <si>
    <t>551110013900</t>
  </si>
  <si>
    <t>Guľový uzáver pre vodu Perfecta, 1" FF, páčka, niklovaná mosadz, IVAR</t>
  </si>
  <si>
    <t>-687839586</t>
  </si>
  <si>
    <t>722221060</t>
  </si>
  <si>
    <t>Montáž guľového kohúta závitového priameho pre vodu s vypúšťaním G 1/2</t>
  </si>
  <si>
    <t>-1426696951</t>
  </si>
  <si>
    <t>551210047800</t>
  </si>
  <si>
    <t>Ventil výtokový s hadicovou spojkou pre dopúšťanie vyk.systému DN15</t>
  </si>
  <si>
    <t>1027815014</t>
  </si>
  <si>
    <t>722221066</t>
  </si>
  <si>
    <t>Montáž guľového kohúta závitového priameho pre vodu s vypúšťaním G 1"</t>
  </si>
  <si>
    <t>1775677570</t>
  </si>
  <si>
    <t>55111001130</t>
  </si>
  <si>
    <t>Guľový uzáver vypúšťaním 1", mosadz</t>
  </si>
  <si>
    <t>1942092582</t>
  </si>
  <si>
    <t>722221175</t>
  </si>
  <si>
    <t>Montáž poistného ventilu závitového pre vodu G 3/4</t>
  </si>
  <si>
    <t>1513671281</t>
  </si>
  <si>
    <t>551210021800</t>
  </si>
  <si>
    <t>Ventil poistný zásobníkového ohrievača 3/4”</t>
  </si>
  <si>
    <t>166242284</t>
  </si>
  <si>
    <t>722221265</t>
  </si>
  <si>
    <t>Montáž spätnej klapky G 1/2</t>
  </si>
  <si>
    <t>730619252</t>
  </si>
  <si>
    <t>551190000800</t>
  </si>
  <si>
    <t>Spätná klapka 1/2"</t>
  </si>
  <si>
    <t>-470533660</t>
  </si>
  <si>
    <t>551110016400</t>
  </si>
  <si>
    <t>Spätný ventil kontrolovateľný, 1/2"</t>
  </si>
  <si>
    <t>1472316050</t>
  </si>
  <si>
    <t>722221270</t>
  </si>
  <si>
    <t>Montáž spätnej klapky  G 3/4</t>
  </si>
  <si>
    <t>698249355</t>
  </si>
  <si>
    <t>551190000900</t>
  </si>
  <si>
    <t>Spätná klapka  3/4"</t>
  </si>
  <si>
    <t>-1707995601</t>
  </si>
  <si>
    <t>722221370</t>
  </si>
  <si>
    <t>Montáž vodovodného filtra G 1</t>
  </si>
  <si>
    <t>-766525084</t>
  </si>
  <si>
    <t>422010003100</t>
  </si>
  <si>
    <t>Filter na vodu s mechanickým preplachom 1"</t>
  </si>
  <si>
    <t>1607426614</t>
  </si>
  <si>
    <t>734423130</t>
  </si>
  <si>
    <t>Tlakomer 0-1MPa</t>
  </si>
  <si>
    <t>-705380941</t>
  </si>
  <si>
    <t>722290226</t>
  </si>
  <si>
    <t>Tlaková skúška vodovodného potrubia závitového do DN 50</t>
  </si>
  <si>
    <t>-1173411029</t>
  </si>
  <si>
    <t>722290234</t>
  </si>
  <si>
    <t>Prepláchnutie a dezinfekcia vodovodného potrubia do DN 80</t>
  </si>
  <si>
    <t>-966148229</t>
  </si>
  <si>
    <t>998722201</t>
  </si>
  <si>
    <t>Presun hmôt pre vnútorný vodovod v objektoch výšky do 6 m</t>
  </si>
  <si>
    <t>1131487761</t>
  </si>
  <si>
    <t>725</t>
  </si>
  <si>
    <t>Zdravotechnika - zariaď. predmety</t>
  </si>
  <si>
    <t>725149710</t>
  </si>
  <si>
    <t>Montáž predstenového systému záchodov do kombinovaných stien (napr.GEBERIT, AlcaPlast)</t>
  </si>
  <si>
    <t>-1183361771</t>
  </si>
  <si>
    <t>552370001600</t>
  </si>
  <si>
    <t>975785520</t>
  </si>
  <si>
    <t>725149720</t>
  </si>
  <si>
    <t>Montáž záchodu do predstenového systému</t>
  </si>
  <si>
    <t>-58153337</t>
  </si>
  <si>
    <t>642360000300</t>
  </si>
  <si>
    <t xml:space="preserve">Misa záchodová keramická závesná </t>
  </si>
  <si>
    <t>979716615</t>
  </si>
  <si>
    <t>55236000140</t>
  </si>
  <si>
    <t>WC  závesné pre telesne postihnutých</t>
  </si>
  <si>
    <t>1609101383</t>
  </si>
  <si>
    <t>552380000100</t>
  </si>
  <si>
    <t xml:space="preserve">Ovládacie tlačidlo podomietkové pre dvojité splachovanie </t>
  </si>
  <si>
    <t>572121158</t>
  </si>
  <si>
    <t>6420136050a</t>
  </si>
  <si>
    <t>Sedatko</t>
  </si>
  <si>
    <t>1544222293</t>
  </si>
  <si>
    <t>725219201</t>
  </si>
  <si>
    <t>Montáž umývadla bez výtokovej armatúry z bieleho diturvitu so zápachovou uzávierkou na konzoly</t>
  </si>
  <si>
    <t>-1601880434</t>
  </si>
  <si>
    <t>6420136410</t>
  </si>
  <si>
    <t>Sanitárna keramika   umývadlo šírka 500mm biele</t>
  </si>
  <si>
    <t>65489463</t>
  </si>
  <si>
    <t>642013641</t>
  </si>
  <si>
    <t>Sanitárna keramika   umývadlo pre telesne postihnuté  s krytom  biele š.650mm</t>
  </si>
  <si>
    <t>-807864593</t>
  </si>
  <si>
    <t>725241112</t>
  </si>
  <si>
    <t xml:space="preserve">Montáž - vanička sprchová akrylátová štvorcová </t>
  </si>
  <si>
    <t>-362181706</t>
  </si>
  <si>
    <t>5542303200</t>
  </si>
  <si>
    <t>Vanička 800x800 mm sprchová akrylátová  biela</t>
  </si>
  <si>
    <t>440648942</t>
  </si>
  <si>
    <t>725245102</t>
  </si>
  <si>
    <t>Montáž - zástena sprchová jednokrídlová do výšky 2000 mm a šírky 800 mm</t>
  </si>
  <si>
    <t>-797509332</t>
  </si>
  <si>
    <t>5548404400</t>
  </si>
  <si>
    <t xml:space="preserve">Dvere sprchové otváracie </t>
  </si>
  <si>
    <t>1992553429</t>
  </si>
  <si>
    <t>725319101</t>
  </si>
  <si>
    <t>Montáž drezu jednoduchého bez výtokovej armatúry z bieleho diturvitu so zápachovou uzávierkou</t>
  </si>
  <si>
    <t>1657143278</t>
  </si>
  <si>
    <t>552206</t>
  </si>
  <si>
    <t>Drez nerez</t>
  </si>
  <si>
    <t>-1972279157</t>
  </si>
  <si>
    <t>725332320</t>
  </si>
  <si>
    <t>Montáž výlevky bez výtokovej armatúry a splachovacej nádrže, diturvitová</t>
  </si>
  <si>
    <t>-626225171</t>
  </si>
  <si>
    <t>5523400000</t>
  </si>
  <si>
    <t>Výlevka smaltovaná</t>
  </si>
  <si>
    <t>-1793265626</t>
  </si>
  <si>
    <t>725819401</t>
  </si>
  <si>
    <t>Montáž ventilu rohového s pripojovacou rúrkou G 1/2</t>
  </si>
  <si>
    <t>-1993828754</t>
  </si>
  <si>
    <t>5890001</t>
  </si>
  <si>
    <t>Pripojovaci rúra k rohovým ventilom</t>
  </si>
  <si>
    <t>-455343633</t>
  </si>
  <si>
    <t>725829206</t>
  </si>
  <si>
    <t>Montáž batérie umývadlovej a drezovej stojankovej s mechanickým ovládaním odpadového ventilu</t>
  </si>
  <si>
    <t>-1820995094</t>
  </si>
  <si>
    <t>3880006</t>
  </si>
  <si>
    <t>Umývadlová batéria stojanková pre jednootvorovú montáž</t>
  </si>
  <si>
    <t>-41158212</t>
  </si>
  <si>
    <t>02638800061</t>
  </si>
  <si>
    <t xml:space="preserve">Výlevkova  batéria  dlhá nástenná </t>
  </si>
  <si>
    <t>-1477869483</t>
  </si>
  <si>
    <t>725829301</t>
  </si>
  <si>
    <t>Montáž batérie umývadlovej a drezovej stojankovej s mechanickým ovládaním G 1/2</t>
  </si>
  <si>
    <t>-2087695990</t>
  </si>
  <si>
    <t>388007001</t>
  </si>
  <si>
    <t>Batéria drezová stojanková pre jednootvorovú montáž</t>
  </si>
  <si>
    <t>-1144091406</t>
  </si>
  <si>
    <t>725849201</t>
  </si>
  <si>
    <t>Montáž batérie sprchovej nástennej s pevnou výškou sprchy</t>
  </si>
  <si>
    <t>1979816362</t>
  </si>
  <si>
    <t>5514513200</t>
  </si>
  <si>
    <t xml:space="preserve">Batéria sprchová zmiešavacia  s ručnou sprchou </t>
  </si>
  <si>
    <t>1098931618</t>
  </si>
  <si>
    <t>725869301</t>
  </si>
  <si>
    <t>Montáž zápachovej uzávierky pre zariaďovacie predmety, umývadlovej do D 40</t>
  </si>
  <si>
    <t>-1428628229</t>
  </si>
  <si>
    <t>551620005800</t>
  </si>
  <si>
    <t>Zápachová uzávierka kolenová pre umývadlá  d 40 mm</t>
  </si>
  <si>
    <t>-1801252362</t>
  </si>
  <si>
    <t>7258693021</t>
  </si>
  <si>
    <t>Montáž zápachovej uzávierky pre zariaďovacie predmety, umývadlovej do D 50 (podomietková)</t>
  </si>
  <si>
    <t>-1725467340</t>
  </si>
  <si>
    <t>551620005600</t>
  </si>
  <si>
    <t>Zápachová uzávierka podomietková - sifón pre umývadlo, d 50</t>
  </si>
  <si>
    <t>1975414831</t>
  </si>
  <si>
    <t>725869311</t>
  </si>
  <si>
    <t>Montáž zápachovej uzávierky pre zariaďovacie predmety, drezovej do D 50 (pre jeden drez)</t>
  </si>
  <si>
    <t>470061010</t>
  </si>
  <si>
    <t>551620007100</t>
  </si>
  <si>
    <t>Zápachová uzávierka kolenová pre jednodielne drezy, d 50 mm, G 1 1/2", vodorovný odtok, úsporný,</t>
  </si>
  <si>
    <t>905775300</t>
  </si>
  <si>
    <t>725869322</t>
  </si>
  <si>
    <t>Montáž zápachovej uzávierky pre zariaďovacie predmety, pračkovej do D 40 (podomietkovej)</t>
  </si>
  <si>
    <t>1659392942</t>
  </si>
  <si>
    <t>551620012100</t>
  </si>
  <si>
    <t xml:space="preserve">Zápachová uzávierka podomietková d 40 mm, s jednou prípojkou </t>
  </si>
  <si>
    <t>-997141895</t>
  </si>
  <si>
    <t>725869323</t>
  </si>
  <si>
    <t>Montáž zápachovej uzávierky pre zariaďovacie predmety, pračkovej do D 50 (podomietkovej)</t>
  </si>
  <si>
    <t>-1818726092</t>
  </si>
  <si>
    <t>551620012200</t>
  </si>
  <si>
    <t>Zápachová uzávierka podomietková d 50-56 mm, s jednou prípojkou, krabicou pre montáž do steny a krycou doskou, pre pripojenie práčok a umývačiek riadu, plast</t>
  </si>
  <si>
    <t>-250394828</t>
  </si>
  <si>
    <t>732422025</t>
  </si>
  <si>
    <t>Montáž obehového čerpadla teplovodného</t>
  </si>
  <si>
    <t>1126953968</t>
  </si>
  <si>
    <t>541320001</t>
  </si>
  <si>
    <t xml:space="preserve">Obehové cirkulačné čerpadlo ,spínacie hodiny </t>
  </si>
  <si>
    <t>2079338608</t>
  </si>
  <si>
    <t>998725201</t>
  </si>
  <si>
    <t>Presun hmôt pre zariaďovacie predmety v objektoch výšky do 6 m</t>
  </si>
  <si>
    <t>-1757895547</t>
  </si>
  <si>
    <t>03 - Ústredné vykurovanie</t>
  </si>
  <si>
    <t xml:space="preserve">    731 - Ústredné kúrenie, kotolne</t>
  </si>
  <si>
    <t xml:space="preserve">    732 - Ústredné kúrenie, strojovne</t>
  </si>
  <si>
    <t xml:space="preserve">    733 - Ústredné kúrenie, rozvodné potrubie</t>
  </si>
  <si>
    <t xml:space="preserve">    734 - Ústredné kúrenie, armatúry.</t>
  </si>
  <si>
    <t xml:space="preserve">    735 - Ústredné kúrenie, vykurov. telesá</t>
  </si>
  <si>
    <t>M - Práce a dodávky M</t>
  </si>
  <si>
    <t xml:space="preserve">    36-M - Montáž prevádzkových, meracích a regulačných zariadení</t>
  </si>
  <si>
    <t>Ostatné - Ostatné</t>
  </si>
  <si>
    <t xml:space="preserve">    HZS - HZS</t>
  </si>
  <si>
    <t>713482121</t>
  </si>
  <si>
    <t>Montáž trubíc z PE, hr.15-20 mm,vnút.priemer do 38</t>
  </si>
  <si>
    <t>1134682990</t>
  </si>
  <si>
    <t>283310004600</t>
  </si>
  <si>
    <t xml:space="preserve">Izolačná PE trubica TUBOLIT DG 18x20 mm </t>
  </si>
  <si>
    <t>-1100481443</t>
  </si>
  <si>
    <t xml:space="preserve">Izolačná PE trubica TUBOLIT DG 22x20 mm </t>
  </si>
  <si>
    <t>-124995352</t>
  </si>
  <si>
    <t>Izolačná PE trubica TUBOLIT DG 28x20 mm</t>
  </si>
  <si>
    <t>263883089</t>
  </si>
  <si>
    <t xml:space="preserve">Izolačná PE trubica TUBOLIT DG 35x20 mm </t>
  </si>
  <si>
    <t>-1058589832</t>
  </si>
  <si>
    <t>713482122</t>
  </si>
  <si>
    <t>Montáž trubíc z PE, hr.15-20 mm,vnút.priemer 39-70 mm</t>
  </si>
  <si>
    <t>2031066255</t>
  </si>
  <si>
    <t>283310005000</t>
  </si>
  <si>
    <t xml:space="preserve">Izolačná PE trubica TUBOLIT DG 42x20 mm </t>
  </si>
  <si>
    <t>1957913548</t>
  </si>
  <si>
    <t>-171869571</t>
  </si>
  <si>
    <t>731</t>
  </si>
  <si>
    <t>Ústredné kúrenie, kotolne</t>
  </si>
  <si>
    <t>731291080</t>
  </si>
  <si>
    <t xml:space="preserve">Montáž rýchlomontážnej sady s 3-cestným zmiešavačom </t>
  </si>
  <si>
    <t>312596917</t>
  </si>
  <si>
    <t>484810006000</t>
  </si>
  <si>
    <t>Rýchlomontážna sada :trojcestný zmiešavací ventil so servopohonom ,obehové čerpadlo, 2 guľový uzávery s teplomermi ,spätná klapka</t>
  </si>
  <si>
    <t>sada</t>
  </si>
  <si>
    <t>-1493351577</t>
  </si>
  <si>
    <t>998731201</t>
  </si>
  <si>
    <t>Presun hmôt pre kotolne umiestnené vo výške (hĺbke) do 6 m</t>
  </si>
  <si>
    <t>-315366814</t>
  </si>
  <si>
    <t>732</t>
  </si>
  <si>
    <t>Ústredné kúrenie, strojovne</t>
  </si>
  <si>
    <t>732219205</t>
  </si>
  <si>
    <t>Montáž zásobníkového ohrievača vody objem do 150 l</t>
  </si>
  <si>
    <t>463532876</t>
  </si>
  <si>
    <t>484380001101</t>
  </si>
  <si>
    <t>Ohrievač zásobníkový teplej vody so zabudovaým rúrkovým výmenníkom objem 150 l</t>
  </si>
  <si>
    <t>-1338077280</t>
  </si>
  <si>
    <t>732331006</t>
  </si>
  <si>
    <t>Montáž expanznej nádoby tlak 3 bary s membránou 18 l</t>
  </si>
  <si>
    <t>1432754494</t>
  </si>
  <si>
    <t>484630005300</t>
  </si>
  <si>
    <t>Nádoba expanzná s membránou typ NG 18 l</t>
  </si>
  <si>
    <t>-1084697534</t>
  </si>
  <si>
    <t>48463000531</t>
  </si>
  <si>
    <t>Konzola pre expanznú nádobu -súčasťou je automatický odvzdušňovací ventil ,manometer, poistný ventil ,bezpečnostný guľový uzáver</t>
  </si>
  <si>
    <t>-931574420</t>
  </si>
  <si>
    <t>732351000</t>
  </si>
  <si>
    <t>Montáž akumulačného zásobníka vykurovacej vody  objem do 400 l</t>
  </si>
  <si>
    <t>1276917402</t>
  </si>
  <si>
    <t>484420000300</t>
  </si>
  <si>
    <t>Akumulačná nádoba oceľová 203 l s izoláciou z tvrdého PU hr. 50 mm pre uzatvorené vykurovacie a chladiace systémy</t>
  </si>
  <si>
    <t>-248922964</t>
  </si>
  <si>
    <t>732331001</t>
  </si>
  <si>
    <t>Revízná správa tlakovej nádoby</t>
  </si>
  <si>
    <t>520087912</t>
  </si>
  <si>
    <t>732460005</t>
  </si>
  <si>
    <t>Montáž tepelného čerpadla vykurovací výkon 11kW so zabudovaním elektrickým ohrevom 6 kW (vzduch-voda)</t>
  </si>
  <si>
    <t>1389512366</t>
  </si>
  <si>
    <t>484730001600</t>
  </si>
  <si>
    <t>-413368822</t>
  </si>
  <si>
    <t>484730001601</t>
  </si>
  <si>
    <t xml:space="preserve">Snímač vonkajšej teploty </t>
  </si>
  <si>
    <t>-1947178200</t>
  </si>
  <si>
    <t>484730001602</t>
  </si>
  <si>
    <t>Regulátor -diaľkové ovládanie pre tepelné čerpadlo</t>
  </si>
  <si>
    <t>-564910899</t>
  </si>
  <si>
    <t>374350006400</t>
  </si>
  <si>
    <t xml:space="preserve">Termostat priestorový  na reguláciu teploty </t>
  </si>
  <si>
    <t>-1433032462</t>
  </si>
  <si>
    <t>484730009900</t>
  </si>
  <si>
    <t xml:space="preserve">Konzola na zem pre čerpadlá </t>
  </si>
  <si>
    <t>-776305052</t>
  </si>
  <si>
    <t>998732201</t>
  </si>
  <si>
    <t>Presun hmôt pre strojovne v objektoch výšky do 6 m</t>
  </si>
  <si>
    <t>-1577628119</t>
  </si>
  <si>
    <t>733</t>
  </si>
  <si>
    <t>Ústredné kúrenie, rozvodné potrubie</t>
  </si>
  <si>
    <t>733151057</t>
  </si>
  <si>
    <t>Potrubie z medených rúrok tvrdých spájaných mäkkou spájkou D 28/1,0 mm</t>
  </si>
  <si>
    <t>1376445031</t>
  </si>
  <si>
    <t>733151060</t>
  </si>
  <si>
    <t>Potrubie z medených rúrok tvrdých spájaných mäkkou spájkou D 35/1,5 mm</t>
  </si>
  <si>
    <t>-1126351900</t>
  </si>
  <si>
    <t>733167011</t>
  </si>
  <si>
    <t>Potrubie z rúr trojvrstvová -plasto-hliníková rúra   DN 16,0x2,0 mm lisovaním vrátane tvaroviek</t>
  </si>
  <si>
    <t>1701119222</t>
  </si>
  <si>
    <t>733167012</t>
  </si>
  <si>
    <t>Potrubie z rúr trojvrstvová -plasto-hliníková rúra  DN 20,00x2,0 mm lisovaním vrátane tvaroviek</t>
  </si>
  <si>
    <t>1041431531</t>
  </si>
  <si>
    <t>733167013</t>
  </si>
  <si>
    <t>Potrubie z rúr trojvrstvová -plasto-hliníková rúra  DN 26,0x3,0 mm lisovaním vrátane tvaroviek</t>
  </si>
  <si>
    <t>-632739887</t>
  </si>
  <si>
    <t>733167014</t>
  </si>
  <si>
    <t>Potrubie z rúr trojvrstvová -plasto-hliníková rúra  DN 32,0x3,0 mm lisovaním vrátane tvaroviek</t>
  </si>
  <si>
    <t>78263437</t>
  </si>
  <si>
    <t>733167015</t>
  </si>
  <si>
    <t>Potrubie z rúr trojvrstvová -plasto-hliníková rúra  DN 40,0x3,5 mm lisovaním vrátane tvaroviek</t>
  </si>
  <si>
    <t>-1299587145</t>
  </si>
  <si>
    <t>733191201</t>
  </si>
  <si>
    <t>Tlaková skúška medeného potrubia do D 35 mm</t>
  </si>
  <si>
    <t>-879941096</t>
  </si>
  <si>
    <t>733191301</t>
  </si>
  <si>
    <t>Tlaková skúška plastového potrubia do 32 mm</t>
  </si>
  <si>
    <t>1552931429</t>
  </si>
  <si>
    <t>733191302</t>
  </si>
  <si>
    <t>Tlaková skúška plastového potrubia nad 32 do 63 mm</t>
  </si>
  <si>
    <t>-1918428736</t>
  </si>
  <si>
    <t>998733201</t>
  </si>
  <si>
    <t>Presun hmôt pre rozvody potrubia v objektoch výšky do 6 m</t>
  </si>
  <si>
    <t>795316523</t>
  </si>
  <si>
    <t>734</t>
  </si>
  <si>
    <t>Ústredné kúrenie, armatúry.</t>
  </si>
  <si>
    <t>734209112</t>
  </si>
  <si>
    <t>Montáž závitovej armatúry s 2 závitmi do G 1/2</t>
  </si>
  <si>
    <t>-1075528422</t>
  </si>
  <si>
    <t>55129001100</t>
  </si>
  <si>
    <t>Pripojovacia regulačná armatúra k radiátorom v rohovom vyhotovení pre dvojrúrkový systém DN15</t>
  </si>
  <si>
    <t>-768034964</t>
  </si>
  <si>
    <t>4228461091</t>
  </si>
  <si>
    <t>Termohlavica na radiátory</t>
  </si>
  <si>
    <t>-2064273584</t>
  </si>
  <si>
    <t>734213250</t>
  </si>
  <si>
    <t>Montáž ventilu odvzdušňovacieho závitového automatického G 1/2</t>
  </si>
  <si>
    <t>-52638707</t>
  </si>
  <si>
    <t>551210009300</t>
  </si>
  <si>
    <t>Ventil odvzdušňovací automatický 1/2” armatúry pre uzavreté systémy</t>
  </si>
  <si>
    <t>-291205221</t>
  </si>
  <si>
    <t>734224012</t>
  </si>
  <si>
    <t>Montáž guľového kohúta závitového G 1</t>
  </si>
  <si>
    <t>581333136</t>
  </si>
  <si>
    <t>551210044800</t>
  </si>
  <si>
    <t>Guľový ventil 1” kúrenársky</t>
  </si>
  <si>
    <t>1977803809</t>
  </si>
  <si>
    <t>734224015</t>
  </si>
  <si>
    <t>Montáž guľového kohúta závitového G 5/4</t>
  </si>
  <si>
    <t>-36439651</t>
  </si>
  <si>
    <t>551210044900</t>
  </si>
  <si>
    <t>Guľový ventil 1 1/4” kúrenársky</t>
  </si>
  <si>
    <t>1887857104</t>
  </si>
  <si>
    <t>734291340</t>
  </si>
  <si>
    <t>Montáž filtra závitového G 1</t>
  </si>
  <si>
    <t>-105024565</t>
  </si>
  <si>
    <t>436320007600</t>
  </si>
  <si>
    <t>Odlučovač nečistôt s magnetom, 1", pre oddelenie a zber nečistôt vo vykurovacích a chladiacich systémoch</t>
  </si>
  <si>
    <t>-562163323</t>
  </si>
  <si>
    <t>734296180</t>
  </si>
  <si>
    <t>Montáž zmiešavacej armatúry trojcestnej DN 32 so servopohonom</t>
  </si>
  <si>
    <t>1403438900</t>
  </si>
  <si>
    <t>551210037900</t>
  </si>
  <si>
    <t>Ventil zmiešavací trojcestný 5/4" mosadz</t>
  </si>
  <si>
    <t>-875795422</t>
  </si>
  <si>
    <t>551210040900</t>
  </si>
  <si>
    <t>Servopohon ku zmiešavacím ventilom  230 V</t>
  </si>
  <si>
    <t>151649013</t>
  </si>
  <si>
    <t>998734201</t>
  </si>
  <si>
    <t>Presun hmôt pre armatúry v objektoch výšky do 6 m</t>
  </si>
  <si>
    <t>-776944449</t>
  </si>
  <si>
    <t>735</t>
  </si>
  <si>
    <t>Ústredné kúrenie, vykurov. telesá</t>
  </si>
  <si>
    <t>735154140</t>
  </si>
  <si>
    <t>Montáž vykurovacieho telesa panelového dvojradového výšky 600 mm/ dĺžky 400-600 mm</t>
  </si>
  <si>
    <t>-1116438583</t>
  </si>
  <si>
    <t>484530056300</t>
  </si>
  <si>
    <t xml:space="preserve">Teleso vykurovacie doskové dvojpanelové oceľové KORAD 21VKP 600x400 mm </t>
  </si>
  <si>
    <t>-780642265</t>
  </si>
  <si>
    <t>484530056400</t>
  </si>
  <si>
    <t>Teleso vykurovacie doskové dvojpanelové oceľové KORAD 21VKP vxl 600x500 mm</t>
  </si>
  <si>
    <t>827589092</t>
  </si>
  <si>
    <t>484530056500</t>
  </si>
  <si>
    <t xml:space="preserve">Teleso vykurovacie doskové dvojpanelové oceľové KORAD 21VKP  600x600 mm </t>
  </si>
  <si>
    <t>1359703494</t>
  </si>
  <si>
    <t>735154141</t>
  </si>
  <si>
    <t>Montáž vykurovacieho telesa panelového dvojradového výšky 600 mm/ dĺžky 700-900 mm</t>
  </si>
  <si>
    <t>1884243192</t>
  </si>
  <si>
    <t>484530056700</t>
  </si>
  <si>
    <t>Teleso vykurovacie doskové dvojpanelové oceľové KORAD 21VKP 600x800 mm</t>
  </si>
  <si>
    <t>-590587746</t>
  </si>
  <si>
    <t>735154142</t>
  </si>
  <si>
    <t>Montáž vykurovacieho telesa panelového dvojradového výšky 600 mm/ dĺžky 1000-1200 mm</t>
  </si>
  <si>
    <t>-245436582</t>
  </si>
  <si>
    <t>484530056900</t>
  </si>
  <si>
    <t xml:space="preserve">Teleso vykurovacie doskové dvojpanelové oceľové KORAD 21VKP 600x1000 mm </t>
  </si>
  <si>
    <t>-1249710417</t>
  </si>
  <si>
    <t>484530066300</t>
  </si>
  <si>
    <t xml:space="preserve">Teleso vykurovacie doskové dvojpanelové oceľové 22VKP  600x1200 mm </t>
  </si>
  <si>
    <t>-1340745346</t>
  </si>
  <si>
    <t>735154143</t>
  </si>
  <si>
    <t>Montáž vykurovacieho telesa panelového dvojradového výšky 600 mm/ dĺžky 1400-1800 mm</t>
  </si>
  <si>
    <t>1633427326</t>
  </si>
  <si>
    <t>484530057400</t>
  </si>
  <si>
    <t xml:space="preserve">Teleso vykurovacie doskové dvojpanelové oceľové KORAD 21VKP  600x1500 mm </t>
  </si>
  <si>
    <t>-816474879</t>
  </si>
  <si>
    <t>484530057500</t>
  </si>
  <si>
    <t xml:space="preserve">Teleso vykurovacie doskové dvojpanelové oceľové KORAD 21VKP 600x1600 mm </t>
  </si>
  <si>
    <t>888570582</t>
  </si>
  <si>
    <t>484530066900</t>
  </si>
  <si>
    <t xml:space="preserve">Teleso vykurovacie doskové dvojpanelové oceľové KORAD 22VKP  600x1800 mm </t>
  </si>
  <si>
    <t>-2097554611</t>
  </si>
  <si>
    <t>735158120</t>
  </si>
  <si>
    <t>Vykurovacie telesá panelové,tlaková skúška telesa vodou dvojradového</t>
  </si>
  <si>
    <t>-453678182</t>
  </si>
  <si>
    <t>998735201</t>
  </si>
  <si>
    <t>Presun hmôt pre vykurovacie telesá v objektoch výšky do 6 m</t>
  </si>
  <si>
    <t>463572092</t>
  </si>
  <si>
    <t>Práce a dodávky M</t>
  </si>
  <si>
    <t>36-M</t>
  </si>
  <si>
    <t>Montáž prevádzkových, meracích a regulačných zariadení</t>
  </si>
  <si>
    <t>360411020</t>
  </si>
  <si>
    <t>Montáž priestorového termostatu</t>
  </si>
  <si>
    <t>1196987592</t>
  </si>
  <si>
    <t>3743500064</t>
  </si>
  <si>
    <t>Termostat priestorový na reguláciu teploty  5-30*C</t>
  </si>
  <si>
    <t>1836335846</t>
  </si>
  <si>
    <t>Ostatné</t>
  </si>
  <si>
    <t>HZS</t>
  </si>
  <si>
    <t>OP</t>
  </si>
  <si>
    <t>Odborná prehliadka</t>
  </si>
  <si>
    <t>hod</t>
  </si>
  <si>
    <t>262144</t>
  </si>
  <si>
    <t>669326831</t>
  </si>
  <si>
    <t>PNS</t>
  </si>
  <si>
    <t>Prvé napustenie systému</t>
  </si>
  <si>
    <t>519810305</t>
  </si>
  <si>
    <t>SK</t>
  </si>
  <si>
    <t>Spustenie systému</t>
  </si>
  <si>
    <t>1462385852</t>
  </si>
  <si>
    <t>ZaSP</t>
  </si>
  <si>
    <t>Zaregulovanie a skúšobná prevádzka</t>
  </si>
  <si>
    <t>2145521524</t>
  </si>
  <si>
    <t>04 - Elektroinštalácia</t>
  </si>
  <si>
    <t xml:space="preserve">    21-M - Elektromontáže</t>
  </si>
  <si>
    <t>21-M</t>
  </si>
  <si>
    <t>Elektromontáže</t>
  </si>
  <si>
    <t>2100001</t>
  </si>
  <si>
    <t>kompl</t>
  </si>
  <si>
    <t>-55433308</t>
  </si>
  <si>
    <t>2100002</t>
  </si>
  <si>
    <t>1kV Prípojka</t>
  </si>
  <si>
    <t>-1975308205</t>
  </si>
  <si>
    <t>2100003</t>
  </si>
  <si>
    <t>Rozvádzač</t>
  </si>
  <si>
    <t>82924207</t>
  </si>
  <si>
    <t>2100004</t>
  </si>
  <si>
    <t>Bleskozvod</t>
  </si>
  <si>
    <t>-1678256556</t>
  </si>
  <si>
    <t xml:space="preserve">    22-M - Montáže oznamovacích a zabezpečovacích zariadení</t>
  </si>
  <si>
    <t>VRN - Vedľajšie rozpočtové náklady</t>
  </si>
  <si>
    <t>2810311850</t>
  </si>
  <si>
    <t>Prestup pre káble TWP 75 PVC s integrovanou PVC manžetou</t>
  </si>
  <si>
    <t>256</t>
  </si>
  <si>
    <t>449410004300</t>
  </si>
  <si>
    <t>Protipožiarna zátka, vonkajší priemer 202 mm</t>
  </si>
  <si>
    <t>210120003</t>
  </si>
  <si>
    <t>Odpínače valcových poistkových vložiek 10 x 38 jednopólové do 32 A</t>
  </si>
  <si>
    <t>CHPV2IU</t>
  </si>
  <si>
    <t>Poistkový odpojovač s ukazovateľom pre fotovoltaické aplikácie, 2-pól, 1000V DC / 30A, C10(10x38mm)</t>
  </si>
  <si>
    <t>EPO000001593</t>
  </si>
  <si>
    <t>Poistka valcová C10 C10G16 16A 500V 10x38 gG</t>
  </si>
  <si>
    <t>210120013</t>
  </si>
  <si>
    <t>Odpínače valcových poistkových vložiek 22 x 58 trojpólové do 125 A</t>
  </si>
  <si>
    <t>345290014100</t>
  </si>
  <si>
    <t>Odpínač valcových poistiek OPVP 22-3</t>
  </si>
  <si>
    <t>345290016300</t>
  </si>
  <si>
    <t>Vložka poistková VN PV22 100A gG</t>
  </si>
  <si>
    <t>178804</t>
  </si>
  <si>
    <t>Rozvodnica pod omietku, plechové dvere, bezskrutková svorkovnica, 4 rady, modulov 56</t>
  </si>
  <si>
    <t>210193084</t>
  </si>
  <si>
    <t>Domova rozvodnica do 72 M  povrchová montáž</t>
  </si>
  <si>
    <t>210411181</t>
  </si>
  <si>
    <t>Montáž prepäťovej ochrany</t>
  </si>
  <si>
    <t>8595090536703</t>
  </si>
  <si>
    <t>Zvodič prepätia pre fotovoltické systémy (pre oba póly), do 1000 V DC, 40 kA (8/20)</t>
  </si>
  <si>
    <t>210501015</t>
  </si>
  <si>
    <t>Montáž kotevného systému pre rošt na fotovoltaické panely na plochej streche</t>
  </si>
  <si>
    <t>súb.</t>
  </si>
  <si>
    <t>592170002200</t>
  </si>
  <si>
    <t>Obrubník PREMAC cestný, lxšxv 1000x150x260 mm, skosenie 120/40 mm</t>
  </si>
  <si>
    <t>210501100</t>
  </si>
  <si>
    <t>Montáž fotovolataického panela na rošt</t>
  </si>
  <si>
    <t>Wp</t>
  </si>
  <si>
    <t>346510000100</t>
  </si>
  <si>
    <t>210501250</t>
  </si>
  <si>
    <t>Montáž a zapojenie meniča napätia z DC/AC</t>
  </si>
  <si>
    <t>PVBM0824--</t>
  </si>
  <si>
    <t>Striedač hybridný, 5000VA, 29kg, IP22</t>
  </si>
  <si>
    <t>BGPV1010--</t>
  </si>
  <si>
    <t>Uzemňovací set pre fotovoltaickú konštrukciu, M10</t>
  </si>
  <si>
    <t>Nosná konštrukcia pre montáž na rovnú strechu v jednej línii pre 4 panely</t>
  </si>
  <si>
    <t>210812004</t>
  </si>
  <si>
    <t>Vodič medený silový uložený voľne NYY 0,6/1 kV 1x10</t>
  </si>
  <si>
    <t>341110012900</t>
  </si>
  <si>
    <t>Kábel medený H1Z2Z2-K, EN50618, rozmedzie teplôt od -40° do 90°C, odolné voči pôsobeniu UV žiarenia a povete poveternostným podmienkám, bez halogénu, nešíria plamene, čierny, 10mm2</t>
  </si>
  <si>
    <t>341110013000</t>
  </si>
  <si>
    <t>Kábel medený H1Z2Z2-K, EN50618, rozmedzie teplôt od -40° do 90°C, odolné voči pôsobeniu UV žiarenia a povete poveternostným podmienkám, bez halogénu, nešíria plamene, červený, 10mm2</t>
  </si>
  <si>
    <t>22-M</t>
  </si>
  <si>
    <t>Montáže oznamovacích a zabezpečovacích zariadení</t>
  </si>
  <si>
    <t>VRN</t>
  </si>
  <si>
    <t>Vedľajšie rozpočtové náklady</t>
  </si>
  <si>
    <t>000700011</t>
  </si>
  <si>
    <t>Dopravné náklady - mimostavenisková doprava objektivizácia dopravných nákladov materiálov</t>
  </si>
  <si>
    <t>eur</t>
  </si>
  <si>
    <t>001000011</t>
  </si>
  <si>
    <t>Inžinierska činnosť - dozory autorský dozor projektanta</t>
  </si>
  <si>
    <t>001000034</t>
  </si>
  <si>
    <t>Inžinierska činnosť - skúšky a revízie ostatné skúšky</t>
  </si>
  <si>
    <t>001100001</t>
  </si>
  <si>
    <t>Meranie - bez rozlíšenia</t>
  </si>
  <si>
    <t>06 - Vzduchotechnika</t>
  </si>
  <si>
    <t xml:space="preserve">    769 - Montáže vzduchotechnických zariadení</t>
  </si>
  <si>
    <t>769</t>
  </si>
  <si>
    <t>Montáže vzduchotechnických zariadení</t>
  </si>
  <si>
    <t>76901</t>
  </si>
  <si>
    <t>Zariadenie č.1 – vetranie priestorov (okrem dielne)</t>
  </si>
  <si>
    <t>-1201860833</t>
  </si>
  <si>
    <t>76902</t>
  </si>
  <si>
    <t>Zariadenie č.2 – vetranie hygienických priestorov</t>
  </si>
  <si>
    <t>-1602134983</t>
  </si>
  <si>
    <t>76903</t>
  </si>
  <si>
    <t>Zariadenie č.3 – vetranie dielne</t>
  </si>
  <si>
    <t>1319839589</t>
  </si>
  <si>
    <t>76904</t>
  </si>
  <si>
    <t>Zaregulovanie, oživenie a spustenie systému</t>
  </si>
  <si>
    <t>-846402240</t>
  </si>
  <si>
    <t>76905</t>
  </si>
  <si>
    <t>Dopravné náklady</t>
  </si>
  <si>
    <t>659836507</t>
  </si>
  <si>
    <t>76906</t>
  </si>
  <si>
    <t>Montáž</t>
  </si>
  <si>
    <t>-1732998117</t>
  </si>
  <si>
    <t>07 - Štrukturovaná kabeláž +kamera +WIFI</t>
  </si>
  <si>
    <t xml:space="preserve">      22-M0 - Časť 1.1-štrukturovaná kabeláž +kam+ wifi</t>
  </si>
  <si>
    <t xml:space="preserve">      22-M1 - Časť 1.2 Serverovňa, rozvádzač a zariadenia</t>
  </si>
  <si>
    <t>22-M0</t>
  </si>
  <si>
    <t>Časť 1.1-štrukturovaná kabeláž +kam+ wifi</t>
  </si>
  <si>
    <t>2200001</t>
  </si>
  <si>
    <t>FTP kábel Cat.5e - montáž</t>
  </si>
  <si>
    <t>-819164696</t>
  </si>
  <si>
    <t>3582001</t>
  </si>
  <si>
    <t>FTP kábel Cat.5e - materiál</t>
  </si>
  <si>
    <t>-1647708474</t>
  </si>
  <si>
    <t>2200002</t>
  </si>
  <si>
    <t>Patchovanie FTP kábla do Patch panela</t>
  </si>
  <si>
    <t>-844686011</t>
  </si>
  <si>
    <t>2200003</t>
  </si>
  <si>
    <t>Legrand dvojzásuvka 2x RJ45, komplet montáž</t>
  </si>
  <si>
    <t>-1465117683</t>
  </si>
  <si>
    <t>3582002</t>
  </si>
  <si>
    <t>Legrand dvojzásuvka 2x RJ45, komplet materiál</t>
  </si>
  <si>
    <t>-1691054459</t>
  </si>
  <si>
    <t>3582003</t>
  </si>
  <si>
    <t>Spotrebný materiál</t>
  </si>
  <si>
    <t>kpl</t>
  </si>
  <si>
    <t>93131534</t>
  </si>
  <si>
    <t>3582004</t>
  </si>
  <si>
    <t>Patch panel 24xRJ45</t>
  </si>
  <si>
    <t>11695874</t>
  </si>
  <si>
    <t>2200004</t>
  </si>
  <si>
    <t xml:space="preserve">Prierez steny </t>
  </si>
  <si>
    <t>1522624065</t>
  </si>
  <si>
    <t>2200005</t>
  </si>
  <si>
    <t>Cestovné náklady</t>
  </si>
  <si>
    <t>km</t>
  </si>
  <si>
    <t>-1691899403</t>
  </si>
  <si>
    <t>22-M1</t>
  </si>
  <si>
    <t>Časť 1.2 Serverovňa, rozvádzač a zariadenia</t>
  </si>
  <si>
    <t>2210001</t>
  </si>
  <si>
    <t>Organizér do Racku</t>
  </si>
  <si>
    <t>-2099901189</t>
  </si>
  <si>
    <t>2210002</t>
  </si>
  <si>
    <t>-1361703005</t>
  </si>
  <si>
    <t>2210003</t>
  </si>
  <si>
    <t>6 Mpx dome kamera IP exteriérová antivandal, Day/Night s mechanickým IR filtrom, Smart IR LED dosvit 30 m, 1/2,9” 6 Megapixel progressive scan CMOS, rozlíšenie 3072 x 2048 px @ 20 fps, citlivosť 0,05 lx / F1.6 (Color, 1/3 s, 30 IRE), 0,2 lx / F1.6 (Color,</t>
  </si>
  <si>
    <t>-1929718266</t>
  </si>
  <si>
    <t>2210004</t>
  </si>
  <si>
    <t>PFA136</t>
  </si>
  <si>
    <t>-137181710</t>
  </si>
  <si>
    <t>2210005</t>
  </si>
  <si>
    <t>6 Mpx kompaktná kamera IP exteriérová, Day/Night s mechanickým IR filtrom, Smart IR LED dosvit 40 m, 1/2.9” 6Megapixel progressive scan CMOS, rozlíšenie 3072 x 2048 px @ 20 fps, citlivosť 0,04 lx / F1.6 (Color, 1/3 s, 30 IRE), 0,4 lx / F1.6 (Color, 1/30 s</t>
  </si>
  <si>
    <t>2068522624</t>
  </si>
  <si>
    <t>2210006</t>
  </si>
  <si>
    <t>PFA121</t>
  </si>
  <si>
    <t>-2013600917</t>
  </si>
  <si>
    <t>2210007</t>
  </si>
  <si>
    <t xml:space="preserve">Videorekordér IP sieťový 16kanálový, záznam / živý obraz / prehrávanie vo 4K, OS Linux, Quad-core procesor, podporované formáty H.265+ / H.265 / Smart H.264+ / H.264 / MJPEG, záznam max. do 320 Mbps, maximálne rozlíšenie 12 Mpx na kameru, videoanalytické </t>
  </si>
  <si>
    <t>-1085056823</t>
  </si>
  <si>
    <t>2210008</t>
  </si>
  <si>
    <t>HDD WD Purple 8TB</t>
  </si>
  <si>
    <t>619963435</t>
  </si>
  <si>
    <t>2210009</t>
  </si>
  <si>
    <t>Router</t>
  </si>
  <si>
    <t>-973128588</t>
  </si>
  <si>
    <t>22100091</t>
  </si>
  <si>
    <t>D-Link DES-1210-28</t>
  </si>
  <si>
    <t>1696439807</t>
  </si>
  <si>
    <t>22100092</t>
  </si>
  <si>
    <t>D-Link DES-1210-28P</t>
  </si>
  <si>
    <t>-1560431120</t>
  </si>
  <si>
    <t>22100093</t>
  </si>
  <si>
    <t>Wifi AP 5Ghz+2.4Ghz</t>
  </si>
  <si>
    <t>1417696830</t>
  </si>
  <si>
    <t>22100094</t>
  </si>
  <si>
    <t>Polica perforovana</t>
  </si>
  <si>
    <t>-1776806303</t>
  </si>
  <si>
    <t>22100095</t>
  </si>
  <si>
    <t xml:space="preserve">Montážne práce </t>
  </si>
  <si>
    <t>891427134</t>
  </si>
  <si>
    <t>08 - Doprava</t>
  </si>
  <si>
    <t xml:space="preserve">    5 - Komunikácie</t>
  </si>
  <si>
    <t>1542402225</t>
  </si>
  <si>
    <t>122201102</t>
  </si>
  <si>
    <t>Odkopávka a prekopávka nezapažená v hornine 3, nad 100 do 1000 m3</t>
  </si>
  <si>
    <t>-1511665302</t>
  </si>
  <si>
    <t>122201109</t>
  </si>
  <si>
    <t>Odkopávky a prekopávky nezapažené. Príplatok k cenám za lepivosť horniny</t>
  </si>
  <si>
    <t>-2065813277</t>
  </si>
  <si>
    <t>131211101</t>
  </si>
  <si>
    <t>Hĺbenie jám v  hornine tr.3 súdržných - ručným náradím</t>
  </si>
  <si>
    <t>1915569465</t>
  </si>
  <si>
    <t>1732881246</t>
  </si>
  <si>
    <t>162501122</t>
  </si>
  <si>
    <t>174101001</t>
  </si>
  <si>
    <t>Zásyp sypaninou so zhutnením jám, šachiet, rýh, zárezov alebo okolo objektov do 100 m3</t>
  </si>
  <si>
    <t>-749189471</t>
  </si>
  <si>
    <t>180402111</t>
  </si>
  <si>
    <t>Založenie trávnika parkového výsevom v rovine do 1:5</t>
  </si>
  <si>
    <t>1590356754</t>
  </si>
  <si>
    <t>005720001400</t>
  </si>
  <si>
    <t>Osivá tráv - semená parkovej zmesi</t>
  </si>
  <si>
    <t>kg</t>
  </si>
  <si>
    <t>-2070950567</t>
  </si>
  <si>
    <t>181101102</t>
  </si>
  <si>
    <t>Úprava pláne v zárezoch v hornine 1-4 so zhutnením na min 60 MPa</t>
  </si>
  <si>
    <t>-1699546255</t>
  </si>
  <si>
    <t>181301112</t>
  </si>
  <si>
    <t>Rozprestretie ornice v rovine, plocha nad 500 m2, hr.do 150 mm</t>
  </si>
  <si>
    <t>1260061926</t>
  </si>
  <si>
    <t>183101314</t>
  </si>
  <si>
    <t>Hĺbenie jamiek pre výsadbu v horn. 1-4 s výmenou pôdy do 100% v rovine alebo na svahu do 1:5 objemu nad 0,05 do 0,125 m3</t>
  </si>
  <si>
    <t>982756322</t>
  </si>
  <si>
    <t>183101324</t>
  </si>
  <si>
    <t>Hĺbenie jamiek pre výsadbu v horn. 1-4 s výmenou pôdy do 100% v rovine alebo na svahu do 1:5 objemu nad 3,00 do 4,00 m3</t>
  </si>
  <si>
    <t>-471628796</t>
  </si>
  <si>
    <t>183403111</t>
  </si>
  <si>
    <t>Obrobenie pôdy prekopaním do hĺbky nad 50 do 100 mm v rovine alebo na svahu do 1:5</t>
  </si>
  <si>
    <t>-361563645</t>
  </si>
  <si>
    <t>183403114</t>
  </si>
  <si>
    <t>Obrobenie pôdy kultivátorovaním v rovine alebo na svahu do 1:5</t>
  </si>
  <si>
    <t>-1723384732</t>
  </si>
  <si>
    <t>183403161</t>
  </si>
  <si>
    <t>Obrobenie pôdy valcovaním v rovine alebo na svahu do 1:5</t>
  </si>
  <si>
    <t>2118987943</t>
  </si>
  <si>
    <t>184103811</t>
  </si>
  <si>
    <t>Výsadba kríku na svahu nad 1:5 do 1:2 pri vzdialenosti zárezu do 1, 0 m</t>
  </si>
  <si>
    <t>62667437</t>
  </si>
  <si>
    <t>026520000300</t>
  </si>
  <si>
    <t xml:space="preserve">Krík listnatý stálozelený Krušpán vždy zelený - Buxus sempervirens </t>
  </si>
  <si>
    <t>1207308589</t>
  </si>
  <si>
    <t>184201112</t>
  </si>
  <si>
    <t>Výsadba stromu do predom vyhĺbenej jamky v rovine alebo na svahu do 1:5</t>
  </si>
  <si>
    <t>-1120604242</t>
  </si>
  <si>
    <t>026510003300</t>
  </si>
  <si>
    <t>-1075391708</t>
  </si>
  <si>
    <t>02651000331</t>
  </si>
  <si>
    <t>-657082009</t>
  </si>
  <si>
    <t>184202112</t>
  </si>
  <si>
    <t>Zakotvenie dreviny troma a viac kolmi pri priemere kolov do 100 mm pri dĺžke kolov do 2 m do 3 m</t>
  </si>
  <si>
    <t>-1088317429</t>
  </si>
  <si>
    <t>052170000500</t>
  </si>
  <si>
    <t>Tyč na kotvenie stromov</t>
  </si>
  <si>
    <t>1647946467</t>
  </si>
  <si>
    <t>212532111</t>
  </si>
  <si>
    <t>Lôžko pre trativod z kameniva hrubého drveného frakcie 16-32 mm</t>
  </si>
  <si>
    <t>1831206696</t>
  </si>
  <si>
    <t>212755118</t>
  </si>
  <si>
    <t>Trativod z drenážnych rúrok bez lôžka, vnútorného priem. rúrok 200 mm</t>
  </si>
  <si>
    <t>-1378399619</t>
  </si>
  <si>
    <t>274313612</t>
  </si>
  <si>
    <t>Betón základových pásov, prostý tr. C 20/25</t>
  </si>
  <si>
    <t>-1003008270</t>
  </si>
  <si>
    <t>451577777</t>
  </si>
  <si>
    <t xml:space="preserve">Podklad pod dlažbu v ploche vodorovnej alebo v sklone do 1:5 hr. 30-frakcia 4-8mm </t>
  </si>
  <si>
    <t>1455064681</t>
  </si>
  <si>
    <t>457971111</t>
  </si>
  <si>
    <t>Zriadenie vrstvy z geotextílie s presahom, so sklonom do 1:5, šírky geotextílie do 3 m</t>
  </si>
  <si>
    <t>305144431</t>
  </si>
  <si>
    <t>Geotextília polypropylénová Tatratex  N PP 300</t>
  </si>
  <si>
    <t>1425836435</t>
  </si>
  <si>
    <t>693110001100</t>
  </si>
  <si>
    <t>Geotextília separačno -filtračná plošná hmotnosť 200g, prioepustnosť vody kolmo v rovine 0,098m/s GTX</t>
  </si>
  <si>
    <t>1098505367</t>
  </si>
  <si>
    <t>693210002700</t>
  </si>
  <si>
    <t>Geomreža  G 40/40</t>
  </si>
  <si>
    <t>1656941238</t>
  </si>
  <si>
    <t>Komunikácie</t>
  </si>
  <si>
    <t>564752113</t>
  </si>
  <si>
    <t>Podklad alebo kryt z kameniva hrubého drveného ŠD 31,5Gc  po zhut.hr. 170 mm</t>
  </si>
  <si>
    <t>-1179344625</t>
  </si>
  <si>
    <t>564831111</t>
  </si>
  <si>
    <t>Podklad zo štrkodrviny 0-63 mm s rozprestretím a zhutnením, po zhutnení hr. 100 mm</t>
  </si>
  <si>
    <t>1786745566</t>
  </si>
  <si>
    <t>564861111</t>
  </si>
  <si>
    <t>-1976357290</t>
  </si>
  <si>
    <t>596911112</t>
  </si>
  <si>
    <t>Kladenie zámkovej dlažby hr. 6 cm pre peších nad 20 m2 so zriadením lôžka z kameniva hr. 4 cm</t>
  </si>
  <si>
    <t>1193723838</t>
  </si>
  <si>
    <t>592460007500</t>
  </si>
  <si>
    <t>51207073</t>
  </si>
  <si>
    <t>592460009000</t>
  </si>
  <si>
    <t>1589237502</t>
  </si>
  <si>
    <t>914000101</t>
  </si>
  <si>
    <t>760936340</t>
  </si>
  <si>
    <t>914000102</t>
  </si>
  <si>
    <t>398848302</t>
  </si>
  <si>
    <t>914002813</t>
  </si>
  <si>
    <t>Montáž dopravnej značky</t>
  </si>
  <si>
    <t>-707529329</t>
  </si>
  <si>
    <t>404410115300</t>
  </si>
  <si>
    <t>Informatívna prevádzková značka IP13b (Parkovisko – parkovacie miesta so šikmým státím), rozmer 750x1000 mm, fólia RA1, pozinkovaná</t>
  </si>
  <si>
    <t>-638083398</t>
  </si>
  <si>
    <t>404410117100</t>
  </si>
  <si>
    <t>Informatívna prevádzková značka IP16 (Parkovisko – parkovacie miesta s vyhradeným státím), rozmer 750x1000 mm, fólia RA1, pozinkovaná</t>
  </si>
  <si>
    <t>-73837797</t>
  </si>
  <si>
    <t>404410115100</t>
  </si>
  <si>
    <t>Informatívna prevádzková značka IP13a (Parkovisko – parkovacie miesta s kolmým státím), rozmer 1000x1500 mm, fólia RA1, pozinkovaná</t>
  </si>
  <si>
    <t>177181411</t>
  </si>
  <si>
    <t>40449000840</t>
  </si>
  <si>
    <t>Stĺpik Zn, d 60 mm pre dopravné značky</t>
  </si>
  <si>
    <t>92402298</t>
  </si>
  <si>
    <t>404490008600</t>
  </si>
  <si>
    <t>Krytka stĺpika, d 60 mm, plastová</t>
  </si>
  <si>
    <t>-1343009566</t>
  </si>
  <si>
    <t>404440000100</t>
  </si>
  <si>
    <t>Úchyt na stĺpik, d 60 mm, križový, Zn</t>
  </si>
  <si>
    <t>-1587040114</t>
  </si>
  <si>
    <t>915701113</t>
  </si>
  <si>
    <t>Zhotovenie vodorov. značenia z náterových hmôt hr. 2,5 až 3 mm - stopčiary, zebry, šipky a pod.</t>
  </si>
  <si>
    <t>869451203</t>
  </si>
  <si>
    <t>915711211</t>
  </si>
  <si>
    <t>Vodorovné dopravné značenie striekané farbou deliacich čiar súvislých šírky 125 mm biela základná</t>
  </si>
  <si>
    <t>-610403816</t>
  </si>
  <si>
    <t>915791111</t>
  </si>
  <si>
    <t>Predznačenie pre značenie striekané farbou z náterových hmôt deliace čiary, vodiace prúžky</t>
  </si>
  <si>
    <t>530561438</t>
  </si>
  <si>
    <t>915791112</t>
  </si>
  <si>
    <t>Predznačenie pre vodorovné značenie striekané farbou alebo vykonávané z náterových hmôt</t>
  </si>
  <si>
    <t>1305468380</t>
  </si>
  <si>
    <t>917862112</t>
  </si>
  <si>
    <t>Osadenie chodník. obrubníka betónového stojatého do lôžka z betónu prosteho tr. C 16/20 s bočnou oporou</t>
  </si>
  <si>
    <t>-241342555</t>
  </si>
  <si>
    <t>5921745000</t>
  </si>
  <si>
    <t>Obrubník betónový ABO 1-15 100x15x30</t>
  </si>
  <si>
    <t>365692878</t>
  </si>
  <si>
    <t>592170001800</t>
  </si>
  <si>
    <t>Obrubník betónový parkový, 1000x50x200 mm, sivá</t>
  </si>
  <si>
    <t>638413271</t>
  </si>
  <si>
    <t>918101112</t>
  </si>
  <si>
    <t>Lôžko pod obrubníky, krajníky alebo obruby z dlažob. kociek z betónu prostého tr. C 16/20</t>
  </si>
  <si>
    <t>511602092</t>
  </si>
  <si>
    <t>935151124</t>
  </si>
  <si>
    <t>-1755528771</t>
  </si>
  <si>
    <t>28663000060</t>
  </si>
  <si>
    <t>-1370831303</t>
  </si>
  <si>
    <t>286630002000</t>
  </si>
  <si>
    <t>Kombi stena pre začiatok/koniec, pre odvodňovacie žľaby 150</t>
  </si>
  <si>
    <t>-1258286959</t>
  </si>
  <si>
    <t>998223011</t>
  </si>
  <si>
    <t>Presun hmôt pre pozemné komunikácie s krytom dláždeným (822 2.3, 822 5.3) akejkoľvek dĺžky objektu</t>
  </si>
  <si>
    <t>-1767756902</t>
  </si>
  <si>
    <t>09 - SO-02 Oplotenie</t>
  </si>
  <si>
    <t>922131910</t>
  </si>
  <si>
    <t>1392249236</t>
  </si>
  <si>
    <t>764100069</t>
  </si>
  <si>
    <t>274351217</t>
  </si>
  <si>
    <t>Debnenie stien základových pásov, zhotovenie-tradičné</t>
  </si>
  <si>
    <t>94357683</t>
  </si>
  <si>
    <t>274351218</t>
  </si>
  <si>
    <t>Debnenie stien základových pásov, odstránenie-tradičné</t>
  </si>
  <si>
    <t>-357548879</t>
  </si>
  <si>
    <t>-1826444215</t>
  </si>
  <si>
    <t>348941110</t>
  </si>
  <si>
    <t>Barierové oplotenie výška 2,0m</t>
  </si>
  <si>
    <t>-1367077452</t>
  </si>
  <si>
    <t>34894111011</t>
  </si>
  <si>
    <t>Barierové oplotenie výška 1,5m</t>
  </si>
  <si>
    <t>955135402</t>
  </si>
  <si>
    <t>-630562470</t>
  </si>
  <si>
    <t>10 - Vonkajší vodovod</t>
  </si>
  <si>
    <t xml:space="preserve">    8 - Rúrové vedenie</t>
  </si>
  <si>
    <t>113107122</t>
  </si>
  <si>
    <t>Odstránenie krytu v ploche do 200 m2 z kameniva hrubého drveného, hr.100 do 200 mm,  -0,23500t</t>
  </si>
  <si>
    <t>215359488</t>
  </si>
  <si>
    <t>113107131</t>
  </si>
  <si>
    <t>Odstránenie krytu v ploche do 200 m2 z betónu prostého, hr. vrstvy do 150 mm,  -0,22500t</t>
  </si>
  <si>
    <t>-1426670834</t>
  </si>
  <si>
    <t>113107143</t>
  </si>
  <si>
    <t>Odstránenie krytu asfaltového v ploche do 200 m2, hr. nad 100 do 150 mm,  -0,31600t</t>
  </si>
  <si>
    <t>1576505696</t>
  </si>
  <si>
    <t>132201102</t>
  </si>
  <si>
    <t>Výkop ryhy do šírky 600 mm v horn.3 nad 100 m3</t>
  </si>
  <si>
    <t>1885723086</t>
  </si>
  <si>
    <t>162501112</t>
  </si>
  <si>
    <t>Vodorovné premiestnenie výkopku po nespevnenej ceste z horniny tr.1-4, do 100 m3 na vzdialenosť do 3000 m</t>
  </si>
  <si>
    <t>-652249033</t>
  </si>
  <si>
    <t>171201201</t>
  </si>
  <si>
    <t>Uloženie sypaniny na skládky do 100 m3</t>
  </si>
  <si>
    <t>-336788919</t>
  </si>
  <si>
    <t>-1510420653</t>
  </si>
  <si>
    <t>175101101</t>
  </si>
  <si>
    <t>Obsyp potrubia sypaninou z vhodných hornín 1 až 4 bez prehodenia sypaniny</t>
  </si>
  <si>
    <t>71661456</t>
  </si>
  <si>
    <t>5833730500</t>
  </si>
  <si>
    <t>Štrkopiesok 0- 8 a - dodávka pre obsyp potrubia</t>
  </si>
  <si>
    <t>-1450121409</t>
  </si>
  <si>
    <t>451573111</t>
  </si>
  <si>
    <t xml:space="preserve">Lôžko pod potrubie, stoky a drobné objekty, v otvorenom výkope z piesku </t>
  </si>
  <si>
    <t>CS CENEKON 2017 02</t>
  </si>
  <si>
    <t>-2112223282</t>
  </si>
  <si>
    <t>572702111</t>
  </si>
  <si>
    <t>Vyspravenie výtlkov a prepadnutých miest na krajn. alebo komunikáciách so štrkopieskom</t>
  </si>
  <si>
    <t>-1628224775</t>
  </si>
  <si>
    <t>572953111</t>
  </si>
  <si>
    <t>Vyspravenie krytu vozovky po prekopoch inžinierskych sietí do 15 m2 asfaltovým betónom AC hr. od 30 do 50 mm</t>
  </si>
  <si>
    <t>275894463</t>
  </si>
  <si>
    <t>572953112</t>
  </si>
  <si>
    <t>Vyspravenie krytu vozovky po prekopoch inžinierskych sietí do 15 m2 asfaltovým betónom AC hr. nad 50 do 70 mm</t>
  </si>
  <si>
    <t>-1722748976</t>
  </si>
  <si>
    <t>Rúrové vedenie</t>
  </si>
  <si>
    <t>85724200</t>
  </si>
  <si>
    <t>Napojenie na jestvujúci rozvod oceľ DN 100</t>
  </si>
  <si>
    <t>-1621710066</t>
  </si>
  <si>
    <t>871171056</t>
  </si>
  <si>
    <t>Montáž vodovodného potrubia z dvojvsrtvového PE 100 SDR17/PN10 zváraných natupo D 32x2,9 mm</t>
  </si>
  <si>
    <t>-922858904</t>
  </si>
  <si>
    <t>286130048900</t>
  </si>
  <si>
    <t>Rúra HDPE PE100 D 32x3,0 mm PN 16 (SDR11) pre tlakový rozvod pitnej vody</t>
  </si>
  <si>
    <t>-1053551580</t>
  </si>
  <si>
    <t>89126911</t>
  </si>
  <si>
    <t>Montáž navrtávacieho pásu s ventilom Jt 1 MPa na potr. z rúr liat., oceľ., plast.DN 100</t>
  </si>
  <si>
    <t>-811360131</t>
  </si>
  <si>
    <t>551180001500</t>
  </si>
  <si>
    <t>Navrtávaci pás na vodu H5008 G1"</t>
  </si>
  <si>
    <t>2056097217</t>
  </si>
  <si>
    <t>422710000900</t>
  </si>
  <si>
    <t xml:space="preserve">Zemná súprava </t>
  </si>
  <si>
    <t>650885413</t>
  </si>
  <si>
    <t>892233111</t>
  </si>
  <si>
    <t>Preplach a dezinfekcia vodovodného potrubia DN od 20 do 70</t>
  </si>
  <si>
    <t>1132913398</t>
  </si>
  <si>
    <t>892241111</t>
  </si>
  <si>
    <t>Ostatné práce na rúrovom vedení, tlakové skúšky vodovodného potrubia DN do 80</t>
  </si>
  <si>
    <t>-859412090</t>
  </si>
  <si>
    <t>892372111</t>
  </si>
  <si>
    <t>Zabezpečenie koncov vodovodného potrubia pri tlakových skúškach DN do 300 mm</t>
  </si>
  <si>
    <t>2090680243</t>
  </si>
  <si>
    <t>893301001</t>
  </si>
  <si>
    <t>Osadenie vodomernej šachty železobetónovej, hmotnosti do 3 t</t>
  </si>
  <si>
    <t>-568104302</t>
  </si>
  <si>
    <t>5922411000</t>
  </si>
  <si>
    <t>Vodomerná (armatúrna) šachta železobetónová vnút.rozmery  vnútorný rozmer min.0,9x1,2x1,8m</t>
  </si>
  <si>
    <t>-608250256</t>
  </si>
  <si>
    <t>899102111</t>
  </si>
  <si>
    <t>Osadenie poklopu liatinového a oceľového vrátane rámu hmotn. nad 50 do 100 kg</t>
  </si>
  <si>
    <t>-1582667038</t>
  </si>
  <si>
    <t>552421300</t>
  </si>
  <si>
    <t>Poklop na vodomernú šachtu s rámom 600x600 mm</t>
  </si>
  <si>
    <t>1382911437</t>
  </si>
  <si>
    <t>899401112</t>
  </si>
  <si>
    <t>Osadenie poklopu liatinového posúvačového</t>
  </si>
  <si>
    <t>-354269434</t>
  </si>
  <si>
    <t>4229135200</t>
  </si>
  <si>
    <t>Poklop posúvačový Y 4504</t>
  </si>
  <si>
    <t>1562617457</t>
  </si>
  <si>
    <t>899721111</t>
  </si>
  <si>
    <t>Vyhľadávací vodič CY10 na potrubí z plastov DN do 150 mm</t>
  </si>
  <si>
    <t>-1582578943</t>
  </si>
  <si>
    <t>899721131</t>
  </si>
  <si>
    <t>Označenie vodovodného potrubia modrou výstražnou fóliou</t>
  </si>
  <si>
    <t>704419262</t>
  </si>
  <si>
    <t>919735123</t>
  </si>
  <si>
    <t>Rezanie existujúceho betónového krytu alebo podkladu hĺbky nad 100 do 150 mm</t>
  </si>
  <si>
    <t>-674143445</t>
  </si>
  <si>
    <t>998276101</t>
  </si>
  <si>
    <t>Presun hmôt pre rúrové vedenie hĺbené z rúr z plast., hmôt alebo sklolamin. v otvorenom výkope</t>
  </si>
  <si>
    <t>-2105169034</t>
  </si>
  <si>
    <t>-273959066</t>
  </si>
  <si>
    <t xml:space="preserve">Guľový uzáver pre vodu 1" </t>
  </si>
  <si>
    <t>824908094</t>
  </si>
  <si>
    <t>1047449721</t>
  </si>
  <si>
    <t>5511100139011</t>
  </si>
  <si>
    <t xml:space="preserve">Guľový uzáver s odvodnením  pre vodu 1" </t>
  </si>
  <si>
    <t>-1324996666</t>
  </si>
  <si>
    <t>722221275</t>
  </si>
  <si>
    <t>Montáž spätného ventilu závitového G 1</t>
  </si>
  <si>
    <t>1689373383</t>
  </si>
  <si>
    <t>551190001000</t>
  </si>
  <si>
    <t>Spätná klapka vodorovná  1", mäkké tesnenie, mosadz</t>
  </si>
  <si>
    <t>-55447674</t>
  </si>
  <si>
    <t>722263416</t>
  </si>
  <si>
    <t>Montáž vodomeru závit. jednovtokového suchobežného G 3/4 (3 m3.h-1)</t>
  </si>
  <si>
    <t>-987312156</t>
  </si>
  <si>
    <t>388212270</t>
  </si>
  <si>
    <t>Vodomer vm 3/4 Qn=3,0m3/h</t>
  </si>
  <si>
    <t>-1196304411</t>
  </si>
  <si>
    <t>722270140</t>
  </si>
  <si>
    <t>Montáž filtra pre filtrovanie mechanických nečistôt 1"</t>
  </si>
  <si>
    <t>-879852906</t>
  </si>
  <si>
    <t>43632000390</t>
  </si>
  <si>
    <t xml:space="preserve">Filter mechanický mosadzný DN25 PN16 -sito 100 mikronov </t>
  </si>
  <si>
    <t>265378495</t>
  </si>
  <si>
    <t>1547013543</t>
  </si>
  <si>
    <t>11 - Vonkajšia kanalizácia</t>
  </si>
  <si>
    <t xml:space="preserve">    721 - Zdravotechnika - vnútorná kanalizácia</t>
  </si>
  <si>
    <t>-1333232354</t>
  </si>
  <si>
    <t>794887091</t>
  </si>
  <si>
    <t>-379045432</t>
  </si>
  <si>
    <t>131201101</t>
  </si>
  <si>
    <t>Výkop nezapaženej jamy v hornine 3, do 100 m3</t>
  </si>
  <si>
    <t>-1830494180</t>
  </si>
  <si>
    <t>131201109</t>
  </si>
  <si>
    <t>Hĺbenie nezapažených jám a zárezov. Príplatok za lepivosť horniny 3</t>
  </si>
  <si>
    <t>-1357888421</t>
  </si>
  <si>
    <t>132201202</t>
  </si>
  <si>
    <t>Výkop ryhy šírky 600-2000mm horn.3 od 100 do 1000 m3</t>
  </si>
  <si>
    <t>-1436586417</t>
  </si>
  <si>
    <t xml:space="preserve">Vodorovné premiestnenie výkopku  po spevnenej ceste z  horniny tr.1-4, nad 100 do 1000 m3 na vzdialenosť do 3000 m </t>
  </si>
  <si>
    <t>-575885421</t>
  </si>
  <si>
    <t>-1723424751</t>
  </si>
  <si>
    <t>-1446128333</t>
  </si>
  <si>
    <t>-1411192281</t>
  </si>
  <si>
    <t>-1643714110</t>
  </si>
  <si>
    <t>Lôžko pod potrubie, stoky a drobné objekty, v otvorenom výkope z piesku a štrkopiesku do 63 mm</t>
  </si>
  <si>
    <t>1078932553</t>
  </si>
  <si>
    <t>-884816959</t>
  </si>
  <si>
    <t>-1277997385</t>
  </si>
  <si>
    <t>864215099</t>
  </si>
  <si>
    <t>871276002</t>
  </si>
  <si>
    <t>Montáž kanalizačného PVC-U potrubia hladkého viacvrstvového DN 125</t>
  </si>
  <si>
    <t>287127930</t>
  </si>
  <si>
    <t>286110006400</t>
  </si>
  <si>
    <t>Rúra kanalizačná PVC-U gravitačná, hladká  - viacvrstvová, DN 125, dĺ. 5 m</t>
  </si>
  <si>
    <t>2009519679</t>
  </si>
  <si>
    <t>871326004</t>
  </si>
  <si>
    <t>Montáž kanalizačného PVC-U potrubia hladkého viacvrstvového DN 160</t>
  </si>
  <si>
    <t>1575742652</t>
  </si>
  <si>
    <t>286110006900</t>
  </si>
  <si>
    <t>Rúra kanalizačná PVC-U gravitačná, hladká  DN 160, dĺ. 5 m</t>
  </si>
  <si>
    <t>-1983933174</t>
  </si>
  <si>
    <t>877373121</t>
  </si>
  <si>
    <t>Montáž tvarovky na potrubí z rúr z tvrdého PVC tesnených gumovým krúžkom, odbočná DN 300</t>
  </si>
  <si>
    <t>95688049</t>
  </si>
  <si>
    <t>2860013250</t>
  </si>
  <si>
    <t xml:space="preserve">Odbočka 300x160/45° -tvarovky - PP korugovaný kanalizačný systém </t>
  </si>
  <si>
    <t>-1124490686</t>
  </si>
  <si>
    <t>892311000</t>
  </si>
  <si>
    <t>Skúška tesnosti kanalizácie D 150</t>
  </si>
  <si>
    <t>590776178</t>
  </si>
  <si>
    <t>89597000</t>
  </si>
  <si>
    <t>Montáž vsakovacieho bloku 600x600x600 mm vrátane geotextílie</t>
  </si>
  <si>
    <t>1196197649</t>
  </si>
  <si>
    <t>286650000300</t>
  </si>
  <si>
    <t>Vsakovací blok Drenblok DB60, 600x600x600 mm, pre vsakovanie dažďovej vody,</t>
  </si>
  <si>
    <t>-711791217</t>
  </si>
  <si>
    <t xml:space="preserve">Geotextília </t>
  </si>
  <si>
    <t>-906742757</t>
  </si>
  <si>
    <t>894431146</t>
  </si>
  <si>
    <t>Montáž revíznej šachty z PVC, DN 400 hl. 2100 do 2500mm</t>
  </si>
  <si>
    <t>-1977901167</t>
  </si>
  <si>
    <t>286610033700</t>
  </si>
  <si>
    <t>1820877772</t>
  </si>
  <si>
    <t>286610044700</t>
  </si>
  <si>
    <t>245354814</t>
  </si>
  <si>
    <t>895970100</t>
  </si>
  <si>
    <t>Montáž filtračnej šachty k systému vsakovacích blokov 425 do výšky 2m s plastovým poklopom</t>
  </si>
  <si>
    <t>-1134923877</t>
  </si>
  <si>
    <t>286610047800</t>
  </si>
  <si>
    <t>1135659481</t>
  </si>
  <si>
    <t>286620000600</t>
  </si>
  <si>
    <t>Plastový PP poklop A15 typ 425 na vlnovcovú šachtovú rúru</t>
  </si>
  <si>
    <t>583957491</t>
  </si>
  <si>
    <t>899721132</t>
  </si>
  <si>
    <t>Označenie kanalizačného potrubia hnedou výstražnou fóliou</t>
  </si>
  <si>
    <t>-798625661</t>
  </si>
  <si>
    <t>-1411837764</t>
  </si>
  <si>
    <t>1790935087</t>
  </si>
  <si>
    <t>Zdravotechnika - vnútorná kanalizácia</t>
  </si>
  <si>
    <t>721242130</t>
  </si>
  <si>
    <t>Montáž lapača strešných splavenín plastového z PP s kĺbom, lapacím košom a zápachovou uzávierkou DN 110/125</t>
  </si>
  <si>
    <t>1421195802</t>
  </si>
  <si>
    <t>286630056150</t>
  </si>
  <si>
    <t>-1303735736</t>
  </si>
  <si>
    <t>2006307097</t>
  </si>
  <si>
    <t>VÝKAZ MATERIÁLOV</t>
  </si>
  <si>
    <t>P.Č.</t>
  </si>
  <si>
    <t>Popis materiálu</t>
  </si>
  <si>
    <t>Množstvo celkom</t>
  </si>
  <si>
    <t>Cena jednotková</t>
  </si>
  <si>
    <t>Cena celkom</t>
  </si>
  <si>
    <t>Hmotnosť</t>
  </si>
  <si>
    <t>Hmotnosť celkom</t>
  </si>
  <si>
    <t>Hmotnosť sute</t>
  </si>
  <si>
    <t>Hmotnosť sute celkom</t>
  </si>
  <si>
    <t>Typ položky</t>
  </si>
  <si>
    <t>Úroveň</t>
  </si>
  <si>
    <t>Inštalácia 1.N.P.</t>
  </si>
  <si>
    <t>Káble silové s medeným jadrom CYKY-O 3x1,5</t>
  </si>
  <si>
    <t>Káble silové s medeným jadrom CYKY-J 3x1,5</t>
  </si>
  <si>
    <t>Káble silové s medeným jadrom CYKY-J 3x2,5</t>
  </si>
  <si>
    <t>Káble silové s medeným jadrom CYKY-J 5x2,5</t>
  </si>
  <si>
    <t>Káble silové s medeným jadrom CYKY-J 5x4</t>
  </si>
  <si>
    <t>Káble silové  pre núdzové osvetlenie s medeným jadrom N2XH-J 3x1,5</t>
  </si>
  <si>
    <t>Vodič medený CY 6,0  žltozelený</t>
  </si>
  <si>
    <t>Zásuvka  bielá 16A-250V - IP20</t>
  </si>
  <si>
    <t>Zásuvka  bielá 16A-250V - IP44</t>
  </si>
  <si>
    <t>Spínač č.1 Legrand Valena bielá 10AX-250V</t>
  </si>
  <si>
    <t>Sériový spínač č.5 Legrand Valena bielá 10Ax-250V</t>
  </si>
  <si>
    <t>Striedavý prepínač č.6  Legrand Valena bielá 10AX-250V</t>
  </si>
  <si>
    <t>Dvojitý striedavý prepínač (5B)  Legrand Valena bielá 10AX-250V</t>
  </si>
  <si>
    <t>Krížový prepínač č.7 Legrand Valena bielá 10AX-250V</t>
  </si>
  <si>
    <t>Rámik jednoduchý Legrand Valena bielá</t>
  </si>
  <si>
    <t>Prípojka šporáková  Zapustená</t>
  </si>
  <si>
    <t>Svietidlo núdzové s zdrojom LED,plexi led IP20, 2hod, len núdz.rež.zdroj led (AMI)</t>
  </si>
  <si>
    <t>Kábel oznamovací medený Datove kablel Cat.5e FTP (F/UTP) - LSOH AWG24 - (drôt)</t>
  </si>
  <si>
    <t>Krabica KO68</t>
  </si>
  <si>
    <t>Svietidlo žiarovkové nástenné - výber investora IP44</t>
  </si>
  <si>
    <t>A-Svietidlo  TYPU LED  BIELÁ STUDENÁ, 40W, IP20</t>
  </si>
  <si>
    <t>B-Svietidlo  TYPU LED  BIELÁ STUDENÁ, 12W, IP20</t>
  </si>
  <si>
    <t>C-Svietidlo  TYPU LED  BIELÁ STUDENÁ, 40W, IP20</t>
  </si>
  <si>
    <t>D-Svietidlo  TYPU LED  BIELÁ STUDENÁ, 12W, IP20</t>
  </si>
  <si>
    <t xml:space="preserve">Bernard sv.zem. ZS 4 pl. potr+med.pásik </t>
  </si>
  <si>
    <t>Ekvipotencionálna prípojnica</t>
  </si>
  <si>
    <t>Krabica  univerzálná typ:6400-211</t>
  </si>
  <si>
    <t>Krabica - KT 250 - 255x205x68mm - s viečkom</t>
  </si>
  <si>
    <t>I-Rúrka FX  25</t>
  </si>
  <si>
    <t>Elektonický zámok dverí 12V</t>
  </si>
  <si>
    <t>Vnútorná jednotka AUDIO "HF"</t>
  </si>
  <si>
    <t>ZÁSUVKA GALEA-ZÁS.TV-RD-SAT PRIEBEŽNÁ</t>
  </si>
  <si>
    <t>GALEA-KRYT TV-RD-SAT TITÁN</t>
  </si>
  <si>
    <t>Kábel koaxiálny  VCCKD 75-4,8</t>
  </si>
  <si>
    <t>Sádra</t>
  </si>
  <si>
    <t>Atest</t>
  </si>
  <si>
    <t>Podružný materiál</t>
  </si>
  <si>
    <t>Stavebno montážne práce náročné - prehliadky pracoviska a revízie (Tr 4) v rozsahu viac ako 8 hodín</t>
  </si>
  <si>
    <t>1kV prípojka</t>
  </si>
  <si>
    <t xml:space="preserve">Elektromerový rozvádzač RE. - typ Hasma </t>
  </si>
  <si>
    <t>1 - NAYY-J 4 x 25</t>
  </si>
  <si>
    <t xml:space="preserve">1 - NAYY-J 4 x 50        </t>
  </si>
  <si>
    <t xml:space="preserve">1 - CYKY-J 2 x 4        </t>
  </si>
  <si>
    <t xml:space="preserve">CHRANICKA FXKVR </t>
  </si>
  <si>
    <t>FOLIA cerv+blesk.1/100m</t>
  </si>
  <si>
    <t>10035:Poklop 1000x250x5</t>
  </si>
  <si>
    <t xml:space="preserve">ZT 1.5 ZEMNIACA TYC 1,5m </t>
  </si>
  <si>
    <t>SR 03 UZEMNOVACIA SVORKA</t>
  </si>
  <si>
    <t>ZEMN.PAS.30x4 FEZN 26Kg/kot, cena za kotúc 26kg</t>
  </si>
  <si>
    <t xml:space="preserve">GULAT.FEZN 10 mm 53kg/bal., 1kg=1,60 m/ </t>
  </si>
  <si>
    <t>SP 1 SVORKA sp.kov.sucia</t>
  </si>
  <si>
    <t>CYY 25mm2 zž</t>
  </si>
  <si>
    <t>Elektroinštalačné práce</t>
  </si>
  <si>
    <t>Príslušenstvo</t>
  </si>
  <si>
    <t>Rozvádzač zapustená RH plechová 96 modul + biele dvierka</t>
  </si>
  <si>
    <t>HL. Vypýnač IS50/3</t>
  </si>
  <si>
    <t>PRÚDOVÝ CHR. 3P+N  30MA AC 25/4/003</t>
  </si>
  <si>
    <t xml:space="preserve">ZVODIČ PREPATIA   SPD typ 2 typ SLP-275/V4 </t>
  </si>
  <si>
    <t>ISTIČ 1P B10 6000A</t>
  </si>
  <si>
    <t>ISTIČ 1P B16 6000A</t>
  </si>
  <si>
    <t>ISTIČ 3P B20 6000A</t>
  </si>
  <si>
    <t>Stykač 4P</t>
  </si>
  <si>
    <t>EPS1 BEZ KRYTU</t>
  </si>
  <si>
    <t>Sadzba DPH</t>
  </si>
  <si>
    <t>Inštalácia bleskozvodu  / bez DPH /</t>
  </si>
  <si>
    <t>Rúrka FXP 40</t>
  </si>
  <si>
    <t>Krabica  KO-125</t>
  </si>
  <si>
    <t>Páska uzemňovacia 30x4 mm</t>
  </si>
  <si>
    <t>Drôt  pozinkovaný mäkký ozn. STN 11 343 podľa EN S195T D 10.00mm</t>
  </si>
  <si>
    <t>Gulatina - drôt 08mm - AL/Mg/Si - (1kg/7,40m)</t>
  </si>
  <si>
    <t>HR-Podpera vedenia - PV + bet podstavec</t>
  </si>
  <si>
    <t>HR-Zberná tyč JP15</t>
  </si>
  <si>
    <t>HR-Ochranná strieška OS 01</t>
  </si>
  <si>
    <t>Bet. podstavec k zachytávacej tyči JP</t>
  </si>
  <si>
    <t>HR-Svorka SS</t>
  </si>
  <si>
    <t>HR-Svorka SP 1</t>
  </si>
  <si>
    <t>HR-Svorka SR 03</t>
  </si>
  <si>
    <t>HR-Svorka SR 02 /skrutka M8/</t>
  </si>
  <si>
    <t>HR-Svorka SZ-nerez</t>
  </si>
  <si>
    <t>HR-Svorka SO</t>
  </si>
  <si>
    <t>HR-Svorka SK</t>
  </si>
  <si>
    <t>HR-Svorka SJ 01</t>
  </si>
  <si>
    <t>Štítok PVC</t>
  </si>
  <si>
    <t>VZDUCHOTECHNIKA</t>
  </si>
  <si>
    <t>Akcia: Komunitné centrum Jelka</t>
  </si>
  <si>
    <t xml:space="preserve">Č.POL. </t>
  </si>
  <si>
    <t xml:space="preserve">POPIS </t>
  </si>
  <si>
    <t>POČET</t>
  </si>
  <si>
    <t>J.M</t>
  </si>
  <si>
    <t>J.CENA</t>
  </si>
  <si>
    <t>CENA</t>
  </si>
  <si>
    <t>1.1</t>
  </si>
  <si>
    <t xml:space="preserve">Rekuperačná jednotka s protiprúdovým výmenníkom (účinnosť 75%),  ventilátory s EC motormi   (prívod, odvod =  800m3/h, 170Pa, 0,17kW /230V/50Hz) filtre vzduchu M5 ( na prívode a odvode), vstavaný el. ohrievač 3kW, </t>
  </si>
  <si>
    <t>Rozmer jednotky: 1038x1241x773, hmotnosť 200kg</t>
  </si>
  <si>
    <t>Špecifická trieda výkonu : A+</t>
  </si>
  <si>
    <t>Špecifický faktor (SFP) 0,7kW /(m3/s)</t>
  </si>
  <si>
    <r>
      <t>Pripojovacie hrdlá : 4x</t>
    </r>
    <r>
      <rPr>
        <sz val="10"/>
        <rFont val="Calibri"/>
        <family val="2"/>
        <charset val="238"/>
      </rPr>
      <t>Φ</t>
    </r>
    <r>
      <rPr>
        <sz val="10"/>
        <rFont val="Arial"/>
        <family val="2"/>
      </rPr>
      <t>250mm</t>
    </r>
  </si>
  <si>
    <t>Max. vzduchový výkon na prívode 219l/s, 100Pa</t>
  </si>
  <si>
    <t>Max. vzduchový výkon naodvode 267l/s, 100Pa</t>
  </si>
  <si>
    <t>Krytie : IP34</t>
  </si>
  <si>
    <t>Komunikácia s nadriadeným systémom: 0-10VDC, Lan, Modbus</t>
  </si>
  <si>
    <t>Akustický výkon do okolia pri 100% výkone 48dB(A)</t>
  </si>
  <si>
    <t>Jednotka bude vybavená vlastnou MaR  so základnými funkciami: regulácia množstva vzduchu, regulácia tepltoy, protimrazová ochrana, hlásenie poruchových stavov</t>
  </si>
  <si>
    <t>Príslušenstvo:</t>
  </si>
  <si>
    <t xml:space="preserve">Ovládač </t>
  </si>
  <si>
    <t>Sifon</t>
  </si>
  <si>
    <t>Antivibračné podložky</t>
  </si>
  <si>
    <t xml:space="preserve">Konzola </t>
  </si>
  <si>
    <t>1.2</t>
  </si>
  <si>
    <t>Protihluková žalúzia 500x500/400</t>
  </si>
  <si>
    <t>1.3</t>
  </si>
  <si>
    <t>Tlmič hluku - bunkový : 300x400/1000: 1x JTH300/400/1000</t>
  </si>
  <si>
    <t>1.4</t>
  </si>
  <si>
    <t>Tlmič hluku - bunkový : 300x400/1500: 1x JTH300/400/1500</t>
  </si>
  <si>
    <t>1.5</t>
  </si>
  <si>
    <t>Tlmič hluku - bunkový : 300x400/2000: 1x JTH300/400/2000</t>
  </si>
  <si>
    <t>1.6</t>
  </si>
  <si>
    <t>Tlmič hluku do potrubia 250/600</t>
  </si>
  <si>
    <t>1.7</t>
  </si>
  <si>
    <t>Tlmič hluku do potrubia s nízkou montážnou výškou 250/500</t>
  </si>
  <si>
    <t>1.8</t>
  </si>
  <si>
    <r>
      <t xml:space="preserve">Prívodný tanierový ventil s upínacím rámikom </t>
    </r>
    <r>
      <rPr>
        <sz val="10"/>
        <rFont val="Calibri"/>
        <family val="2"/>
        <charset val="238"/>
      </rPr>
      <t>Φ</t>
    </r>
    <r>
      <rPr>
        <sz val="10"/>
        <rFont val="Arial"/>
        <family val="2"/>
        <charset val="238"/>
      </rPr>
      <t>200</t>
    </r>
  </si>
  <si>
    <t>1.9</t>
  </si>
  <si>
    <r>
      <t xml:space="preserve">Prívodný tanierový ventil s upínacím rámikom </t>
    </r>
    <r>
      <rPr>
        <sz val="10"/>
        <rFont val="Calibri"/>
        <family val="2"/>
        <charset val="238"/>
      </rPr>
      <t>Φ</t>
    </r>
    <r>
      <rPr>
        <sz val="10"/>
        <rFont val="Arial"/>
        <family val="2"/>
        <charset val="238"/>
      </rPr>
      <t>125</t>
    </r>
  </si>
  <si>
    <t>1.10</t>
  </si>
  <si>
    <r>
      <t xml:space="preserve">Prívodný tanierový ventil s upínacím rámikom </t>
    </r>
    <r>
      <rPr>
        <sz val="10"/>
        <rFont val="Calibri"/>
        <family val="2"/>
        <charset val="238"/>
      </rPr>
      <t>Φ</t>
    </r>
    <r>
      <rPr>
        <sz val="10"/>
        <rFont val="Arial"/>
        <family val="2"/>
        <charset val="238"/>
      </rPr>
      <t>160</t>
    </r>
  </si>
  <si>
    <t>1.11</t>
  </si>
  <si>
    <r>
      <t xml:space="preserve">Odvodný tanierový ventil s upínacím rámikom </t>
    </r>
    <r>
      <rPr>
        <sz val="10"/>
        <rFont val="Calibri"/>
        <family val="2"/>
        <charset val="238"/>
      </rPr>
      <t>Φ</t>
    </r>
    <r>
      <rPr>
        <sz val="10"/>
        <rFont val="Arial"/>
        <family val="2"/>
        <charset val="238"/>
      </rPr>
      <t>150</t>
    </r>
  </si>
  <si>
    <t>1.12</t>
  </si>
  <si>
    <r>
      <t xml:space="preserve">Odvodný tanierový ventil s upínacím rámikom </t>
    </r>
    <r>
      <rPr>
        <sz val="10"/>
        <rFont val="Calibri"/>
        <family val="2"/>
        <charset val="238"/>
      </rPr>
      <t>Φ</t>
    </r>
    <r>
      <rPr>
        <sz val="10"/>
        <rFont val="Arial"/>
        <family val="2"/>
        <charset val="238"/>
      </rPr>
      <t>125</t>
    </r>
  </si>
  <si>
    <t>1.13</t>
  </si>
  <si>
    <t>Regulačná klapka ručná  RK125</t>
  </si>
  <si>
    <t>1.14</t>
  </si>
  <si>
    <r>
      <t xml:space="preserve">Odvodný tanierový ventil s upínacím rámikom </t>
    </r>
    <r>
      <rPr>
        <sz val="10"/>
        <rFont val="Calibri"/>
        <family val="2"/>
        <charset val="238"/>
      </rPr>
      <t>Φ</t>
    </r>
    <r>
      <rPr>
        <sz val="10"/>
        <rFont val="Arial"/>
        <family val="2"/>
        <charset val="238"/>
      </rPr>
      <t>100</t>
    </r>
  </si>
  <si>
    <t>1.15</t>
  </si>
  <si>
    <t>Regulačná klapka ručná  RK100</t>
  </si>
  <si>
    <t>1.16</t>
  </si>
  <si>
    <t>Regulačná klapka ručná  RK150</t>
  </si>
  <si>
    <t>1.17</t>
  </si>
  <si>
    <t>Regulačná klapka ručná  RK160</t>
  </si>
  <si>
    <t>-</t>
  </si>
  <si>
    <t>Spiro potrubie  ( vrátane spojovacieho a tesniacého  materiálu)</t>
  </si>
  <si>
    <r>
      <t xml:space="preserve">do priemeru </t>
    </r>
    <r>
      <rPr>
        <sz val="10"/>
        <rFont val="Calibri"/>
        <family val="2"/>
        <charset val="238"/>
      </rPr>
      <t>Φ250/40% tvarovky</t>
    </r>
  </si>
  <si>
    <t>bm</t>
  </si>
  <si>
    <t>Štvorhranné pozinkované potrubie  vrátane spojovacieho a tesniacého materiálu</t>
  </si>
  <si>
    <t>do obvodu 1500mm/30% tvarovky</t>
  </si>
  <si>
    <t>Tepelná izolácia kaučuková s hlinikovou foliou, samolpeiace pásy , hrúbka 40mm</t>
  </si>
  <si>
    <t>Tepelná izolácia kaučuková s hlinikovou foliou, samolpeiace pásy , hrúbka 15mm</t>
  </si>
  <si>
    <t>Strešný prechod  izolovaný</t>
  </si>
  <si>
    <t>Komunikačné káble</t>
  </si>
  <si>
    <t xml:space="preserve">Montážny , závesný materiál </t>
  </si>
  <si>
    <t>2.1</t>
  </si>
  <si>
    <t>Axiálny ventilátor so spätnou klapkou,  a s čidlom pohybu 120m3/h, 230V/50Hz, 15W, 32dB(A)</t>
  </si>
  <si>
    <t>Sada: teleskopická trubica , a  výfuková mriežka  DN150</t>
  </si>
  <si>
    <t>2.2</t>
  </si>
  <si>
    <t>Axiálny ventilátor so spätnou klapkou,  a s čidlom pohybu 60m3/h, 230V/50Hz, 10W, 32dB(A)</t>
  </si>
  <si>
    <t>Sada: teleskopická trubica , a  výfuková mriežka  DN100</t>
  </si>
  <si>
    <t>2.3</t>
  </si>
  <si>
    <t>Radiálny ventilátor so spätnou klapkou, so  vstavaným čidlom  pohybu  60m3/h, 230V/50Hz, 35W, 32dB(A)</t>
  </si>
  <si>
    <t>Príslušnestvo:</t>
  </si>
  <si>
    <t>Krabica na zabudovanie do podhladu</t>
  </si>
  <si>
    <t>2.4</t>
  </si>
  <si>
    <t>Dverová mriežka obojstranná 425x75-20</t>
  </si>
  <si>
    <t>2.5</t>
  </si>
  <si>
    <r>
      <t xml:space="preserve">Výfuková strieška </t>
    </r>
    <r>
      <rPr>
        <sz val="10"/>
        <rFont val="Calibri"/>
        <family val="2"/>
        <charset val="238"/>
      </rPr>
      <t>Φ</t>
    </r>
    <r>
      <rPr>
        <sz val="10"/>
        <rFont val="Arial"/>
        <family val="2"/>
      </rPr>
      <t>160</t>
    </r>
  </si>
  <si>
    <r>
      <t xml:space="preserve">do priemeru </t>
    </r>
    <r>
      <rPr>
        <sz val="10"/>
        <rFont val="Calibri"/>
        <family val="2"/>
        <charset val="238"/>
      </rPr>
      <t>Φ160/10% tvarovky</t>
    </r>
  </si>
  <si>
    <r>
      <t xml:space="preserve">Ohýbné flexo potrubie </t>
    </r>
    <r>
      <rPr>
        <sz val="10"/>
        <rFont val="Calibri"/>
        <family val="2"/>
        <charset val="238"/>
      </rPr>
      <t>Φ</t>
    </r>
    <r>
      <rPr>
        <sz val="10"/>
        <rFont val="Arial"/>
        <family val="2"/>
      </rPr>
      <t>80</t>
    </r>
  </si>
  <si>
    <t>3.1</t>
  </si>
  <si>
    <t>Lokálny rekuperátor 60m3/h, prívodný a odvodný ventilátor s EC motorom, doskový výmenník hlinikový s účinnosťou 70%</t>
  </si>
  <si>
    <t xml:space="preserve">Stenová montážna sada </t>
  </si>
  <si>
    <t>Predlžovací kus chráničky</t>
  </si>
  <si>
    <t>3.2</t>
  </si>
  <si>
    <t>Axiálny ventilátor so spätnou klapkou 120m3/h, 230V/50Hz, 15W, 32dB(A)</t>
  </si>
  <si>
    <t>Všeobecné</t>
  </si>
  <si>
    <t>Dodávka bez DP</t>
  </si>
  <si>
    <t>Montáž bez DPH</t>
  </si>
  <si>
    <t>Spolu bez DPH</t>
  </si>
  <si>
    <t>Strom listnatý Javor mliečný - Acer Platanoides globusum výška 2,2m</t>
  </si>
  <si>
    <t>Listnaté stromy Platan javorolistý -Alphes globe ,výška 2,2m</t>
  </si>
  <si>
    <t xml:space="preserve">Lapač strešných naplavenín  DN 110/125 s, lapačom nečistôt, </t>
  </si>
  <si>
    <t>Dvere plastové vchodové s izolačným bezpečnostným trojsklom 2000/2265mm</t>
  </si>
  <si>
    <t>Odvodňovací plastový žľab NEO 150H Pozink mreža 1,5 t (1000 x 200 x 185 mm) Wavedrain</t>
  </si>
  <si>
    <t>Betón CBIII, hr. 180 mm</t>
  </si>
  <si>
    <t xml:space="preserve">Osadenie odvodňovacieho plastového žľabu vnútornej šírky 150 mm s roštom </t>
  </si>
  <si>
    <t>Podklad zo štrkodrviny s rozprestretím a zhutnením, po zhutnení hr. 170 mm</t>
  </si>
  <si>
    <t>Zvodové rúry z farbeného pozinkovaného plechu, štvorcové s dĺžkou strany 100 mm K01</t>
  </si>
  <si>
    <t>{62c3615e-ed43-4b9b-bd3f-3f3a034635f4}</t>
  </si>
  <si>
    <t xml:space="preserve"> </t>
  </si>
  <si>
    <t>PP</t>
  </si>
  <si>
    <t>2021552124</t>
  </si>
  <si>
    <t>1036890519</t>
  </si>
  <si>
    <t>Protipožiarna zátka HILTI CFS-PL 202, vonkajší priemer 202 mm</t>
  </si>
  <si>
    <t>1559994135</t>
  </si>
  <si>
    <t>Odpínače valcových poistkových vložiek do 32 A 10 x 38 jednopólové</t>
  </si>
  <si>
    <t>803595696</t>
  </si>
  <si>
    <t>-34873230</t>
  </si>
  <si>
    <t>-1243317107</t>
  </si>
  <si>
    <t>Odpínače valcových poistkových vložiek do 125 A 22 x 58 trojpólové</t>
  </si>
  <si>
    <t>514256828</t>
  </si>
  <si>
    <t>47074254</t>
  </si>
  <si>
    <t>-840852619</t>
  </si>
  <si>
    <t>1673684261</t>
  </si>
  <si>
    <t>Domový rozvádzač povrchová montáž do 72 modulov</t>
  </si>
  <si>
    <t>-1499466775</t>
  </si>
  <si>
    <t>1046633607</t>
  </si>
  <si>
    <t>-634179757</t>
  </si>
  <si>
    <t>1566416568</t>
  </si>
  <si>
    <t>Montáž kotevného systému plochá strecha zváraný</t>
  </si>
  <si>
    <t>-623707207</t>
  </si>
  <si>
    <t>-1059628095</t>
  </si>
  <si>
    <t>Montáž fotovoltaického panelu polykryštalický</t>
  </si>
  <si>
    <t>VV</t>
  </si>
  <si>
    <t>00917-001</t>
  </si>
  <si>
    <t>Sieťová ochrana U-f guard</t>
  </si>
  <si>
    <t>598174335</t>
  </si>
  <si>
    <t>-2017272049</t>
  </si>
  <si>
    <t>Fotovoltaický polykryštalický strešný panel</t>
  </si>
  <si>
    <t>-1350173024</t>
  </si>
  <si>
    <t>Montáž a zapojenie meniča napätia z DC - AC na dvojfázový</t>
  </si>
  <si>
    <t>-1108667596</t>
  </si>
  <si>
    <t>999130580</t>
  </si>
  <si>
    <t>1748994075</t>
  </si>
  <si>
    <t>210800006</t>
  </si>
  <si>
    <t>Vodič medený uložený voľne CYY 450/750 V  16mm2</t>
  </si>
  <si>
    <t>87863791</t>
  </si>
  <si>
    <t>Vodič medený CYY 450/750 V uložený voľne 16,0 mm2</t>
  </si>
  <si>
    <t>341110011000</t>
  </si>
  <si>
    <t>Kábel medený CYY 16 mm2</t>
  </si>
  <si>
    <t>-1873940925</t>
  </si>
  <si>
    <t>210800163</t>
  </si>
  <si>
    <t>Kábel medený uložený pevne CYKY 450/750 V 5x16</t>
  </si>
  <si>
    <t>-687609842</t>
  </si>
  <si>
    <t>Kábel medený CYKY 450/750 V uložený pevne 5x16 mm2</t>
  </si>
  <si>
    <t>341110002400</t>
  </si>
  <si>
    <t>Kábel medený CYKY 5x16 mm2</t>
  </si>
  <si>
    <t>1825566611</t>
  </si>
  <si>
    <t>-788281882</t>
  </si>
  <si>
    <t>Kábel medený silový s dvojitou izoláciou NYY 0,6/1kV uložený voľne 1x10 mm2</t>
  </si>
  <si>
    <t>48205807</t>
  </si>
  <si>
    <t>Kábel medený NYY 1x10 mm2</t>
  </si>
  <si>
    <t>162616324</t>
  </si>
  <si>
    <t>Kábel medený NYY 1x16 mm2</t>
  </si>
  <si>
    <t>1024</t>
  </si>
  <si>
    <t>1369790477</t>
  </si>
  <si>
    <t>Dopravné náklady mimostavenisková doprava objektivizácia dopravných nákladov materiálov</t>
  </si>
  <si>
    <t>-549177911</t>
  </si>
  <si>
    <t>Inžinierska činnosť dozory autorský dozor projektanta</t>
  </si>
  <si>
    <t>-1520484871</t>
  </si>
  <si>
    <t>Inžinierska činnosť dozory technický dozor investora</t>
  </si>
  <si>
    <t>-847035031</t>
  </si>
  <si>
    <t>Inžinierska činnosť skúšky a revízie ostatné skúšky</t>
  </si>
  <si>
    <t>541362057</t>
  </si>
  <si>
    <t>Meranie bez rozlíšenia</t>
  </si>
  <si>
    <t>Montáž a dodávka vstavaná umývačka riadu AA+ príkon  0,921kW h, spotreba vody 11l  -820x600x 580mm</t>
  </si>
  <si>
    <t>Montáž a dodávka vstavaná elektrická rúra parná  +teplovzdušný zadný ohrev</t>
  </si>
  <si>
    <t>Montáž a dodávka vstavaná varná doska elektrická  indukčná  4platne výkon 6300W 220V -516x570mm</t>
  </si>
  <si>
    <t>Montáž zberného kotlíka z farbeného pozinkovaného plechu, pre rúry s priemerom do 120 mm K02</t>
  </si>
  <si>
    <t>Oplechovanie muriva a atík z farbeného pozinkovaného plechu, celoplošným lepením r.š. 600 mm K04</t>
  </si>
  <si>
    <t>Oplechovanie muriva a atík z z farbeného pozinkovaného plechu, celoplošným lepením r.š. do 700 mm K04</t>
  </si>
  <si>
    <t>Žľaby z farbeného pozinkovaného plechu, pododkvapové štvorhranné K05</t>
  </si>
  <si>
    <t>Kotlík zberný farbený pozinkovaný plech 100, rozmer 100 mm</t>
  </si>
  <si>
    <t>Tepelné čerpadlo vzduch-voda set vonkajšia + vnútorná jednotka   výkon 11kW so zabudovaním elektrickým ohrevom 6 kW (vzduch-voda)</t>
  </si>
  <si>
    <t xml:space="preserve">Predstenový systém pre závesné WC, s podomietkovou splachovacou nádržou </t>
  </si>
  <si>
    <t>Montáž a dodávka Lavička s operadlom ,konštrukcia kov+prášková farba ,operadlo a sedacia časť drevo -kotvené 4 prievlakové kotvy M10 4kus</t>
  </si>
  <si>
    <t>Filtračná šachta 425, výška 2m (možno skrátiť), bez poklopu,</t>
  </si>
  <si>
    <t>Šachtové dno ku kanalizačnej revíznej šachte 425, PP</t>
  </si>
  <si>
    <t>Vlnovcová šachtová rúra kanalizačná 425, dĺžka 3 m, PP</t>
  </si>
  <si>
    <t xml:space="preserve">Montáž a dodávka Odpadový kôš s vyberateľnou polypropilénovou nádobou  objem 50l lakovaný oceľ kotvené 4 prievlakové kotvy M10 4kus </t>
  </si>
  <si>
    <t>Dlažba betónová  zámková hr.60 mm -</t>
  </si>
  <si>
    <t>Rack 42U, bez bokov, 600x600mm</t>
  </si>
  <si>
    <t>Komunitné centrum – obec Jelka</t>
  </si>
  <si>
    <t>Ing. arch. Jozef Melíšek</t>
  </si>
  <si>
    <t>Ing. arch Jozef Melíšek</t>
  </si>
  <si>
    <t>víťaz verejného obstarávania</t>
  </si>
  <si>
    <t>00306011</t>
  </si>
  <si>
    <t xml:space="preserve">Dátum a podpis: </t>
  </si>
  <si>
    <t>Komunitné centrum - obec Jelka</t>
  </si>
  <si>
    <t>05 - Fotovoltaika</t>
  </si>
  <si>
    <t>SK 2023717135</t>
  </si>
  <si>
    <t>210021501</t>
  </si>
  <si>
    <t>Tesnenie káblových prestupov zo sadroperlitu</t>
  </si>
  <si>
    <t>210111011</t>
  </si>
  <si>
    <t>Domová zásuvka polozapustená alebo zapustená vrátane zapojenia 10/16 A 250 V 2P + Z</t>
  </si>
  <si>
    <t>Domové zásuvky polozapustené alebo zapustené vrátane zapojenia 10/16 A 250 V 2P + PEN</t>
  </si>
  <si>
    <t>2CSM220685R0721</t>
  </si>
  <si>
    <t>Zásuvka na DIN lištu</t>
  </si>
  <si>
    <t>210120401</t>
  </si>
  <si>
    <t>Istič vzduchový jednopólový do 63 A</t>
  </si>
  <si>
    <t>358220006600</t>
  </si>
  <si>
    <t>Istič TX3 1P, charakteristika B, 6 A, 10000 A/10 kA, 1 modul</t>
  </si>
  <si>
    <t>Istič TX3 1P, charakteristika B, 6 A, 10000 A/10 kA, 1 modul, LEGRAND</t>
  </si>
  <si>
    <t>358220006900</t>
  </si>
  <si>
    <t>Istič TX3 1P, charakteristika B, 16 A, 10000 A/10 kA, 1 modul, LEGRAND</t>
  </si>
  <si>
    <t>210120403</t>
  </si>
  <si>
    <t>Istič vzduchový dvojpólový do 63 A</t>
  </si>
  <si>
    <t>358220027900</t>
  </si>
  <si>
    <t>Istič TX3 2P, charakteristika B, 16 A, 10000 A/10 kA, 2 moduly</t>
  </si>
  <si>
    <t>Istič TX3 2P, charakteristika B, 16 A, 10000 A/10 kA, 2 moduly, LEGRAND</t>
  </si>
  <si>
    <t>210120410</t>
  </si>
  <si>
    <t>Prúdové chrániče dvojpólové 16 - 80 A</t>
  </si>
  <si>
    <t>Prúdové chrániče dvojpólový 16-80 A</t>
  </si>
  <si>
    <t>358230010300</t>
  </si>
  <si>
    <t>Prúdový chránič TX3 2P, 100 A, 30 mA, typ AC, 2 moduly</t>
  </si>
  <si>
    <t>Prúdový chránič TX3 2P, 100 A, 30 mA, typ AC, 2 moduly, LEGRAND</t>
  </si>
  <si>
    <t>210130102</t>
  </si>
  <si>
    <t>Stýkač dvojpólový na DIN lištu do 40 A</t>
  </si>
  <si>
    <t>Stýkače, vstavané, vrátane zapojenia dvojpólové na DIN lištu do 40 A</t>
  </si>
  <si>
    <t>358210001000</t>
  </si>
  <si>
    <t>Stýkač inštalačný 2P, 40A, 2 NO, cievka 24 V, 2 moduly</t>
  </si>
  <si>
    <t>Stýkač inštalačný 2P, 40A, 2 NO, cievka 24 V, 2 moduly, LEGRAND</t>
  </si>
  <si>
    <t>412271</t>
  </si>
  <si>
    <t>ENERGY QUALITY ,ZVODIČ T1+T2 12,5KA 2P,Legrand</t>
  </si>
  <si>
    <t>9142,857*0,35 'Přepočítané koeficientom množstva</t>
  </si>
  <si>
    <t>Fotovoltaický polykryštalický strešný panel, 320Wp</t>
  </si>
  <si>
    <t>Striedač ON-GRID 3,5kW, do 1000V</t>
  </si>
  <si>
    <t>HPKRS SNL 35-2</t>
  </si>
  <si>
    <t>Nosná konštrukcia pre montáž na rovnú strechu v jednej línii pre 2 panely</t>
  </si>
  <si>
    <t>HPKRS SNL 35-3</t>
  </si>
  <si>
    <t>Nosná konštrukcia pre montáž na rovnú strechu v jednej línii pre 3 panely</t>
  </si>
  <si>
    <t>210800149</t>
  </si>
  <si>
    <t>Kábel medený uložený pevne CYKY 450/750 V 3x6</t>
  </si>
  <si>
    <t>Kábel medený CYKY 450/750 V uložený pevne 3x6 mm2</t>
  </si>
  <si>
    <t>341110001000</t>
  </si>
  <si>
    <t>Kábel medený CYKY 3x6 mm2</t>
  </si>
  <si>
    <t>001500001</t>
  </si>
  <si>
    <t>Ostatné náklady stavby - podružný materiál a i.</t>
  </si>
  <si>
    <t>Náklady vzniknuté z titulu tzv. „Vyššia moc“ bez rozlíšenia</t>
  </si>
  <si>
    <t xml:space="preserve">D+M Zrkadlo nad umývadlom 500x500 mm  -SV6       (3 v pevnom a 1 vo výklopnej vyhotovení)
</t>
  </si>
  <si>
    <t>D+M Zrkadlo do sociálnych miestností 800x500 mm  -SV5     (3 v pevnom a 1 vo výklopnej vyhotovení)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</si>
</sst>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#,##0.00%"/>
    <numFmt numFmtId="165" formatCode="dd\.mm\.yyyy"/>
    <numFmt numFmtId="166" formatCode="#,##0.00000"/>
    <numFmt numFmtId="167" formatCode="#,##0.000"/>
    <numFmt numFmtId="168" formatCode="d/m/yy;@"/>
    <numFmt numFmtId="169" formatCode="####;\-####"/>
    <numFmt numFmtId="170" formatCode="#,##0.000;\-#,##0.000"/>
    <numFmt numFmtId="171" formatCode="#,##0.00000;\-#,##0.00000"/>
    <numFmt numFmtId="172" formatCode="#,##0.0;\-#,##0.0"/>
    <numFmt numFmtId="173" formatCode="#\ ##0.00"/>
    <numFmt numFmtId="174" formatCode="#,##0.00\ &quot;€&quot;"/>
  </numFmts>
  <fonts count="6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  <font>
      <b/>
      <sz val="14"/>
      <color indexed="10"/>
      <name val="Arial CE"/>
      <charset val="110"/>
    </font>
    <font>
      <sz val="8"/>
      <name val="Arial CE"/>
      <charset val="110"/>
    </font>
    <font>
      <sz val="8"/>
      <name val="Arial"/>
      <family val="2"/>
    </font>
    <font>
      <b/>
      <sz val="8"/>
      <name val="Arial CE"/>
      <charset val="110"/>
    </font>
    <font>
      <b/>
      <sz val="8"/>
      <color indexed="12"/>
      <name val="Arial"/>
      <family val="2"/>
    </font>
    <font>
      <b/>
      <sz val="14"/>
      <color rgb="FFFF0000"/>
      <name val="Arial"/>
      <family val="2"/>
      <charset val="238"/>
    </font>
    <font>
      <b/>
      <sz val="8"/>
      <name val="Arial"/>
      <family val="2"/>
    </font>
    <font>
      <b/>
      <sz val="8"/>
      <color indexed="12"/>
      <name val="Arial"/>
      <family val="2"/>
      <charset val="238"/>
    </font>
    <font>
      <sz val="8"/>
      <color indexed="12"/>
      <name val="Arial"/>
      <family val="2"/>
    </font>
    <font>
      <sz val="8"/>
      <color indexed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name val="Times New Roman"/>
      <family val="1"/>
    </font>
    <font>
      <sz val="10"/>
      <name val="Arial"/>
      <family val="2"/>
    </font>
    <font>
      <b/>
      <sz val="8"/>
      <color indexed="21"/>
      <name val="Arial"/>
      <family val="2"/>
    </font>
    <font>
      <b/>
      <sz val="8"/>
      <color indexed="20"/>
      <name val="Arial"/>
      <family val="2"/>
    </font>
    <font>
      <b/>
      <sz val="18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9"/>
      <name val="Arial"/>
      <family val="2"/>
      <charset val="238"/>
    </font>
    <font>
      <sz val="9"/>
      <name val="Arial CE"/>
      <family val="2"/>
    </font>
    <font>
      <i/>
      <sz val="9"/>
      <name val="Arial CE"/>
      <family val="2"/>
    </font>
    <font>
      <i/>
      <sz val="8"/>
      <name val="Arial CE"/>
      <family val="2"/>
    </font>
    <font>
      <sz val="7"/>
      <color rgb="FF969696"/>
      <name val="Arial CE"/>
    </font>
    <font>
      <sz val="7"/>
      <name val="Arial CE"/>
    </font>
    <font>
      <sz val="8"/>
      <color rgb="FF505050"/>
      <name val="Arial CE"/>
    </font>
    <font>
      <sz val="10"/>
      <name val="Arial CE"/>
      <family val="2"/>
    </font>
    <font>
      <sz val="8"/>
      <name val="Arial CE"/>
    </font>
    <font>
      <sz val="11"/>
      <name val="Arial CE"/>
      <charset val="238"/>
    </font>
    <font>
      <sz val="8"/>
      <name val="Arial CE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lightGray">
        <bgColor indexed="9"/>
      </patternFill>
    </fill>
  </fills>
  <borders count="6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510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0" fillId="0" borderId="0" xfId="0"/>
    <xf numFmtId="0" fontId="32" fillId="5" borderId="0" xfId="0" applyFont="1" applyFill="1" applyAlignment="1" applyProtection="1">
      <alignment horizontal="left"/>
    </xf>
    <xf numFmtId="0" fontId="33" fillId="5" borderId="0" xfId="0" applyFont="1" applyFill="1" applyAlignment="1" applyProtection="1">
      <alignment horizontal="left"/>
    </xf>
    <xf numFmtId="0" fontId="34" fillId="5" borderId="0" xfId="0" applyFont="1" applyFill="1" applyAlignment="1" applyProtection="1">
      <alignment horizontal="left"/>
    </xf>
    <xf numFmtId="0" fontId="0" fillId="0" borderId="0" xfId="0" applyAlignment="1" applyProtection="1">
      <alignment horizontal="left" vertical="top"/>
    </xf>
    <xf numFmtId="0" fontId="35" fillId="5" borderId="0" xfId="0" applyFont="1" applyFill="1" applyAlignment="1" applyProtection="1">
      <alignment horizontal="left" vertical="center"/>
    </xf>
    <xf numFmtId="0" fontId="33" fillId="5" borderId="0" xfId="0" applyFont="1" applyFill="1" applyAlignment="1" applyProtection="1">
      <alignment horizontal="left" vertical="center"/>
    </xf>
    <xf numFmtId="168" fontId="33" fillId="5" borderId="0" xfId="0" applyNumberFormat="1" applyFont="1" applyFill="1" applyAlignment="1" applyProtection="1">
      <alignment horizontal="left" vertical="center"/>
    </xf>
    <xf numFmtId="0" fontId="33" fillId="6" borderId="23" xfId="0" applyFont="1" applyFill="1" applyBorder="1" applyAlignment="1" applyProtection="1">
      <alignment horizontal="center" vertical="center" wrapText="1"/>
    </xf>
    <xf numFmtId="0" fontId="33" fillId="6" borderId="24" xfId="0" applyFont="1" applyFill="1" applyBorder="1" applyAlignment="1" applyProtection="1">
      <alignment horizontal="center" vertical="center" wrapText="1"/>
    </xf>
    <xf numFmtId="0" fontId="33" fillId="6" borderId="25" xfId="0" applyFont="1" applyFill="1" applyBorder="1" applyAlignment="1" applyProtection="1">
      <alignment horizontal="center" vertical="center" wrapText="1"/>
    </xf>
    <xf numFmtId="0" fontId="34" fillId="6" borderId="26" xfId="0" applyFont="1" applyFill="1" applyBorder="1" applyAlignment="1" applyProtection="1">
      <alignment horizontal="center" vertical="center" wrapText="1"/>
    </xf>
    <xf numFmtId="0" fontId="34" fillId="6" borderId="25" xfId="0" applyFont="1" applyFill="1" applyBorder="1" applyAlignment="1" applyProtection="1">
      <alignment horizontal="center" vertical="center" wrapText="1"/>
    </xf>
    <xf numFmtId="169" fontId="33" fillId="6" borderId="27" xfId="0" applyNumberFormat="1" applyFont="1" applyFill="1" applyBorder="1" applyAlignment="1" applyProtection="1">
      <alignment horizontal="center" vertical="center"/>
    </xf>
    <xf numFmtId="169" fontId="33" fillId="6" borderId="28" xfId="0" applyNumberFormat="1" applyFont="1" applyFill="1" applyBorder="1" applyAlignment="1" applyProtection="1">
      <alignment horizontal="center" vertical="center"/>
    </xf>
    <xf numFmtId="169" fontId="33" fillId="6" borderId="29" xfId="0" applyNumberFormat="1" applyFont="1" applyFill="1" applyBorder="1" applyAlignment="1" applyProtection="1">
      <alignment horizontal="center" vertical="center"/>
    </xf>
    <xf numFmtId="169" fontId="34" fillId="6" borderId="30" xfId="0" applyNumberFormat="1" applyFont="1" applyFill="1" applyBorder="1" applyAlignment="1" applyProtection="1">
      <alignment horizontal="center" vertical="center"/>
    </xf>
    <xf numFmtId="169" fontId="34" fillId="6" borderId="29" xfId="0" applyNumberFormat="1" applyFont="1" applyFill="1" applyBorder="1" applyAlignment="1" applyProtection="1">
      <alignment horizontal="center" vertical="center"/>
    </xf>
    <xf numFmtId="0" fontId="33" fillId="5" borderId="31" xfId="0" applyFont="1" applyFill="1" applyBorder="1" applyAlignment="1" applyProtection="1">
      <alignment horizontal="left"/>
    </xf>
    <xf numFmtId="0" fontId="34" fillId="5" borderId="31" xfId="0" applyFont="1" applyFill="1" applyBorder="1" applyAlignment="1" applyProtection="1">
      <alignment horizontal="left"/>
    </xf>
    <xf numFmtId="0" fontId="34" fillId="5" borderId="32" xfId="0" applyFont="1" applyFill="1" applyBorder="1" applyAlignment="1" applyProtection="1">
      <alignment horizontal="left"/>
    </xf>
    <xf numFmtId="0" fontId="36" fillId="0" borderId="33" xfId="0" applyFont="1" applyBorder="1" applyAlignment="1" applyProtection="1">
      <alignment horizontal="left" vertical="center"/>
    </xf>
    <xf numFmtId="0" fontId="36" fillId="0" borderId="33" xfId="0" applyFont="1" applyBorder="1" applyAlignment="1" applyProtection="1">
      <alignment horizontal="center" vertical="center"/>
    </xf>
    <xf numFmtId="0" fontId="37" fillId="0" borderId="33" xfId="0" applyFont="1" applyBorder="1" applyAlignment="1" applyProtection="1">
      <alignment horizontal="left" vertical="center"/>
    </xf>
    <xf numFmtId="170" fontId="37" fillId="0" borderId="33" xfId="0" applyNumberFormat="1" applyFont="1" applyBorder="1" applyAlignment="1" applyProtection="1">
      <alignment horizontal="right" vertical="center"/>
    </xf>
    <xf numFmtId="170" fontId="36" fillId="0" borderId="33" xfId="0" applyNumberFormat="1" applyFont="1" applyBorder="1" applyAlignment="1" applyProtection="1">
      <alignment horizontal="right" vertical="center"/>
    </xf>
    <xf numFmtId="0" fontId="38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horizontal="center" vertical="center"/>
    </xf>
    <xf numFmtId="0" fontId="40" fillId="0" borderId="0" xfId="0" applyFont="1" applyAlignment="1" applyProtection="1">
      <alignment horizontal="center" vertical="center"/>
    </xf>
    <xf numFmtId="49" fontId="40" fillId="0" borderId="0" xfId="0" applyNumberFormat="1" applyFont="1" applyAlignment="1" applyProtection="1">
      <alignment horizontal="left" vertical="top"/>
    </xf>
    <xf numFmtId="0" fontId="40" fillId="0" borderId="0" xfId="0" applyFont="1" applyAlignment="1" applyProtection="1">
      <alignment horizontal="left" vertical="center" wrapText="1"/>
    </xf>
    <xf numFmtId="0" fontId="41" fillId="0" borderId="0" xfId="0" applyFont="1" applyAlignment="1" applyProtection="1">
      <alignment horizontal="center" vertical="center"/>
    </xf>
    <xf numFmtId="170" fontId="40" fillId="0" borderId="0" xfId="0" applyNumberFormat="1" applyFont="1" applyAlignment="1" applyProtection="1">
      <alignment horizontal="right" vertical="center"/>
    </xf>
    <xf numFmtId="171" fontId="40" fillId="0" borderId="0" xfId="0" applyNumberFormat="1" applyFont="1" applyAlignment="1" applyProtection="1">
      <alignment horizontal="right" vertical="center"/>
    </xf>
    <xf numFmtId="172" fontId="40" fillId="0" borderId="0" xfId="0" applyNumberFormat="1" applyFont="1" applyAlignment="1" applyProtection="1">
      <alignment horizontal="right" vertical="center"/>
    </xf>
    <xf numFmtId="37" fontId="40" fillId="0" borderId="0" xfId="0" applyNumberFormat="1" applyFont="1" applyAlignment="1" applyProtection="1">
      <alignment horizontal="right" vertical="center"/>
    </xf>
    <xf numFmtId="0" fontId="40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center" vertical="center"/>
    </xf>
    <xf numFmtId="49" fontId="34" fillId="0" borderId="0" xfId="0" applyNumberFormat="1" applyFont="1" applyAlignment="1" applyProtection="1">
      <alignment horizontal="left" vertical="top"/>
    </xf>
    <xf numFmtId="170" fontId="34" fillId="0" borderId="0" xfId="0" applyNumberFormat="1" applyFont="1" applyAlignment="1" applyProtection="1">
      <alignment horizontal="right" vertical="center"/>
    </xf>
    <xf numFmtId="171" fontId="34" fillId="0" borderId="0" xfId="0" applyNumberFormat="1" applyFont="1" applyAlignment="1" applyProtection="1">
      <alignment horizontal="right" vertical="center"/>
    </xf>
    <xf numFmtId="37" fontId="34" fillId="0" borderId="0" xfId="0" applyNumberFormat="1" applyFont="1" applyAlignment="1" applyProtection="1">
      <alignment horizontal="right" vertical="center"/>
    </xf>
    <xf numFmtId="0" fontId="41" fillId="0" borderId="0" xfId="0" applyFont="1" applyAlignment="1" applyProtection="1">
      <alignment horizontal="left" vertical="center" wrapText="1"/>
    </xf>
    <xf numFmtId="173" fontId="41" fillId="0" borderId="0" xfId="0" applyNumberFormat="1" applyFont="1" applyAlignment="1" applyProtection="1">
      <alignment horizontal="left" vertical="center" wrapText="1"/>
    </xf>
    <xf numFmtId="170" fontId="42" fillId="0" borderId="33" xfId="0" applyNumberFormat="1" applyFont="1" applyBorder="1" applyAlignment="1" applyProtection="1">
      <alignment horizontal="right" vertical="center"/>
    </xf>
    <xf numFmtId="1" fontId="41" fillId="0" borderId="0" xfId="0" applyNumberFormat="1" applyFont="1" applyAlignment="1" applyProtection="1">
      <alignment horizontal="center" vertical="center"/>
    </xf>
    <xf numFmtId="0" fontId="40" fillId="0" borderId="0" xfId="0" applyFont="1" applyAlignment="1" applyProtection="1">
      <alignment horizontal="right" vertical="center"/>
    </xf>
    <xf numFmtId="1" fontId="40" fillId="0" borderId="0" xfId="0" applyNumberFormat="1" applyFont="1" applyAlignment="1" applyProtection="1">
      <alignment horizontal="center" vertical="center"/>
    </xf>
    <xf numFmtId="0" fontId="34" fillId="0" borderId="0" xfId="0" applyFont="1" applyAlignment="1" applyProtection="1">
      <alignment horizontal="right" vertical="center"/>
    </xf>
    <xf numFmtId="173" fontId="41" fillId="0" borderId="0" xfId="0" applyNumberFormat="1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/>
    <xf numFmtId="172" fontId="34" fillId="0" borderId="0" xfId="0" applyNumberFormat="1" applyFont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 wrapText="1"/>
    </xf>
    <xf numFmtId="0" fontId="36" fillId="0" borderId="0" xfId="0" applyFont="1" applyAlignment="1" applyProtection="1">
      <alignment horizontal="center" vertical="center"/>
    </xf>
    <xf numFmtId="170" fontId="36" fillId="0" borderId="0" xfId="0" applyNumberFormat="1" applyFont="1" applyAlignment="1" applyProtection="1">
      <alignment horizontal="right" vertical="center"/>
    </xf>
    <xf numFmtId="170" fontId="44" fillId="0" borderId="33" xfId="0" applyNumberFormat="1" applyFont="1" applyBorder="1" applyAlignment="1" applyProtection="1">
      <alignment horizontal="right" vertical="center"/>
    </xf>
    <xf numFmtId="0" fontId="45" fillId="0" borderId="0" xfId="0" applyNumberFormat="1" applyFont="1" applyFill="1" applyBorder="1" applyAlignment="1" applyProtection="1">
      <alignment horizontal="left" vertical="top"/>
    </xf>
    <xf numFmtId="0" fontId="45" fillId="0" borderId="0" xfId="0" applyNumberFormat="1" applyFont="1" applyFill="1" applyBorder="1" applyAlignment="1" applyProtection="1">
      <alignment horizontal="left" vertical="top" indent="1"/>
    </xf>
    <xf numFmtId="173" fontId="39" fillId="0" borderId="0" xfId="0" applyNumberFormat="1" applyFont="1" applyAlignment="1" applyProtection="1">
      <alignment horizontal="left" vertical="center" wrapText="1"/>
    </xf>
    <xf numFmtId="0" fontId="46" fillId="0" borderId="0" xfId="0" applyNumberFormat="1" applyFont="1" applyFill="1" applyBorder="1" applyAlignment="1" applyProtection="1">
      <alignment horizontal="left" vertical="top"/>
    </xf>
    <xf numFmtId="0" fontId="47" fillId="0" borderId="0" xfId="0" applyFont="1" applyAlignment="1" applyProtection="1">
      <alignment horizontal="center" vertical="center"/>
    </xf>
    <xf numFmtId="0" fontId="47" fillId="0" borderId="0" xfId="0" applyFont="1" applyAlignment="1" applyProtection="1">
      <alignment horizontal="left" vertical="center"/>
    </xf>
    <xf numFmtId="170" fontId="47" fillId="0" borderId="0" xfId="0" applyNumberFormat="1" applyFont="1" applyAlignment="1" applyProtection="1">
      <alignment horizontal="right" vertical="center"/>
    </xf>
    <xf numFmtId="0" fontId="48" fillId="0" borderId="0" xfId="0" applyFont="1" applyAlignment="1" applyProtection="1">
      <alignment horizontal="center" vertical="center"/>
    </xf>
    <xf numFmtId="0" fontId="48" fillId="0" borderId="0" xfId="0" applyFont="1" applyAlignment="1" applyProtection="1">
      <alignment horizontal="left" vertical="center"/>
    </xf>
    <xf numFmtId="170" fontId="48" fillId="0" borderId="0" xfId="0" applyNumberFormat="1" applyFont="1" applyAlignment="1" applyProtection="1">
      <alignment horizontal="right" vertical="center"/>
    </xf>
    <xf numFmtId="0" fontId="50" fillId="8" borderId="36" xfId="0" applyFont="1" applyFill="1" applyBorder="1" applyAlignment="1">
      <alignment horizontal="center"/>
    </xf>
    <xf numFmtId="0" fontId="50" fillId="8" borderId="35" xfId="0" applyFont="1" applyFill="1" applyBorder="1" applyAlignment="1">
      <alignment horizontal="center"/>
    </xf>
    <xf numFmtId="0" fontId="50" fillId="8" borderId="37" xfId="0" applyFont="1" applyFill="1" applyBorder="1" applyAlignment="1">
      <alignment horizontal="center"/>
    </xf>
    <xf numFmtId="0" fontId="51" fillId="7" borderId="39" xfId="0" applyFont="1" applyFill="1" applyBorder="1" applyAlignment="1">
      <alignment horizontal="center"/>
    </xf>
    <xf numFmtId="0" fontId="51" fillId="7" borderId="40" xfId="0" applyFont="1" applyFill="1" applyBorder="1" applyAlignment="1">
      <alignment horizontal="center"/>
    </xf>
    <xf numFmtId="4" fontId="51" fillId="7" borderId="39" xfId="0" applyNumberFormat="1" applyFont="1" applyFill="1" applyBorder="1" applyAlignment="1">
      <alignment horizontal="right"/>
    </xf>
    <xf numFmtId="174" fontId="51" fillId="7" borderId="41" xfId="0" applyNumberFormat="1" applyFont="1" applyFill="1" applyBorder="1" applyAlignment="1">
      <alignment horizontal="right"/>
    </xf>
    <xf numFmtId="49" fontId="52" fillId="7" borderId="42" xfId="0" applyNumberFormat="1" applyFont="1" applyFill="1" applyBorder="1" applyAlignment="1">
      <alignment horizontal="center"/>
    </xf>
    <xf numFmtId="0" fontId="52" fillId="7" borderId="43" xfId="0" applyFont="1" applyFill="1" applyBorder="1" applyAlignment="1">
      <alignment horizontal="center"/>
    </xf>
    <xf numFmtId="0" fontId="52" fillId="7" borderId="44" xfId="0" applyFont="1" applyFill="1" applyBorder="1" applyAlignment="1">
      <alignment horizontal="center"/>
    </xf>
    <xf numFmtId="4" fontId="52" fillId="7" borderId="43" xfId="0" applyNumberFormat="1" applyFont="1" applyFill="1" applyBorder="1" applyAlignment="1">
      <alignment horizontal="right"/>
    </xf>
    <xf numFmtId="174" fontId="52" fillId="7" borderId="45" xfId="0" applyNumberFormat="1" applyFont="1" applyFill="1" applyBorder="1" applyAlignment="1">
      <alignment horizontal="right"/>
    </xf>
    <xf numFmtId="49" fontId="52" fillId="7" borderId="46" xfId="0" applyNumberFormat="1" applyFont="1" applyFill="1" applyBorder="1" applyAlignment="1">
      <alignment horizontal="center"/>
    </xf>
    <xf numFmtId="49" fontId="54" fillId="7" borderId="47" xfId="0" applyNumberFormat="1" applyFont="1" applyFill="1" applyBorder="1" applyAlignment="1">
      <alignment wrapText="1"/>
    </xf>
    <xf numFmtId="0" fontId="52" fillId="7" borderId="47" xfId="0" applyFont="1" applyFill="1" applyBorder="1" applyAlignment="1">
      <alignment horizontal="center"/>
    </xf>
    <xf numFmtId="0" fontId="52" fillId="7" borderId="48" xfId="0" applyFont="1" applyFill="1" applyBorder="1" applyAlignment="1">
      <alignment horizontal="center"/>
    </xf>
    <xf numFmtId="4" fontId="52" fillId="7" borderId="47" xfId="0" applyNumberFormat="1" applyFont="1" applyFill="1" applyBorder="1" applyAlignment="1">
      <alignment horizontal="right"/>
    </xf>
    <xf numFmtId="0" fontId="0" fillId="7" borderId="0" xfId="0" applyFill="1"/>
    <xf numFmtId="49" fontId="54" fillId="7" borderId="47" xfId="0" applyNumberFormat="1" applyFont="1" applyFill="1" applyBorder="1"/>
    <xf numFmtId="174" fontId="52" fillId="7" borderId="49" xfId="0" applyNumberFormat="1" applyFont="1" applyFill="1" applyBorder="1" applyAlignment="1">
      <alignment horizontal="right"/>
    </xf>
    <xf numFmtId="4" fontId="52" fillId="7" borderId="50" xfId="0" applyNumberFormat="1" applyFont="1" applyFill="1" applyBorder="1" applyAlignment="1">
      <alignment horizontal="right"/>
    </xf>
    <xf numFmtId="49" fontId="55" fillId="7" borderId="51" xfId="0" applyNumberFormat="1" applyFont="1" applyFill="1" applyBorder="1" applyAlignment="1">
      <alignment horizontal="left"/>
    </xf>
    <xf numFmtId="0" fontId="52" fillId="7" borderId="52" xfId="0" applyFont="1" applyFill="1" applyBorder="1" applyAlignment="1">
      <alignment horizontal="center"/>
    </xf>
    <xf numFmtId="174" fontId="52" fillId="7" borderId="53" xfId="0" applyNumberFormat="1" applyFont="1" applyFill="1" applyBorder="1" applyAlignment="1">
      <alignment horizontal="right"/>
    </xf>
    <xf numFmtId="49" fontId="55" fillId="7" borderId="54" xfId="0" applyNumberFormat="1" applyFont="1" applyFill="1" applyBorder="1" applyAlignment="1">
      <alignment horizontal="left"/>
    </xf>
    <xf numFmtId="49" fontId="0" fillId="7" borderId="0" xfId="0" applyNumberFormat="1" applyFill="1" applyBorder="1"/>
    <xf numFmtId="0" fontId="52" fillId="7" borderId="0" xfId="0" applyFont="1" applyFill="1" applyBorder="1" applyAlignment="1">
      <alignment horizontal="center"/>
    </xf>
    <xf numFmtId="174" fontId="52" fillId="7" borderId="55" xfId="0" applyNumberFormat="1" applyFont="1" applyFill="1" applyBorder="1" applyAlignment="1">
      <alignment horizontal="right"/>
    </xf>
    <xf numFmtId="0" fontId="52" fillId="7" borderId="57" xfId="0" applyFont="1" applyFill="1" applyBorder="1" applyAlignment="1">
      <alignment horizontal="center"/>
    </xf>
    <xf numFmtId="49" fontId="52" fillId="7" borderId="0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56" fillId="0" borderId="0" xfId="0" applyFont="1" applyFill="1" applyBorder="1"/>
    <xf numFmtId="0" fontId="0" fillId="0" borderId="0" xfId="0" applyAlignment="1">
      <alignment horizontal="center"/>
    </xf>
    <xf numFmtId="0" fontId="56" fillId="0" borderId="0" xfId="0" applyFont="1" applyBorder="1"/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46" fillId="0" borderId="43" xfId="0" applyFont="1" applyBorder="1" applyAlignment="1">
      <alignment wrapText="1"/>
    </xf>
    <xf numFmtId="0" fontId="46" fillId="0" borderId="43" xfId="0" applyFont="1" applyBorder="1" applyAlignment="1">
      <alignment horizontal="left" wrapText="1"/>
    </xf>
    <xf numFmtId="0" fontId="0" fillId="0" borderId="3" xfId="0" applyFont="1" applyFill="1" applyBorder="1" applyAlignment="1" applyProtection="1">
      <alignment vertical="center"/>
      <protection locked="0"/>
    </xf>
    <xf numFmtId="0" fontId="29" fillId="0" borderId="22" xfId="0" applyFont="1" applyFill="1" applyBorder="1" applyAlignment="1" applyProtection="1">
      <alignment horizontal="center" vertical="center"/>
      <protection locked="0"/>
    </xf>
    <xf numFmtId="49" fontId="29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22" xfId="0" applyFont="1" applyFill="1" applyBorder="1" applyAlignment="1" applyProtection="1">
      <alignment horizontal="left" vertical="center" wrapText="1"/>
      <protection locked="0"/>
    </xf>
    <xf numFmtId="0" fontId="29" fillId="0" borderId="22" xfId="0" applyFont="1" applyFill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Fill="1" applyBorder="1" applyAlignment="1" applyProtection="1">
      <alignment vertical="center"/>
      <protection locked="0"/>
    </xf>
    <xf numFmtId="4" fontId="29" fillId="0" borderId="22" xfId="0" applyNumberFormat="1" applyFont="1" applyFill="1" applyBorder="1" applyAlignment="1" applyProtection="1">
      <alignment vertical="center"/>
      <protection locked="0"/>
    </xf>
    <xf numFmtId="0" fontId="0" fillId="0" borderId="3" xfId="0" applyFont="1" applyFill="1" applyBorder="1" applyAlignment="1">
      <alignment vertical="center"/>
    </xf>
    <xf numFmtId="0" fontId="29" fillId="0" borderId="14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vertical="center"/>
    </xf>
    <xf numFmtId="166" fontId="18" fillId="0" borderId="15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" fontId="0" fillId="0" borderId="0" xfId="0" applyNumberFormat="1" applyFont="1" applyFill="1" applyAlignment="1">
      <alignment vertical="center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49" fontId="17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22" xfId="0" applyFont="1" applyFill="1" applyBorder="1" applyAlignment="1" applyProtection="1">
      <alignment horizontal="left" vertical="center" wrapText="1"/>
      <protection locked="0"/>
    </xf>
    <xf numFmtId="0" fontId="17" fillId="0" borderId="22" xfId="0" applyFont="1" applyFill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Fill="1" applyBorder="1" applyAlignment="1" applyProtection="1">
      <alignment vertical="center"/>
      <protection locked="0"/>
    </xf>
    <xf numFmtId="4" fontId="17" fillId="0" borderId="22" xfId="0" applyNumberFormat="1" applyFont="1" applyFill="1" applyBorder="1" applyAlignment="1" applyProtection="1">
      <alignment vertical="center"/>
      <protection locked="0"/>
    </xf>
    <xf numFmtId="0" fontId="18" fillId="0" borderId="14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57" fillId="0" borderId="22" xfId="0" applyFont="1" applyFill="1" applyBorder="1" applyAlignment="1" applyProtection="1">
      <alignment horizontal="center" vertical="center"/>
      <protection locked="0"/>
    </xf>
    <xf numFmtId="49" fontId="57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57" fillId="0" borderId="22" xfId="0" applyFont="1" applyFill="1" applyBorder="1" applyAlignment="1" applyProtection="1">
      <alignment horizontal="left" vertical="center" wrapText="1"/>
      <protection locked="0"/>
    </xf>
    <xf numFmtId="0" fontId="57" fillId="0" borderId="22" xfId="0" applyFont="1" applyFill="1" applyBorder="1" applyAlignment="1" applyProtection="1">
      <alignment horizontal="center" vertical="center" wrapText="1"/>
      <protection locked="0"/>
    </xf>
    <xf numFmtId="167" fontId="57" fillId="0" borderId="22" xfId="0" applyNumberFormat="1" applyFont="1" applyFill="1" applyBorder="1" applyAlignment="1" applyProtection="1">
      <alignment vertical="center"/>
      <protection locked="0"/>
    </xf>
    <xf numFmtId="4" fontId="57" fillId="0" borderId="22" xfId="0" applyNumberFormat="1" applyFont="1" applyFill="1" applyBorder="1" applyAlignment="1" applyProtection="1">
      <alignment vertical="center"/>
      <protection locked="0"/>
    </xf>
    <xf numFmtId="0" fontId="57" fillId="0" borderId="14" xfId="0" applyFont="1" applyFill="1" applyBorder="1" applyAlignment="1">
      <alignment horizontal="left" vertical="center"/>
    </xf>
    <xf numFmtId="0" fontId="57" fillId="0" borderId="0" xfId="0" applyFont="1" applyFill="1" applyBorder="1" applyAlignment="1">
      <alignment horizontal="center" vertical="center"/>
    </xf>
    <xf numFmtId="166" fontId="57" fillId="0" borderId="0" xfId="0" applyNumberFormat="1" applyFont="1" applyFill="1" applyBorder="1" applyAlignment="1">
      <alignment vertical="center"/>
    </xf>
    <xf numFmtId="166" fontId="57" fillId="0" borderId="15" xfId="0" applyNumberFormat="1" applyFont="1" applyFill="1" applyBorder="1" applyAlignment="1">
      <alignment vertical="center"/>
    </xf>
    <xf numFmtId="0" fontId="57" fillId="0" borderId="0" xfId="0" applyFont="1" applyFill="1" applyAlignment="1">
      <alignment horizontal="left" vertical="center"/>
    </xf>
    <xf numFmtId="0" fontId="30" fillId="0" borderId="3" xfId="0" applyFont="1" applyFill="1" applyBorder="1" applyAlignment="1">
      <alignment vertical="center"/>
    </xf>
    <xf numFmtId="0" fontId="58" fillId="0" borderId="22" xfId="0" applyFont="1" applyFill="1" applyBorder="1" applyAlignment="1" applyProtection="1">
      <alignment horizontal="center" vertical="center"/>
      <protection locked="0"/>
    </xf>
    <xf numFmtId="49" fontId="58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58" fillId="0" borderId="22" xfId="0" applyFont="1" applyFill="1" applyBorder="1" applyAlignment="1" applyProtection="1">
      <alignment horizontal="left" vertical="center" wrapText="1"/>
      <protection locked="0"/>
    </xf>
    <xf numFmtId="0" fontId="58" fillId="0" borderId="22" xfId="0" applyFont="1" applyFill="1" applyBorder="1" applyAlignment="1" applyProtection="1">
      <alignment horizontal="center" vertical="center" wrapText="1"/>
      <protection locked="0"/>
    </xf>
    <xf numFmtId="167" fontId="58" fillId="0" borderId="22" xfId="0" applyNumberFormat="1" applyFont="1" applyFill="1" applyBorder="1" applyAlignment="1" applyProtection="1">
      <alignment vertical="center"/>
      <protection locked="0"/>
    </xf>
    <xf numFmtId="4" fontId="58" fillId="0" borderId="22" xfId="0" applyNumberFormat="1" applyFont="1" applyFill="1" applyBorder="1" applyAlignment="1" applyProtection="1">
      <alignment vertical="center"/>
      <protection locked="0"/>
    </xf>
    <xf numFmtId="0" fontId="59" fillId="0" borderId="3" xfId="0" applyFont="1" applyFill="1" applyBorder="1" applyAlignment="1">
      <alignment vertical="center"/>
    </xf>
    <xf numFmtId="0" fontId="58" fillId="0" borderId="14" xfId="0" applyFont="1" applyFill="1" applyBorder="1" applyAlignment="1">
      <alignment horizontal="left" vertical="center"/>
    </xf>
    <xf numFmtId="0" fontId="58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8" fillId="0" borderId="3" xfId="0" applyFont="1" applyFill="1" applyBorder="1" applyAlignment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4" fontId="7" fillId="0" borderId="0" xfId="0" applyNumberFormat="1" applyFont="1" applyFill="1" applyAlignment="1"/>
    <xf numFmtId="0" fontId="8" fillId="0" borderId="14" xfId="0" applyFont="1" applyFill="1" applyBorder="1" applyAlignment="1"/>
    <xf numFmtId="0" fontId="8" fillId="0" borderId="0" xfId="0" applyFont="1" applyFill="1" applyBorder="1" applyAlignment="1"/>
    <xf numFmtId="166" fontId="8" fillId="0" borderId="0" xfId="0" applyNumberFormat="1" applyFont="1" applyFill="1" applyBorder="1" applyAlignment="1"/>
    <xf numFmtId="166" fontId="8" fillId="0" borderId="15" xfId="0" applyNumberFormat="1" applyFont="1" applyFill="1" applyBorder="1" applyAlignment="1"/>
    <xf numFmtId="0" fontId="8" fillId="0" borderId="0" xfId="0" applyFont="1" applyFill="1" applyAlignment="1">
      <alignment horizontal="center"/>
    </xf>
    <xf numFmtId="4" fontId="8" fillId="0" borderId="0" xfId="0" applyNumberFormat="1" applyFont="1" applyFill="1" applyAlignment="1">
      <alignment vertical="center"/>
    </xf>
    <xf numFmtId="0" fontId="57" fillId="0" borderId="19" xfId="0" applyFont="1" applyFill="1" applyBorder="1" applyAlignment="1">
      <alignment horizontal="left" vertical="center"/>
    </xf>
    <xf numFmtId="0" fontId="57" fillId="0" borderId="20" xfId="0" applyFont="1" applyFill="1" applyBorder="1" applyAlignment="1">
      <alignment horizontal="center" vertical="center"/>
    </xf>
    <xf numFmtId="166" fontId="57" fillId="0" borderId="20" xfId="0" applyNumberFormat="1" applyFont="1" applyFill="1" applyBorder="1" applyAlignment="1">
      <alignment vertical="center"/>
    </xf>
    <xf numFmtId="166" fontId="57" fillId="0" borderId="21" xfId="0" applyNumberFormat="1" applyFont="1" applyFill="1" applyBorder="1" applyAlignment="1">
      <alignment vertical="center"/>
    </xf>
    <xf numFmtId="167" fontId="28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0" fillId="0" borderId="14" xfId="0" applyFont="1" applyBorder="1" applyAlignment="1">
      <alignment vertical="center"/>
    </xf>
    <xf numFmtId="0" fontId="62" fillId="0" borderId="3" xfId="0" applyFont="1" applyBorder="1" applyAlignment="1">
      <alignment vertical="center"/>
    </xf>
    <xf numFmtId="0" fontId="62" fillId="0" borderId="0" xfId="0" applyFont="1" applyAlignment="1">
      <alignment vertical="center"/>
    </xf>
    <xf numFmtId="0" fontId="62" fillId="0" borderId="14" xfId="0" applyFont="1" applyBorder="1" applyAlignment="1">
      <alignment vertical="center"/>
    </xf>
    <xf numFmtId="0" fontId="62" fillId="0" borderId="0" xfId="0" applyFont="1" applyBorder="1" applyAlignment="1">
      <alignment vertical="center"/>
    </xf>
    <xf numFmtId="0" fontId="62" fillId="0" borderId="15" xfId="0" applyFont="1" applyBorder="1" applyAlignment="1">
      <alignment vertical="center"/>
    </xf>
    <xf numFmtId="0" fontId="62" fillId="0" borderId="0" xfId="0" applyFont="1" applyAlignment="1">
      <alignment horizontal="left"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3" xfId="0" applyFont="1" applyFill="1" applyBorder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left"/>
    </xf>
    <xf numFmtId="0" fontId="63" fillId="0" borderId="0" xfId="0" applyFont="1" applyFill="1" applyAlignment="1">
      <alignment horizontal="left"/>
    </xf>
    <xf numFmtId="4" fontId="63" fillId="0" borderId="0" xfId="0" applyNumberFormat="1" applyFont="1" applyFill="1" applyAlignment="1"/>
    <xf numFmtId="0" fontId="0" fillId="0" borderId="14" xfId="0" applyFont="1" applyFill="1" applyBorder="1" applyAlignment="1"/>
    <xf numFmtId="0" fontId="0" fillId="0" borderId="0" xfId="0" applyFont="1" applyFill="1" applyBorder="1" applyAlignment="1"/>
    <xf numFmtId="166" fontId="0" fillId="0" borderId="0" xfId="0" applyNumberFormat="1" applyFont="1" applyFill="1" applyBorder="1" applyAlignment="1"/>
    <xf numFmtId="166" fontId="0" fillId="0" borderId="15" xfId="0" applyNumberFormat="1" applyFont="1" applyFill="1" applyBorder="1" applyAlignment="1"/>
    <xf numFmtId="0" fontId="0" fillId="0" borderId="0" xfId="0" applyFont="1" applyFill="1" applyAlignment="1">
      <alignment horizontal="center"/>
    </xf>
    <xf numFmtId="0" fontId="64" fillId="0" borderId="3" xfId="0" applyFont="1" applyFill="1" applyBorder="1" applyAlignment="1" applyProtection="1">
      <alignment vertical="center"/>
      <protection locked="0"/>
    </xf>
    <xf numFmtId="9" fontId="64" fillId="0" borderId="3" xfId="0" applyNumberFormat="1" applyFont="1" applyFill="1" applyBorder="1" applyAlignment="1">
      <alignment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166" fontId="17" fillId="0" borderId="0" xfId="0" applyNumberFormat="1" applyFont="1" applyFill="1" applyBorder="1" applyAlignment="1">
      <alignment vertical="center"/>
    </xf>
    <xf numFmtId="166" fontId="17" fillId="0" borderId="15" xfId="0" applyNumberFormat="1" applyFont="1" applyFill="1" applyBorder="1" applyAlignment="1">
      <alignment vertical="center"/>
    </xf>
    <xf numFmtId="0" fontId="64" fillId="0" borderId="0" xfId="0" applyFont="1" applyFill="1" applyAlignment="1">
      <alignment vertical="center"/>
    </xf>
    <xf numFmtId="0" fontId="64" fillId="0" borderId="0" xfId="0" applyFont="1" applyFill="1" applyAlignment="1">
      <alignment horizontal="left" vertical="center"/>
    </xf>
    <xf numFmtId="4" fontId="64" fillId="0" borderId="0" xfId="0" applyNumberFormat="1" applyFont="1" applyFill="1" applyAlignment="1">
      <alignment vertical="center"/>
    </xf>
    <xf numFmtId="0" fontId="64" fillId="0" borderId="3" xfId="0" applyFont="1" applyFill="1" applyBorder="1" applyAlignment="1">
      <alignment vertical="center"/>
    </xf>
    <xf numFmtId="0" fontId="39" fillId="0" borderId="0" xfId="0" applyFont="1" applyFill="1" applyAlignment="1" applyProtection="1">
      <alignment horizontal="center" vertical="center"/>
    </xf>
    <xf numFmtId="0" fontId="40" fillId="0" borderId="0" xfId="0" applyFont="1" applyFill="1" applyAlignment="1" applyProtection="1">
      <alignment horizontal="center" vertical="center"/>
    </xf>
    <xf numFmtId="49" fontId="40" fillId="0" borderId="0" xfId="0" applyNumberFormat="1" applyFont="1" applyFill="1" applyAlignment="1" applyProtection="1">
      <alignment horizontal="left" vertical="top"/>
    </xf>
    <xf numFmtId="171" fontId="40" fillId="0" borderId="0" xfId="0" applyNumberFormat="1" applyFont="1" applyFill="1" applyAlignment="1" applyProtection="1">
      <alignment horizontal="right" vertical="center"/>
    </xf>
    <xf numFmtId="170" fontId="40" fillId="0" borderId="0" xfId="0" applyNumberFormat="1" applyFont="1" applyFill="1" applyAlignment="1" applyProtection="1">
      <alignment horizontal="right" vertical="center"/>
    </xf>
    <xf numFmtId="172" fontId="40" fillId="0" borderId="0" xfId="0" applyNumberFormat="1" applyFont="1" applyFill="1" applyAlignment="1" applyProtection="1">
      <alignment horizontal="right" vertical="center"/>
    </xf>
    <xf numFmtId="37" fontId="40" fillId="0" borderId="0" xfId="0" applyNumberFormat="1" applyFont="1" applyFill="1" applyAlignment="1" applyProtection="1">
      <alignment horizontal="right" vertical="center"/>
    </xf>
    <xf numFmtId="0" fontId="40" fillId="0" borderId="0" xfId="0" applyFont="1" applyFill="1" applyAlignment="1" applyProtection="1">
      <alignment horizontal="left" vertical="center"/>
    </xf>
    <xf numFmtId="0" fontId="34" fillId="0" borderId="0" xfId="0" applyFont="1" applyFill="1" applyAlignment="1" applyProtection="1">
      <alignment horizontal="left" vertical="center"/>
    </xf>
    <xf numFmtId="0" fontId="38" fillId="0" borderId="0" xfId="0" applyFont="1" applyFill="1" applyAlignment="1" applyProtection="1">
      <alignment horizontal="center" vertical="center"/>
    </xf>
    <xf numFmtId="0" fontId="34" fillId="0" borderId="0" xfId="0" applyFont="1" applyFill="1" applyAlignment="1" applyProtection="1">
      <alignment horizontal="center" vertical="center"/>
    </xf>
    <xf numFmtId="49" fontId="34" fillId="0" borderId="0" xfId="0" applyNumberFormat="1" applyFont="1" applyFill="1" applyAlignment="1" applyProtection="1">
      <alignment horizontal="left" vertical="top"/>
    </xf>
    <xf numFmtId="170" fontId="34" fillId="0" borderId="0" xfId="0" applyNumberFormat="1" applyFont="1" applyFill="1" applyAlignment="1" applyProtection="1">
      <alignment horizontal="right" vertical="center"/>
    </xf>
    <xf numFmtId="171" fontId="34" fillId="0" borderId="0" xfId="0" applyNumberFormat="1" applyFont="1" applyFill="1" applyAlignment="1" applyProtection="1">
      <alignment horizontal="right" vertical="center"/>
    </xf>
    <xf numFmtId="172" fontId="34" fillId="0" borderId="0" xfId="0" applyNumberFormat="1" applyFont="1" applyFill="1" applyAlignment="1" applyProtection="1">
      <alignment horizontal="right" vertical="center"/>
    </xf>
    <xf numFmtId="37" fontId="34" fillId="0" borderId="0" xfId="0" applyNumberFormat="1" applyFont="1" applyFill="1" applyAlignment="1" applyProtection="1">
      <alignment horizontal="right" vertical="center"/>
    </xf>
    <xf numFmtId="0" fontId="40" fillId="0" borderId="0" xfId="0" applyFont="1" applyFill="1" applyAlignment="1" applyProtection="1">
      <alignment horizontal="left" vertical="center" wrapText="1"/>
    </xf>
    <xf numFmtId="173" fontId="41" fillId="0" borderId="0" xfId="0" applyNumberFormat="1" applyFont="1" applyFill="1" applyAlignment="1" applyProtection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14" fontId="33" fillId="5" borderId="0" xfId="0" applyNumberFormat="1" applyFont="1" applyFill="1" applyAlignment="1" applyProtection="1">
      <alignment horizontal="left" vertical="center"/>
    </xf>
    <xf numFmtId="0" fontId="63" fillId="0" borderId="0" xfId="0" applyFont="1"/>
    <xf numFmtId="49" fontId="2" fillId="0" borderId="0" xfId="0" applyNumberFormat="1" applyFont="1" applyAlignment="1">
      <alignment horizontal="left" vertical="center"/>
    </xf>
    <xf numFmtId="0" fontId="63" fillId="0" borderId="0" xfId="0" applyFont="1" applyAlignment="1">
      <alignment vertical="center"/>
    </xf>
    <xf numFmtId="0" fontId="65" fillId="0" borderId="0" xfId="0" applyFont="1" applyAlignment="1">
      <alignment horizontal="left" vertical="center" wrapText="1"/>
    </xf>
    <xf numFmtId="0" fontId="6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67" fillId="7" borderId="38" xfId="0" applyNumberFormat="1" applyFont="1" applyFill="1" applyBorder="1" applyAlignment="1">
      <alignment horizontal="left"/>
    </xf>
    <xf numFmtId="0" fontId="50" fillId="7" borderId="39" xfId="0" applyFont="1" applyFill="1" applyBorder="1" applyAlignment="1">
      <alignment horizontal="center"/>
    </xf>
    <xf numFmtId="0" fontId="50" fillId="7" borderId="40" xfId="0" applyFont="1" applyFill="1" applyBorder="1" applyAlignment="1">
      <alignment horizontal="center"/>
    </xf>
    <xf numFmtId="4" fontId="50" fillId="7" borderId="39" xfId="0" applyNumberFormat="1" applyFont="1" applyFill="1" applyBorder="1" applyAlignment="1">
      <alignment horizontal="right"/>
    </xf>
    <xf numFmtId="174" fontId="50" fillId="7" borderId="41" xfId="0" applyNumberFormat="1" applyFont="1" applyFill="1" applyBorder="1" applyAlignment="1">
      <alignment horizontal="right"/>
    </xf>
    <xf numFmtId="49" fontId="63" fillId="7" borderId="43" xfId="0" applyNumberFormat="1" applyFont="1" applyFill="1" applyBorder="1"/>
    <xf numFmtId="49" fontId="63" fillId="7" borderId="52" xfId="0" applyNumberFormat="1" applyFont="1" applyFill="1" applyBorder="1"/>
    <xf numFmtId="49" fontId="63" fillId="7" borderId="0" xfId="0" applyNumberFormat="1" applyFont="1" applyFill="1" applyBorder="1"/>
    <xf numFmtId="49" fontId="55" fillId="7" borderId="56" xfId="0" applyNumberFormat="1" applyFont="1" applyFill="1" applyBorder="1" applyAlignment="1">
      <alignment horizontal="left"/>
    </xf>
    <xf numFmtId="49" fontId="63" fillId="7" borderId="57" xfId="0" applyNumberFormat="1" applyFont="1" applyFill="1" applyBorder="1"/>
    <xf numFmtId="174" fontId="55" fillId="7" borderId="58" xfId="0" applyNumberFormat="1" applyFont="1" applyFill="1" applyBorder="1" applyAlignment="1">
      <alignment horizontal="right"/>
    </xf>
    <xf numFmtId="49" fontId="50" fillId="8" borderId="34" xfId="0" applyNumberFormat="1" applyFont="1" applyFill="1" applyBorder="1" applyAlignment="1">
      <alignment horizontal="center"/>
    </xf>
    <xf numFmtId="49" fontId="63" fillId="7" borderId="47" xfId="0" applyNumberFormat="1" applyFont="1" applyFill="1" applyBorder="1" applyAlignment="1">
      <alignment wrapText="1"/>
    </xf>
    <xf numFmtId="0" fontId="29" fillId="0" borderId="18" xfId="0" applyFont="1" applyBorder="1" applyAlignment="1" applyProtection="1">
      <alignment horizontal="left" vertical="center" wrapText="1"/>
      <protection locked="0"/>
    </xf>
    <xf numFmtId="0" fontId="17" fillId="0" borderId="18" xfId="0" applyFont="1" applyBorder="1" applyAlignment="1" applyProtection="1">
      <alignment horizontal="left" vertical="center" wrapText="1"/>
      <protection locked="0"/>
    </xf>
    <xf numFmtId="0" fontId="0" fillId="0" borderId="59" xfId="0" applyFont="1" applyBorder="1" applyAlignment="1">
      <alignment vertical="center"/>
    </xf>
    <xf numFmtId="0" fontId="0" fillId="0" borderId="60" xfId="0" applyFont="1" applyBorder="1" applyAlignment="1">
      <alignment vertical="center"/>
    </xf>
    <xf numFmtId="0" fontId="0" fillId="0" borderId="61" xfId="0" applyFont="1" applyBorder="1" applyAlignment="1">
      <alignment vertical="center"/>
    </xf>
    <xf numFmtId="0" fontId="0" fillId="0" borderId="62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0" fillId="0" borderId="63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5" fontId="2" fillId="0" borderId="63" xfId="0" applyNumberFormat="1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 wrapText="1"/>
    </xf>
    <xf numFmtId="0" fontId="0" fillId="0" borderId="62" xfId="0" applyFont="1" applyBorder="1" applyAlignment="1">
      <alignment horizontal="center" vertical="center" wrapText="1"/>
    </xf>
    <xf numFmtId="0" fontId="17" fillId="4" borderId="6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167" fontId="19" fillId="0" borderId="63" xfId="0" applyNumberFormat="1" applyFont="1" applyBorder="1" applyAlignment="1"/>
    <xf numFmtId="0" fontId="8" fillId="0" borderId="62" xfId="0" applyFont="1" applyBorder="1" applyAlignment="1"/>
    <xf numFmtId="0" fontId="8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7" fontId="6" fillId="0" borderId="63" xfId="0" applyNumberFormat="1" applyFont="1" applyBorder="1" applyAlignment="1"/>
    <xf numFmtId="0" fontId="0" fillId="0" borderId="62" xfId="0" applyFont="1" applyBorder="1" applyAlignment="1" applyProtection="1">
      <alignment vertical="center"/>
      <protection locked="0"/>
    </xf>
    <xf numFmtId="167" fontId="17" fillId="0" borderId="65" xfId="0" applyNumberFormat="1" applyFont="1" applyBorder="1" applyAlignment="1" applyProtection="1">
      <alignment vertical="center"/>
      <protection locked="0"/>
    </xf>
    <xf numFmtId="0" fontId="60" fillId="0" borderId="0" xfId="0" applyFont="1" applyBorder="1" applyAlignment="1">
      <alignment horizontal="left" vertical="center"/>
    </xf>
    <xf numFmtId="0" fontId="61" fillId="0" borderId="0" xfId="0" applyFont="1" applyBorder="1" applyAlignment="1">
      <alignment horizontal="left" vertical="center" wrapText="1"/>
    </xf>
    <xf numFmtId="167" fontId="29" fillId="0" borderId="65" xfId="0" applyNumberFormat="1" applyFont="1" applyBorder="1" applyAlignment="1" applyProtection="1">
      <alignment vertical="center"/>
      <protection locked="0"/>
    </xf>
    <xf numFmtId="0" fontId="62" fillId="0" borderId="62" xfId="0" applyFont="1" applyBorder="1" applyAlignment="1">
      <alignment vertical="center"/>
    </xf>
    <xf numFmtId="0" fontId="62" fillId="0" borderId="0" xfId="0" applyFont="1" applyBorder="1" applyAlignment="1">
      <alignment horizontal="left" vertical="center" wrapText="1"/>
    </xf>
    <xf numFmtId="167" fontId="62" fillId="0" borderId="0" xfId="0" applyNumberFormat="1" applyFont="1" applyBorder="1" applyAlignment="1">
      <alignment vertical="center"/>
    </xf>
    <xf numFmtId="0" fontId="62" fillId="0" borderId="63" xfId="0" applyFont="1" applyBorder="1" applyAlignment="1">
      <alignment vertical="center"/>
    </xf>
    <xf numFmtId="0" fontId="0" fillId="0" borderId="62" xfId="0" applyBorder="1"/>
    <xf numFmtId="0" fontId="0" fillId="0" borderId="66" xfId="0" applyBorder="1"/>
    <xf numFmtId="0" fontId="0" fillId="0" borderId="67" xfId="0" applyFont="1" applyBorder="1" applyAlignment="1">
      <alignment vertical="center"/>
    </xf>
    <xf numFmtId="0" fontId="60" fillId="0" borderId="67" xfId="0" applyFont="1" applyBorder="1" applyAlignment="1">
      <alignment horizontal="left" vertical="center"/>
    </xf>
    <xf numFmtId="0" fontId="61" fillId="0" borderId="67" xfId="0" applyFont="1" applyBorder="1" applyAlignment="1">
      <alignment horizontal="left" vertical="center" wrapText="1"/>
    </xf>
    <xf numFmtId="0" fontId="0" fillId="0" borderId="68" xfId="0" applyFont="1" applyBorder="1" applyAlignment="1">
      <alignment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49" fontId="17" fillId="0" borderId="0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167" fontId="17" fillId="0" borderId="0" xfId="0" applyNumberFormat="1" applyFont="1" applyBorder="1" applyAlignment="1" applyProtection="1">
      <alignment vertical="center"/>
      <protection locked="0"/>
    </xf>
    <xf numFmtId="167" fontId="17" fillId="0" borderId="63" xfId="0" applyNumberFormat="1" applyFont="1" applyBorder="1" applyAlignment="1" applyProtection="1">
      <alignment vertical="center"/>
      <protection locked="0"/>
    </xf>
    <xf numFmtId="170" fontId="40" fillId="0" borderId="0" xfId="0" applyNumberFormat="1" applyFont="1" applyAlignment="1" applyProtection="1">
      <alignment horizontal="center" vertical="center"/>
    </xf>
    <xf numFmtId="170" fontId="34" fillId="0" borderId="0" xfId="0" applyNumberFormat="1" applyFont="1" applyAlignment="1" applyProtection="1">
      <alignment horizontal="center" vertical="center"/>
    </xf>
    <xf numFmtId="4" fontId="8" fillId="0" borderId="0" xfId="0" applyNumberFormat="1" applyFont="1" applyAlignment="1"/>
    <xf numFmtId="0" fontId="0" fillId="0" borderId="0" xfId="0" applyFont="1" applyAlignment="1">
      <alignment vertical="center"/>
    </xf>
    <xf numFmtId="167" fontId="8" fillId="0" borderId="0" xfId="0" applyNumberFormat="1" applyFont="1" applyAlignment="1"/>
    <xf numFmtId="167" fontId="8" fillId="0" borderId="0" xfId="0" applyNumberFormat="1" applyFont="1" applyFill="1" applyAlignment="1"/>
    <xf numFmtId="0" fontId="0" fillId="0" borderId="0" xfId="0" applyFont="1" applyAlignment="1">
      <alignment vertical="center"/>
    </xf>
    <xf numFmtId="0" fontId="0" fillId="0" borderId="0" xfId="0"/>
    <xf numFmtId="0" fontId="0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22" fillId="0" borderId="0" xfId="0" applyFont="1" applyAlignment="1">
      <alignment horizontal="left" vertical="center" wrapText="1"/>
    </xf>
    <xf numFmtId="0" fontId="17" fillId="4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0" fontId="17" fillId="4" borderId="7" xfId="0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65" fillId="0" borderId="0" xfId="0" applyFont="1" applyAlignment="1">
      <alignment horizontal="left" vertical="center" wrapText="1"/>
    </xf>
    <xf numFmtId="0" fontId="66" fillId="0" borderId="0" xfId="0" applyFont="1" applyAlignment="1">
      <alignment vertical="center"/>
    </xf>
    <xf numFmtId="0" fontId="49" fillId="7" borderId="0" xfId="0" applyFont="1" applyFill="1" applyAlignment="1">
      <alignment horizontal="center"/>
    </xf>
    <xf numFmtId="0" fontId="0" fillId="0" borderId="0" xfId="0" applyAlignment="1"/>
    <xf numFmtId="0" fontId="50" fillId="7" borderId="0" xfId="0" applyFont="1" applyFill="1" applyAlignment="1">
      <alignment horizontal="center"/>
    </xf>
    <xf numFmtId="0" fontId="0" fillId="7" borderId="0" xfId="0" applyFill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ozpocty\Meli&#353;ek%20Jelka\rok2019\Komunitn&#233;%20centrum\elektroin&#353;tal&#225;cia%20rozpo&#269;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taro\AppData\Local\Microsoft\Windows\INetCache\Content.Outlook\IYWWG6M6\455-19%20-%20KOMUNITN&#201;%20CENTRUM%20JELKA%20-%20FVE%20-%20REV&#205;ZI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Inštalácia"/>
      <sheetName val="1kV prípojka"/>
      <sheetName val="Rozvádzač"/>
      <sheetName val="Bleskozvod"/>
      <sheetName val="#Figury"/>
    </sheetNames>
    <sheetDataSet>
      <sheetData sheetId="0" refreshError="1">
        <row r="5">
          <cell r="E5" t="str">
            <v>KOMUNITNÉ CENTRUM JELKA</v>
          </cell>
          <cell r="P5" t="str">
            <v/>
          </cell>
        </row>
        <row r="7">
          <cell r="E7" t="str">
            <v>KOMUNITNÉ CENTRUM JELKA</v>
          </cell>
        </row>
        <row r="9">
          <cell r="E9" t="str">
            <v xml:space="preserve"> ELEKTROINŠTALÁCIA</v>
          </cell>
        </row>
        <row r="26">
          <cell r="E26" t="str">
            <v>OBEC JELKA, MIEROVÁ 995/17 , 925 23 JELKA</v>
          </cell>
        </row>
        <row r="28">
          <cell r="E28" t="str">
            <v xml:space="preserve"> e-Innovation s.r.o.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455-19 - KOMUNITNÉ CENTRU..."/>
    </sheetNames>
    <sheetDataSet>
      <sheetData sheetId="0">
        <row r="10">
          <cell r="AN10" t="str">
            <v/>
          </cell>
        </row>
        <row r="11">
          <cell r="AN11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showGridLines="0" tabSelected="1" topLeftCell="A94" zoomScale="90" zoomScaleNormal="90" workbookViewId="0">
      <selection activeCell="AR102" sqref="AR102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59" max="59" width="12.42578125" bestFit="1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476" t="s">
        <v>5</v>
      </c>
      <c r="AS2" s="474"/>
      <c r="AT2" s="474"/>
      <c r="AU2" s="474"/>
      <c r="AV2" s="474"/>
      <c r="AW2" s="474"/>
      <c r="AX2" s="474"/>
      <c r="AY2" s="474"/>
      <c r="AZ2" s="474"/>
      <c r="BA2" s="474"/>
      <c r="BB2" s="474"/>
      <c r="BC2" s="474"/>
      <c r="BD2" s="474"/>
      <c r="BE2" s="474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473" t="s">
        <v>12</v>
      </c>
      <c r="L5" s="474"/>
      <c r="M5" s="474"/>
      <c r="N5" s="474"/>
      <c r="O5" s="474"/>
      <c r="P5" s="474"/>
      <c r="Q5" s="474"/>
      <c r="R5" s="474"/>
      <c r="S5" s="474"/>
      <c r="T5" s="474"/>
      <c r="U5" s="474"/>
      <c r="V5" s="474"/>
      <c r="W5" s="474"/>
      <c r="X5" s="474"/>
      <c r="Y5" s="474"/>
      <c r="Z5" s="474"/>
      <c r="AA5" s="474"/>
      <c r="AB5" s="474"/>
      <c r="AC5" s="474"/>
      <c r="AD5" s="474"/>
      <c r="AE5" s="474"/>
      <c r="AF5" s="474"/>
      <c r="AG5" s="474"/>
      <c r="AH5" s="474"/>
      <c r="AI5" s="474"/>
      <c r="AJ5" s="474"/>
      <c r="AK5" s="474"/>
      <c r="AL5" s="474"/>
      <c r="AM5" s="474"/>
      <c r="AN5" s="474"/>
      <c r="AO5" s="474"/>
      <c r="AR5" s="16"/>
      <c r="BS5" s="13" t="s">
        <v>6</v>
      </c>
    </row>
    <row r="6" spans="1:74" ht="18" customHeight="1">
      <c r="B6" s="16"/>
      <c r="D6" s="21" t="s">
        <v>13</v>
      </c>
      <c r="K6" s="475" t="s">
        <v>2206</v>
      </c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4"/>
      <c r="AH6" s="474"/>
      <c r="AI6" s="474"/>
      <c r="AJ6" s="474"/>
      <c r="AK6" s="474"/>
      <c r="AL6" s="474"/>
      <c r="AM6" s="474"/>
      <c r="AN6" s="474"/>
      <c r="AO6" s="474"/>
      <c r="AR6" s="16"/>
      <c r="BS6" s="13" t="s">
        <v>6</v>
      </c>
    </row>
    <row r="7" spans="1:74" s="387" customFormat="1" ht="18" customHeight="1">
      <c r="B7" s="16"/>
      <c r="D7" s="21"/>
      <c r="K7" s="388"/>
      <c r="AR7" s="16"/>
      <c r="BS7" s="13"/>
    </row>
    <row r="8" spans="1:74" ht="12" customHeight="1">
      <c r="B8" s="16"/>
      <c r="D8" s="22" t="s">
        <v>14</v>
      </c>
      <c r="K8" s="20" t="s">
        <v>1</v>
      </c>
      <c r="AK8" s="22" t="s">
        <v>15</v>
      </c>
      <c r="AN8" s="20" t="s">
        <v>1</v>
      </c>
      <c r="AR8" s="16"/>
      <c r="BS8" s="13" t="s">
        <v>6</v>
      </c>
    </row>
    <row r="9" spans="1:74" s="387" customFormat="1" ht="12" customHeight="1">
      <c r="B9" s="16"/>
      <c r="D9" s="394"/>
      <c r="K9" s="386"/>
      <c r="AK9" s="394"/>
      <c r="AN9" s="386"/>
      <c r="AR9" s="16"/>
      <c r="BS9" s="13"/>
    </row>
    <row r="10" spans="1:74" ht="12" customHeight="1">
      <c r="B10" s="16"/>
      <c r="D10" s="22" t="s">
        <v>16</v>
      </c>
      <c r="K10" s="20"/>
      <c r="AK10" s="22" t="s">
        <v>18</v>
      </c>
      <c r="AN10" s="256">
        <v>43886</v>
      </c>
      <c r="AR10" s="16"/>
      <c r="BS10" s="13" t="s">
        <v>6</v>
      </c>
    </row>
    <row r="11" spans="1:74" ht="14.4" customHeight="1">
      <c r="B11" s="16"/>
      <c r="E11" s="386" t="s">
        <v>17</v>
      </c>
      <c r="AR11" s="16"/>
      <c r="BS11" s="13" t="s">
        <v>6</v>
      </c>
    </row>
    <row r="12" spans="1:74" s="387" customFormat="1" ht="14.4" customHeight="1">
      <c r="B12" s="16"/>
      <c r="E12" s="386"/>
      <c r="AR12" s="16"/>
      <c r="BS12" s="13"/>
    </row>
    <row r="13" spans="1:74" ht="12" customHeight="1">
      <c r="B13" s="16"/>
      <c r="D13" s="22" t="s">
        <v>19</v>
      </c>
      <c r="AK13" s="22" t="s">
        <v>20</v>
      </c>
      <c r="AN13" s="20" t="s">
        <v>1</v>
      </c>
      <c r="AR13" s="16"/>
      <c r="BS13" s="13" t="s">
        <v>6</v>
      </c>
    </row>
    <row r="14" spans="1:74" ht="18.45" customHeight="1">
      <c r="B14" s="16"/>
      <c r="E14" s="20" t="s">
        <v>21</v>
      </c>
      <c r="AK14" s="22" t="s">
        <v>22</v>
      </c>
      <c r="AN14" s="20" t="s">
        <v>1</v>
      </c>
      <c r="AR14" s="16"/>
      <c r="BS14" s="13" t="s">
        <v>6</v>
      </c>
    </row>
    <row r="15" spans="1:74" ht="6.9" customHeight="1">
      <c r="B15" s="16"/>
      <c r="AR15" s="16"/>
      <c r="BS15" s="13" t="s">
        <v>6</v>
      </c>
    </row>
    <row r="16" spans="1:74" ht="12" customHeight="1">
      <c r="B16" s="16"/>
      <c r="D16" s="22" t="s">
        <v>23</v>
      </c>
      <c r="AK16" s="22" t="s">
        <v>20</v>
      </c>
      <c r="AN16" s="20" t="s">
        <v>1</v>
      </c>
      <c r="AR16" s="16"/>
      <c r="BS16" s="13" t="s">
        <v>6</v>
      </c>
    </row>
    <row r="17" spans="2:71" ht="13.2">
      <c r="B17" s="16"/>
      <c r="E17" s="386" t="s">
        <v>2209</v>
      </c>
      <c r="AK17" s="22" t="s">
        <v>22</v>
      </c>
      <c r="AL17" s="381"/>
      <c r="AN17" s="20" t="s">
        <v>1</v>
      </c>
      <c r="AR17" s="16"/>
      <c r="BS17" s="13" t="s">
        <v>6</v>
      </c>
    </row>
    <row r="18" spans="2:71" ht="6.9" customHeight="1">
      <c r="B18" s="16"/>
      <c r="AR18" s="16"/>
      <c r="BS18" s="13" t="s">
        <v>3</v>
      </c>
    </row>
    <row r="19" spans="2:71" ht="12" customHeight="1">
      <c r="B19" s="16"/>
      <c r="D19" s="22" t="s">
        <v>24</v>
      </c>
      <c r="AK19" s="22" t="s">
        <v>20</v>
      </c>
      <c r="AN19" s="386">
        <v>47054409</v>
      </c>
      <c r="AR19" s="16"/>
      <c r="BS19" s="13" t="s">
        <v>3</v>
      </c>
    </row>
    <row r="20" spans="2:71" ht="18.45" customHeight="1">
      <c r="B20" s="16"/>
      <c r="E20" s="20" t="s">
        <v>25</v>
      </c>
      <c r="AK20" s="22" t="s">
        <v>22</v>
      </c>
      <c r="AN20" s="386" t="s">
        <v>2214</v>
      </c>
      <c r="AR20" s="16"/>
      <c r="BS20" s="13" t="s">
        <v>26</v>
      </c>
    </row>
    <row r="21" spans="2:71" ht="6.9" customHeight="1">
      <c r="B21" s="16"/>
      <c r="AR21" s="16"/>
      <c r="BS21" s="13" t="s">
        <v>6</v>
      </c>
    </row>
    <row r="22" spans="2:71" ht="12" customHeight="1">
      <c r="B22" s="16"/>
      <c r="D22" s="22" t="s">
        <v>27</v>
      </c>
      <c r="AK22" s="22" t="s">
        <v>20</v>
      </c>
      <c r="AN22" s="20" t="s">
        <v>1</v>
      </c>
      <c r="AR22" s="16"/>
      <c r="BS22" s="13" t="s">
        <v>6</v>
      </c>
    </row>
    <row r="23" spans="2:71" ht="18.45" customHeight="1">
      <c r="B23" s="16"/>
      <c r="E23" s="20" t="s">
        <v>2207</v>
      </c>
      <c r="AK23" s="22" t="s">
        <v>22</v>
      </c>
      <c r="AN23" s="20" t="s">
        <v>1</v>
      </c>
      <c r="AR23" s="16"/>
      <c r="BS23" s="13" t="s">
        <v>26</v>
      </c>
    </row>
    <row r="24" spans="2:71" ht="6.9" customHeight="1">
      <c r="B24" s="16"/>
      <c r="AR24" s="16"/>
    </row>
    <row r="25" spans="2:71" ht="12" customHeight="1">
      <c r="B25" s="16"/>
      <c r="D25" s="22" t="s">
        <v>28</v>
      </c>
      <c r="AR25" s="16"/>
    </row>
    <row r="26" spans="2:71" ht="16.5" customHeight="1">
      <c r="B26" s="16"/>
      <c r="E26" s="477" t="s">
        <v>1</v>
      </c>
      <c r="F26" s="477"/>
      <c r="G26" s="477"/>
      <c r="H26" s="477"/>
      <c r="I26" s="477"/>
      <c r="J26" s="477"/>
      <c r="K26" s="477"/>
      <c r="L26" s="477"/>
      <c r="M26" s="477"/>
      <c r="N26" s="477"/>
      <c r="O26" s="477"/>
      <c r="P26" s="477"/>
      <c r="Q26" s="477"/>
      <c r="R26" s="477"/>
      <c r="S26" s="477"/>
      <c r="T26" s="477"/>
      <c r="U26" s="477"/>
      <c r="V26" s="477"/>
      <c r="W26" s="477"/>
      <c r="X26" s="477"/>
      <c r="Y26" s="477"/>
      <c r="Z26" s="477"/>
      <c r="AA26" s="477"/>
      <c r="AB26" s="477"/>
      <c r="AC26" s="477"/>
      <c r="AD26" s="477"/>
      <c r="AE26" s="477"/>
      <c r="AF26" s="477"/>
      <c r="AG26" s="477"/>
      <c r="AH26" s="477"/>
      <c r="AI26" s="477"/>
      <c r="AJ26" s="477"/>
      <c r="AK26" s="477"/>
      <c r="AL26" s="477"/>
      <c r="AM26" s="477"/>
      <c r="AN26" s="477"/>
      <c r="AR26" s="16"/>
    </row>
    <row r="27" spans="2:71" ht="6.9" customHeight="1">
      <c r="B27" s="16"/>
      <c r="AR27" s="16"/>
    </row>
    <row r="28" spans="2:71" ht="6.9" customHeight="1">
      <c r="B28" s="16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R28" s="16"/>
    </row>
    <row r="29" spans="2:71" s="1" customFormat="1" ht="25.95" customHeight="1">
      <c r="B29" s="25"/>
      <c r="D29" s="26" t="s">
        <v>29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478">
        <f>ROUND(AG97,2)</f>
        <v>0</v>
      </c>
      <c r="AL29" s="479"/>
      <c r="AM29" s="479"/>
      <c r="AN29" s="479"/>
      <c r="AO29" s="479"/>
      <c r="AR29" s="25"/>
    </row>
    <row r="30" spans="2:71" s="1" customFormat="1" ht="6.9" customHeight="1">
      <c r="B30" s="25"/>
      <c r="AR30" s="25"/>
    </row>
    <row r="31" spans="2:71" s="1" customFormat="1" ht="13.2">
      <c r="B31" s="25"/>
      <c r="L31" s="480" t="s">
        <v>30</v>
      </c>
      <c r="M31" s="480"/>
      <c r="N31" s="480"/>
      <c r="O31" s="480"/>
      <c r="P31" s="480"/>
      <c r="W31" s="480" t="s">
        <v>31</v>
      </c>
      <c r="X31" s="480"/>
      <c r="Y31" s="480"/>
      <c r="Z31" s="480"/>
      <c r="AA31" s="480"/>
      <c r="AB31" s="480"/>
      <c r="AC31" s="480"/>
      <c r="AD31" s="480"/>
      <c r="AE31" s="480"/>
      <c r="AK31" s="480" t="s">
        <v>32</v>
      </c>
      <c r="AL31" s="480"/>
      <c r="AM31" s="480"/>
      <c r="AN31" s="480"/>
      <c r="AO31" s="480"/>
      <c r="AR31" s="25"/>
    </row>
    <row r="32" spans="2:71" s="2" customFormat="1" ht="14.4" customHeight="1">
      <c r="B32" s="29"/>
      <c r="D32" s="22" t="s">
        <v>33</v>
      </c>
      <c r="F32" s="22" t="s">
        <v>34</v>
      </c>
      <c r="L32" s="483">
        <v>0.2</v>
      </c>
      <c r="M32" s="482"/>
      <c r="N32" s="482"/>
      <c r="O32" s="482"/>
      <c r="P32" s="482"/>
      <c r="W32" s="481">
        <v>0</v>
      </c>
      <c r="X32" s="482"/>
      <c r="Y32" s="482"/>
      <c r="Z32" s="482"/>
      <c r="AA32" s="482"/>
      <c r="AB32" s="482"/>
      <c r="AC32" s="482"/>
      <c r="AD32" s="482"/>
      <c r="AE32" s="482"/>
      <c r="AK32" s="481">
        <v>0</v>
      </c>
      <c r="AL32" s="482"/>
      <c r="AM32" s="482"/>
      <c r="AN32" s="482"/>
      <c r="AO32" s="482"/>
      <c r="AR32" s="29"/>
    </row>
    <row r="33" spans="2:44" s="2" customFormat="1" ht="14.4" customHeight="1">
      <c r="B33" s="29"/>
      <c r="F33" s="22" t="s">
        <v>35</v>
      </c>
      <c r="L33" s="483">
        <v>0.2</v>
      </c>
      <c r="M33" s="482"/>
      <c r="N33" s="482"/>
      <c r="O33" s="482"/>
      <c r="P33" s="482"/>
      <c r="W33" s="481">
        <f>AK29</f>
        <v>0</v>
      </c>
      <c r="X33" s="482"/>
      <c r="Y33" s="482"/>
      <c r="Z33" s="482"/>
      <c r="AA33" s="482"/>
      <c r="AB33" s="482"/>
      <c r="AC33" s="482"/>
      <c r="AD33" s="482"/>
      <c r="AE33" s="482"/>
      <c r="AK33" s="481">
        <f>W33*0.2</f>
        <v>0</v>
      </c>
      <c r="AL33" s="482"/>
      <c r="AM33" s="482"/>
      <c r="AN33" s="482"/>
      <c r="AO33" s="482"/>
      <c r="AR33" s="29"/>
    </row>
    <row r="34" spans="2:44" s="2" customFormat="1" ht="14.4" hidden="1" customHeight="1">
      <c r="B34" s="29"/>
      <c r="F34" s="22" t="s">
        <v>36</v>
      </c>
      <c r="L34" s="483">
        <v>0.2</v>
      </c>
      <c r="M34" s="482"/>
      <c r="N34" s="482"/>
      <c r="O34" s="482"/>
      <c r="P34" s="482"/>
      <c r="W34" s="481" t="e">
        <f>ROUND(BB97, 2)</f>
        <v>#REF!</v>
      </c>
      <c r="X34" s="482"/>
      <c r="Y34" s="482"/>
      <c r="Z34" s="482"/>
      <c r="AA34" s="482"/>
      <c r="AB34" s="482"/>
      <c r="AC34" s="482"/>
      <c r="AD34" s="482"/>
      <c r="AE34" s="482"/>
      <c r="AK34" s="481">
        <v>0</v>
      </c>
      <c r="AL34" s="482"/>
      <c r="AM34" s="482"/>
      <c r="AN34" s="482"/>
      <c r="AO34" s="482"/>
      <c r="AR34" s="29"/>
    </row>
    <row r="35" spans="2:44" s="2" customFormat="1" ht="14.4" hidden="1" customHeight="1">
      <c r="B35" s="29"/>
      <c r="F35" s="22" t="s">
        <v>37</v>
      </c>
      <c r="L35" s="483">
        <v>0.2</v>
      </c>
      <c r="M35" s="482"/>
      <c r="N35" s="482"/>
      <c r="O35" s="482"/>
      <c r="P35" s="482"/>
      <c r="W35" s="481">
        <f>ROUND(BC97, 2)</f>
        <v>0</v>
      </c>
      <c r="X35" s="482"/>
      <c r="Y35" s="482"/>
      <c r="Z35" s="482"/>
      <c r="AA35" s="482"/>
      <c r="AB35" s="482"/>
      <c r="AC35" s="482"/>
      <c r="AD35" s="482"/>
      <c r="AE35" s="482"/>
      <c r="AK35" s="481">
        <v>0</v>
      </c>
      <c r="AL35" s="482"/>
      <c r="AM35" s="482"/>
      <c r="AN35" s="482"/>
      <c r="AO35" s="482"/>
      <c r="AR35" s="29"/>
    </row>
    <row r="36" spans="2:44" s="2" customFormat="1" ht="14.4" hidden="1" customHeight="1">
      <c r="B36" s="29"/>
      <c r="F36" s="22" t="s">
        <v>38</v>
      </c>
      <c r="L36" s="483">
        <v>0</v>
      </c>
      <c r="M36" s="482"/>
      <c r="N36" s="482"/>
      <c r="O36" s="482"/>
      <c r="P36" s="482"/>
      <c r="W36" s="481">
        <f>ROUND(BD97, 2)</f>
        <v>0</v>
      </c>
      <c r="X36" s="482"/>
      <c r="Y36" s="482"/>
      <c r="Z36" s="482"/>
      <c r="AA36" s="482"/>
      <c r="AB36" s="482"/>
      <c r="AC36" s="482"/>
      <c r="AD36" s="482"/>
      <c r="AE36" s="482"/>
      <c r="AK36" s="481">
        <v>0</v>
      </c>
      <c r="AL36" s="482"/>
      <c r="AM36" s="482"/>
      <c r="AN36" s="482"/>
      <c r="AO36" s="482"/>
      <c r="AR36" s="29"/>
    </row>
    <row r="37" spans="2:44" s="1" customFormat="1" ht="6.9" customHeight="1">
      <c r="B37" s="25"/>
      <c r="AR37" s="25"/>
    </row>
    <row r="38" spans="2:44" s="1" customFormat="1" ht="25.95" customHeight="1">
      <c r="B38" s="25"/>
      <c r="C38" s="30"/>
      <c r="D38" s="31" t="s">
        <v>39</v>
      </c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3" t="s">
        <v>40</v>
      </c>
      <c r="U38" s="32"/>
      <c r="V38" s="32"/>
      <c r="W38" s="32"/>
      <c r="X38" s="484" t="s">
        <v>41</v>
      </c>
      <c r="Y38" s="485"/>
      <c r="Z38" s="485"/>
      <c r="AA38" s="485"/>
      <c r="AB38" s="485"/>
      <c r="AC38" s="32"/>
      <c r="AD38" s="32"/>
      <c r="AE38" s="32"/>
      <c r="AF38" s="32"/>
      <c r="AG38" s="32"/>
      <c r="AH38" s="32"/>
      <c r="AI38" s="32"/>
      <c r="AJ38" s="32"/>
      <c r="AK38" s="486">
        <f>SUM(AK29:AO33)</f>
        <v>0</v>
      </c>
      <c r="AL38" s="485"/>
      <c r="AM38" s="485"/>
      <c r="AN38" s="485"/>
      <c r="AO38" s="487"/>
      <c r="AP38" s="30"/>
      <c r="AQ38" s="30"/>
      <c r="AR38" s="25"/>
    </row>
    <row r="39" spans="2:44" s="1" customFormat="1" ht="6.9" customHeight="1">
      <c r="B39" s="25"/>
      <c r="AR39" s="25"/>
    </row>
    <row r="40" spans="2:44" s="1" customFormat="1" ht="14.4" customHeight="1">
      <c r="B40" s="25"/>
      <c r="AR40" s="25"/>
    </row>
    <row r="41" spans="2:44" ht="14.4" customHeight="1">
      <c r="B41" s="16"/>
      <c r="AR41" s="16"/>
    </row>
    <row r="42" spans="2:44" ht="14.4" customHeight="1">
      <c r="B42" s="16"/>
      <c r="AR42" s="16"/>
    </row>
    <row r="43" spans="2:44" ht="14.4" customHeight="1">
      <c r="B43" s="16"/>
      <c r="AR43" s="16"/>
    </row>
    <row r="44" spans="2:44" ht="14.4" customHeight="1">
      <c r="B44" s="16"/>
      <c r="AR44" s="16"/>
    </row>
    <row r="45" spans="2:44" ht="14.4" customHeight="1">
      <c r="B45" s="16"/>
      <c r="AR45" s="16"/>
    </row>
    <row r="46" spans="2:44" ht="14.4" customHeight="1">
      <c r="B46" s="16"/>
      <c r="AR46" s="16"/>
    </row>
    <row r="47" spans="2:44" ht="14.4" customHeight="1">
      <c r="B47" s="16"/>
      <c r="AR47" s="16"/>
    </row>
    <row r="48" spans="2:44" ht="14.4" customHeight="1">
      <c r="B48" s="16"/>
      <c r="AR48" s="16"/>
    </row>
    <row r="49" spans="2:44" ht="14.4" customHeight="1">
      <c r="B49" s="16"/>
      <c r="AR49" s="16"/>
    </row>
    <row r="50" spans="2:44" ht="14.4" customHeight="1">
      <c r="B50" s="16"/>
      <c r="AR50" s="16"/>
    </row>
    <row r="51" spans="2:44" ht="14.4" customHeight="1">
      <c r="B51" s="16"/>
      <c r="D51" s="397" t="str">
        <f>E20</f>
        <v>ADplan s.r.o.</v>
      </c>
      <c r="AH51" s="397" t="str">
        <f>E23</f>
        <v>Ing. arch. Jozef Melíšek</v>
      </c>
      <c r="AI51" s="397"/>
      <c r="AR51" s="16"/>
    </row>
    <row r="52" spans="2:44" s="1" customFormat="1" ht="14.4" customHeight="1">
      <c r="B52" s="25"/>
      <c r="D52" s="34" t="s">
        <v>42</v>
      </c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4" t="s">
        <v>43</v>
      </c>
      <c r="AI52" s="35"/>
      <c r="AJ52" s="35"/>
      <c r="AK52" s="35"/>
      <c r="AL52" s="35"/>
      <c r="AM52" s="35"/>
      <c r="AN52" s="35"/>
      <c r="AO52" s="35"/>
      <c r="AR52" s="25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>
      <c r="B60" s="16"/>
      <c r="AR60" s="16"/>
    </row>
    <row r="61" spans="2:44">
      <c r="B61" s="16"/>
      <c r="AR61" s="16"/>
    </row>
    <row r="62" spans="2:44">
      <c r="B62" s="16"/>
      <c r="AR62" s="16"/>
    </row>
    <row r="63" spans="2:44" s="1" customFormat="1" ht="13.2">
      <c r="B63" s="25"/>
      <c r="D63" s="36" t="s">
        <v>44</v>
      </c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36" t="s">
        <v>45</v>
      </c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36" t="s">
        <v>44</v>
      </c>
      <c r="AI63" s="27"/>
      <c r="AJ63" s="27"/>
      <c r="AK63" s="27"/>
      <c r="AL63" s="27"/>
      <c r="AM63" s="36" t="s">
        <v>45</v>
      </c>
      <c r="AN63" s="27"/>
      <c r="AO63" s="27"/>
      <c r="AR63" s="25"/>
    </row>
    <row r="64" spans="2:44">
      <c r="B64" s="16"/>
      <c r="AR64" s="16"/>
    </row>
    <row r="65" spans="2:44">
      <c r="B65" s="16"/>
      <c r="AR65" s="16"/>
    </row>
    <row r="66" spans="2:44" ht="13.2">
      <c r="B66" s="16"/>
      <c r="D66" s="397" t="str">
        <f>E14</f>
        <v>Obec Jelka</v>
      </c>
      <c r="AH66" s="397" t="str">
        <f>E17</f>
        <v>víťaz verejného obstarávania</v>
      </c>
      <c r="AR66" s="16"/>
    </row>
    <row r="67" spans="2:44" s="1" customFormat="1" ht="13.2">
      <c r="B67" s="25"/>
      <c r="D67" s="34" t="s">
        <v>46</v>
      </c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4" t="s">
        <v>47</v>
      </c>
      <c r="AI67" s="35"/>
      <c r="AJ67" s="35"/>
      <c r="AK67" s="35"/>
      <c r="AL67" s="35"/>
      <c r="AM67" s="35"/>
      <c r="AN67" s="35"/>
      <c r="AO67" s="35"/>
      <c r="AR67" s="25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>
      <c r="B75" s="16"/>
      <c r="AR75" s="16"/>
    </row>
    <row r="76" spans="2:44">
      <c r="B76" s="16"/>
      <c r="AR76" s="16"/>
    </row>
    <row r="77" spans="2:44">
      <c r="B77" s="16"/>
      <c r="AR77" s="16"/>
    </row>
    <row r="78" spans="2:44" s="1" customFormat="1" ht="13.2">
      <c r="B78" s="25"/>
      <c r="D78" s="36" t="s">
        <v>44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36" t="s">
        <v>45</v>
      </c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36" t="s">
        <v>44</v>
      </c>
      <c r="AI78" s="27"/>
      <c r="AJ78" s="27"/>
      <c r="AK78" s="27"/>
      <c r="AL78" s="27"/>
      <c r="AM78" s="36" t="s">
        <v>45</v>
      </c>
      <c r="AN78" s="27"/>
      <c r="AO78" s="27"/>
      <c r="AR78" s="25"/>
    </row>
    <row r="79" spans="2:44" s="1" customFormat="1">
      <c r="B79" s="25"/>
      <c r="AR79" s="25"/>
    </row>
    <row r="80" spans="2:44" s="1" customFormat="1" ht="6.9" customHeight="1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25"/>
    </row>
    <row r="84" spans="2:56" s="1" customFormat="1" ht="6.9" customHeight="1"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25"/>
    </row>
    <row r="85" spans="2:56" s="1" customFormat="1" ht="24.9" customHeight="1">
      <c r="B85" s="25"/>
      <c r="C85" s="17" t="s">
        <v>48</v>
      </c>
      <c r="AR85" s="25"/>
    </row>
    <row r="86" spans="2:56" s="1" customFormat="1" ht="6.9" customHeight="1">
      <c r="B86" s="25"/>
      <c r="AR86" s="25"/>
    </row>
    <row r="87" spans="2:56" s="3" customFormat="1" ht="12" customHeight="1">
      <c r="B87" s="41"/>
      <c r="C87" s="22" t="s">
        <v>11</v>
      </c>
      <c r="L87" s="3" t="str">
        <f>K5</f>
        <v>19032019</v>
      </c>
      <c r="AR87" s="41"/>
    </row>
    <row r="88" spans="2:56" s="4" customFormat="1" ht="36.9" customHeight="1">
      <c r="B88" s="42"/>
      <c r="C88" s="43" t="s">
        <v>13</v>
      </c>
      <c r="L88" s="492" t="str">
        <f>K6</f>
        <v>Komunitné centrum – obec Jelka</v>
      </c>
      <c r="M88" s="493"/>
      <c r="N88" s="493"/>
      <c r="O88" s="493"/>
      <c r="P88" s="493"/>
      <c r="Q88" s="493"/>
      <c r="R88" s="493"/>
      <c r="S88" s="493"/>
      <c r="T88" s="493"/>
      <c r="U88" s="493"/>
      <c r="V88" s="493"/>
      <c r="W88" s="493"/>
      <c r="X88" s="493"/>
      <c r="Y88" s="493"/>
      <c r="Z88" s="493"/>
      <c r="AA88" s="493"/>
      <c r="AB88" s="493"/>
      <c r="AC88" s="493"/>
      <c r="AD88" s="493"/>
      <c r="AE88" s="493"/>
      <c r="AF88" s="493"/>
      <c r="AG88" s="493"/>
      <c r="AH88" s="493"/>
      <c r="AI88" s="493"/>
      <c r="AJ88" s="493"/>
      <c r="AK88" s="493"/>
      <c r="AL88" s="493"/>
      <c r="AM88" s="493"/>
      <c r="AN88" s="493"/>
      <c r="AO88" s="493"/>
      <c r="AR88" s="42"/>
    </row>
    <row r="89" spans="2:56" s="1" customFormat="1" ht="6.9" customHeight="1">
      <c r="B89" s="25"/>
      <c r="AR89" s="25"/>
    </row>
    <row r="90" spans="2:56" s="1" customFormat="1" ht="12" customHeight="1">
      <c r="B90" s="25"/>
      <c r="C90" s="22" t="s">
        <v>16</v>
      </c>
      <c r="L90" s="390" t="str">
        <f>E11</f>
        <v>Jelka,p.č. 1174/38,1174/41</v>
      </c>
      <c r="AI90" s="22" t="s">
        <v>18</v>
      </c>
      <c r="AM90" s="494">
        <f>IF(AN10= "","",AN10)</f>
        <v>43886</v>
      </c>
      <c r="AN90" s="494"/>
      <c r="AR90" s="25"/>
    </row>
    <row r="91" spans="2:56" s="1" customFormat="1" ht="6.9" customHeight="1">
      <c r="B91" s="25"/>
      <c r="AR91" s="25"/>
    </row>
    <row r="92" spans="2:56" s="1" customFormat="1" ht="15.15" customHeight="1">
      <c r="B92" s="25"/>
      <c r="C92" s="22" t="s">
        <v>19</v>
      </c>
      <c r="L92" s="3" t="str">
        <f>IF(E14= "","",E14)</f>
        <v>Obec Jelka</v>
      </c>
      <c r="AI92" s="22" t="s">
        <v>24</v>
      </c>
      <c r="AM92" s="490" t="str">
        <f>IF(E20="","",E20)</f>
        <v>ADplan s.r.o.</v>
      </c>
      <c r="AN92" s="491"/>
      <c r="AO92" s="491"/>
      <c r="AP92" s="491"/>
      <c r="AR92" s="25"/>
      <c r="AS92" s="495" t="s">
        <v>49</v>
      </c>
      <c r="AT92" s="496"/>
      <c r="AU92" s="45"/>
      <c r="AV92" s="45"/>
      <c r="AW92" s="45"/>
      <c r="AX92" s="45"/>
      <c r="AY92" s="45"/>
      <c r="AZ92" s="45"/>
      <c r="BA92" s="45"/>
      <c r="BB92" s="45"/>
      <c r="BC92" s="45"/>
      <c r="BD92" s="46"/>
    </row>
    <row r="93" spans="2:56" s="1" customFormat="1" ht="15.15" customHeight="1">
      <c r="B93" s="25"/>
      <c r="C93" s="22" t="s">
        <v>23</v>
      </c>
      <c r="L93" s="3" t="str">
        <f>IF(E17="","",E17)</f>
        <v>víťaz verejného obstarávania</v>
      </c>
      <c r="AI93" s="22" t="s">
        <v>27</v>
      </c>
      <c r="AM93" s="490" t="str">
        <f>IF(E23="","",E23)</f>
        <v>Ing. arch. Jozef Melíšek</v>
      </c>
      <c r="AN93" s="491"/>
      <c r="AO93" s="491"/>
      <c r="AP93" s="491"/>
      <c r="AR93" s="25"/>
      <c r="AS93" s="497"/>
      <c r="AT93" s="498"/>
      <c r="AU93" s="47"/>
      <c r="AV93" s="47"/>
      <c r="AW93" s="47"/>
      <c r="AX93" s="47"/>
      <c r="AY93" s="47"/>
      <c r="AZ93" s="47"/>
      <c r="BA93" s="47"/>
      <c r="BB93" s="47"/>
      <c r="BC93" s="47"/>
      <c r="BD93" s="48"/>
    </row>
    <row r="94" spans="2:56" s="1" customFormat="1" ht="10.95" customHeight="1">
      <c r="B94" s="25"/>
      <c r="AR94" s="25"/>
      <c r="AS94" s="497"/>
      <c r="AT94" s="498"/>
      <c r="AU94" s="47"/>
      <c r="AV94" s="47"/>
      <c r="AW94" s="47"/>
      <c r="AX94" s="47"/>
      <c r="AY94" s="47"/>
      <c r="AZ94" s="47"/>
      <c r="BA94" s="47"/>
      <c r="BB94" s="47"/>
      <c r="BC94" s="47"/>
      <c r="BD94" s="48"/>
    </row>
    <row r="95" spans="2:56" s="1" customFormat="1" ht="29.25" customHeight="1">
      <c r="B95" s="25"/>
      <c r="C95" s="489" t="s">
        <v>50</v>
      </c>
      <c r="D95" s="470"/>
      <c r="E95" s="470"/>
      <c r="F95" s="470"/>
      <c r="G95" s="470"/>
      <c r="H95" s="49"/>
      <c r="I95" s="469" t="s">
        <v>51</v>
      </c>
      <c r="J95" s="470"/>
      <c r="K95" s="470"/>
      <c r="L95" s="470"/>
      <c r="M95" s="470"/>
      <c r="N95" s="470"/>
      <c r="O95" s="470"/>
      <c r="P95" s="470"/>
      <c r="Q95" s="470"/>
      <c r="R95" s="470"/>
      <c r="S95" s="470"/>
      <c r="T95" s="470"/>
      <c r="U95" s="470"/>
      <c r="V95" s="470"/>
      <c r="W95" s="470"/>
      <c r="X95" s="470"/>
      <c r="Y95" s="470"/>
      <c r="Z95" s="470"/>
      <c r="AA95" s="470"/>
      <c r="AB95" s="470"/>
      <c r="AC95" s="470"/>
      <c r="AD95" s="470"/>
      <c r="AE95" s="470"/>
      <c r="AF95" s="470"/>
      <c r="AG95" s="500" t="s">
        <v>52</v>
      </c>
      <c r="AH95" s="470"/>
      <c r="AI95" s="470"/>
      <c r="AJ95" s="470"/>
      <c r="AK95" s="470"/>
      <c r="AL95" s="470"/>
      <c r="AM95" s="470"/>
      <c r="AN95" s="469" t="s">
        <v>53</v>
      </c>
      <c r="AO95" s="470"/>
      <c r="AP95" s="471"/>
      <c r="AQ95" s="50" t="s">
        <v>54</v>
      </c>
      <c r="AR95" s="25"/>
      <c r="AS95" s="51" t="s">
        <v>55</v>
      </c>
      <c r="AT95" s="52" t="s">
        <v>56</v>
      </c>
      <c r="AU95" s="52" t="s">
        <v>57</v>
      </c>
      <c r="AV95" s="52" t="s">
        <v>58</v>
      </c>
      <c r="AW95" s="52" t="s">
        <v>59</v>
      </c>
      <c r="AX95" s="52" t="s">
        <v>60</v>
      </c>
      <c r="AY95" s="52" t="s">
        <v>61</v>
      </c>
      <c r="AZ95" s="52" t="s">
        <v>62</v>
      </c>
      <c r="BA95" s="52" t="s">
        <v>63</v>
      </c>
      <c r="BB95" s="52" t="s">
        <v>64</v>
      </c>
      <c r="BC95" s="52" t="s">
        <v>65</v>
      </c>
      <c r="BD95" s="53" t="s">
        <v>66</v>
      </c>
    </row>
    <row r="96" spans="2:56" s="1" customFormat="1" ht="10.95" customHeight="1">
      <c r="B96" s="25"/>
      <c r="AR96" s="25"/>
      <c r="AS96" s="5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6"/>
    </row>
    <row r="97" spans="1:91" s="5" customFormat="1" ht="32.4" customHeight="1">
      <c r="B97" s="55"/>
      <c r="C97" s="56" t="s">
        <v>67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499">
        <f>SUM(AG98:AM108)</f>
        <v>0</v>
      </c>
      <c r="AH97" s="499"/>
      <c r="AI97" s="499"/>
      <c r="AJ97" s="499"/>
      <c r="AK97" s="499"/>
      <c r="AL97" s="499"/>
      <c r="AM97" s="499"/>
      <c r="AN97" s="472">
        <f>SUM(AN98:AP108)</f>
        <v>0</v>
      </c>
      <c r="AO97" s="472"/>
      <c r="AP97" s="472"/>
      <c r="AQ97" s="59" t="s">
        <v>1</v>
      </c>
      <c r="AR97" s="55"/>
      <c r="AS97" s="60">
        <f>ROUND(SUM(AS98:AS108),2)</f>
        <v>0</v>
      </c>
      <c r="AT97" s="61" t="e">
        <f t="shared" ref="AT97:AT108" si="0">ROUND(SUM(AV97:AW97),2)</f>
        <v>#REF!</v>
      </c>
      <c r="AU97" s="62" t="e">
        <f>ROUND(SUM(AU98:AU108),5)</f>
        <v>#REF!</v>
      </c>
      <c r="AV97" s="61" t="e">
        <f>ROUND(AZ97*L32,2)</f>
        <v>#REF!</v>
      </c>
      <c r="AW97" s="61" t="e">
        <f>ROUND(BA97*L33,2)</f>
        <v>#REF!</v>
      </c>
      <c r="AX97" s="61" t="e">
        <f>ROUND(BB97*L32,2)</f>
        <v>#REF!</v>
      </c>
      <c r="AY97" s="61">
        <f>ROUND(BC97*L33,2)</f>
        <v>0</v>
      </c>
      <c r="AZ97" s="61" t="e">
        <f>ROUND(SUM(AZ98:AZ108),2)</f>
        <v>#REF!</v>
      </c>
      <c r="BA97" s="61" t="e">
        <f>ROUND(SUM(BA98:BA108),2)</f>
        <v>#REF!</v>
      </c>
      <c r="BB97" s="61" t="e">
        <f>ROUND(SUM(BB98:BB108),2)</f>
        <v>#REF!</v>
      </c>
      <c r="BC97" s="61">
        <f>ROUND(SUM(BC98:BC108),2)</f>
        <v>0</v>
      </c>
      <c r="BD97" s="63">
        <f>ROUND(SUM(BD98:BD108),2)</f>
        <v>0</v>
      </c>
      <c r="BE97" s="385"/>
      <c r="BG97" s="385"/>
      <c r="BS97" s="64" t="s">
        <v>68</v>
      </c>
      <c r="BT97" s="64" t="s">
        <v>69</v>
      </c>
      <c r="BU97" s="65" t="s">
        <v>70</v>
      </c>
      <c r="BV97" s="64" t="s">
        <v>71</v>
      </c>
      <c r="BW97" s="64" t="s">
        <v>4</v>
      </c>
      <c r="BX97" s="64" t="s">
        <v>72</v>
      </c>
      <c r="CL97" s="64" t="s">
        <v>1</v>
      </c>
    </row>
    <row r="98" spans="1:91" s="6" customFormat="1" ht="16.5" customHeight="1">
      <c r="A98" s="66" t="s">
        <v>73</v>
      </c>
      <c r="B98" s="67"/>
      <c r="C98" s="68"/>
      <c r="D98" s="488" t="s">
        <v>74</v>
      </c>
      <c r="E98" s="488"/>
      <c r="F98" s="488"/>
      <c r="G98" s="488"/>
      <c r="H98" s="488"/>
      <c r="I98" s="69"/>
      <c r="J98" s="488" t="s">
        <v>75</v>
      </c>
      <c r="K98" s="488"/>
      <c r="L98" s="488"/>
      <c r="M98" s="488"/>
      <c r="N98" s="488"/>
      <c r="O98" s="488"/>
      <c r="P98" s="488"/>
      <c r="Q98" s="488"/>
      <c r="R98" s="488"/>
      <c r="S98" s="488"/>
      <c r="T98" s="488"/>
      <c r="U98" s="488"/>
      <c r="V98" s="488"/>
      <c r="W98" s="488"/>
      <c r="X98" s="488"/>
      <c r="Y98" s="488"/>
      <c r="Z98" s="488"/>
      <c r="AA98" s="488"/>
      <c r="AB98" s="488"/>
      <c r="AC98" s="488"/>
      <c r="AD98" s="488"/>
      <c r="AE98" s="488"/>
      <c r="AF98" s="488"/>
      <c r="AG98" s="467">
        <f>'01 - Architektúra -staveb...'!J33</f>
        <v>0</v>
      </c>
      <c r="AH98" s="468"/>
      <c r="AI98" s="468"/>
      <c r="AJ98" s="468"/>
      <c r="AK98" s="468"/>
      <c r="AL98" s="468"/>
      <c r="AM98" s="468"/>
      <c r="AN98" s="467">
        <f>AG98*1.2</f>
        <v>0</v>
      </c>
      <c r="AO98" s="468"/>
      <c r="AP98" s="468"/>
      <c r="AQ98" s="70" t="s">
        <v>76</v>
      </c>
      <c r="AR98" s="67"/>
      <c r="AS98" s="71">
        <v>0</v>
      </c>
      <c r="AT98" s="72">
        <f t="shared" si="0"/>
        <v>0</v>
      </c>
      <c r="AU98" s="73">
        <f>'01 - Architektúra -staveb...'!P137</f>
        <v>4057.7603720999996</v>
      </c>
      <c r="AV98" s="72">
        <f>'01 - Architektúra -staveb...'!J36</f>
        <v>0</v>
      </c>
      <c r="AW98" s="72">
        <f>'01 - Architektúra -staveb...'!J37</f>
        <v>0</v>
      </c>
      <c r="AX98" s="72">
        <f>'01 - Architektúra -staveb...'!J38</f>
        <v>0</v>
      </c>
      <c r="AY98" s="72">
        <f>'01 - Architektúra -staveb...'!J39</f>
        <v>0</v>
      </c>
      <c r="AZ98" s="72">
        <f>'01 - Architektúra -staveb...'!F36</f>
        <v>0</v>
      </c>
      <c r="BA98" s="72">
        <f>'01 - Architektúra -staveb...'!F37</f>
        <v>0</v>
      </c>
      <c r="BB98" s="72">
        <f>'01 - Architektúra -staveb...'!F38</f>
        <v>0</v>
      </c>
      <c r="BC98" s="72">
        <f>'01 - Architektúra -staveb...'!F39</f>
        <v>0</v>
      </c>
      <c r="BD98" s="74">
        <f>'01 - Architektúra -staveb...'!F40</f>
        <v>0</v>
      </c>
      <c r="BE98" s="5"/>
      <c r="BT98" s="75" t="s">
        <v>77</v>
      </c>
      <c r="BV98" s="75" t="s">
        <v>71</v>
      </c>
      <c r="BW98" s="75" t="s">
        <v>78</v>
      </c>
      <c r="BX98" s="75" t="s">
        <v>4</v>
      </c>
      <c r="CL98" s="75" t="s">
        <v>1</v>
      </c>
      <c r="CM98" s="75" t="s">
        <v>69</v>
      </c>
    </row>
    <row r="99" spans="1:91" s="6" customFormat="1" ht="16.5" customHeight="1">
      <c r="A99" s="66" t="s">
        <v>73</v>
      </c>
      <c r="B99" s="67"/>
      <c r="C99" s="68"/>
      <c r="D99" s="488" t="s">
        <v>79</v>
      </c>
      <c r="E99" s="488"/>
      <c r="F99" s="488"/>
      <c r="G99" s="488"/>
      <c r="H99" s="488"/>
      <c r="I99" s="69"/>
      <c r="J99" s="488" t="s">
        <v>80</v>
      </c>
      <c r="K99" s="488"/>
      <c r="L99" s="488"/>
      <c r="M99" s="488"/>
      <c r="N99" s="488"/>
      <c r="O99" s="488"/>
      <c r="P99" s="488"/>
      <c r="Q99" s="488"/>
      <c r="R99" s="488"/>
      <c r="S99" s="488"/>
      <c r="T99" s="488"/>
      <c r="U99" s="488"/>
      <c r="V99" s="488"/>
      <c r="W99" s="488"/>
      <c r="X99" s="488"/>
      <c r="Y99" s="488"/>
      <c r="Z99" s="488"/>
      <c r="AA99" s="488"/>
      <c r="AB99" s="488"/>
      <c r="AC99" s="488"/>
      <c r="AD99" s="488"/>
      <c r="AE99" s="488"/>
      <c r="AF99" s="488"/>
      <c r="AG99" s="467">
        <f>'02 - Zdravotechnika'!J33</f>
        <v>0</v>
      </c>
      <c r="AH99" s="468"/>
      <c r="AI99" s="468"/>
      <c r="AJ99" s="468"/>
      <c r="AK99" s="468"/>
      <c r="AL99" s="468"/>
      <c r="AM99" s="468"/>
      <c r="AN99" s="467">
        <f t="shared" ref="AN99:AN108" si="1">AG99*1.2</f>
        <v>0</v>
      </c>
      <c r="AO99" s="468"/>
      <c r="AP99" s="468"/>
      <c r="AQ99" s="70" t="s">
        <v>76</v>
      </c>
      <c r="AR99" s="67"/>
      <c r="AS99" s="71">
        <v>0</v>
      </c>
      <c r="AT99" s="72">
        <f t="shared" si="0"/>
        <v>0</v>
      </c>
      <c r="AU99" s="73">
        <f>'02 - Zdravotechnika'!P125</f>
        <v>313.25067000000001</v>
      </c>
      <c r="AV99" s="72">
        <f>'02 - Zdravotechnika'!J36</f>
        <v>0</v>
      </c>
      <c r="AW99" s="72">
        <f>'02 - Zdravotechnika'!J37</f>
        <v>0</v>
      </c>
      <c r="AX99" s="72">
        <f>'02 - Zdravotechnika'!J38</f>
        <v>0</v>
      </c>
      <c r="AY99" s="72">
        <f>'02 - Zdravotechnika'!J39</f>
        <v>0</v>
      </c>
      <c r="AZ99" s="72">
        <f>'02 - Zdravotechnika'!F36</f>
        <v>0</v>
      </c>
      <c r="BA99" s="72">
        <f>'02 - Zdravotechnika'!F37</f>
        <v>0</v>
      </c>
      <c r="BB99" s="72">
        <f>'02 - Zdravotechnika'!F38</f>
        <v>0</v>
      </c>
      <c r="BC99" s="72">
        <f>'02 - Zdravotechnika'!F39</f>
        <v>0</v>
      </c>
      <c r="BD99" s="74">
        <f>'02 - Zdravotechnika'!F40</f>
        <v>0</v>
      </c>
      <c r="BE99" s="5"/>
      <c r="BT99" s="75" t="s">
        <v>77</v>
      </c>
      <c r="BV99" s="75" t="s">
        <v>71</v>
      </c>
      <c r="BW99" s="75" t="s">
        <v>81</v>
      </c>
      <c r="BX99" s="75" t="s">
        <v>4</v>
      </c>
      <c r="CL99" s="75" t="s">
        <v>1</v>
      </c>
      <c r="CM99" s="75" t="s">
        <v>69</v>
      </c>
    </row>
    <row r="100" spans="1:91" s="6" customFormat="1" ht="16.5" customHeight="1">
      <c r="A100" s="66" t="s">
        <v>73</v>
      </c>
      <c r="B100" s="67"/>
      <c r="C100" s="68"/>
      <c r="D100" s="488" t="s">
        <v>82</v>
      </c>
      <c r="E100" s="488"/>
      <c r="F100" s="488"/>
      <c r="G100" s="488"/>
      <c r="H100" s="488"/>
      <c r="I100" s="69"/>
      <c r="J100" s="488" t="s">
        <v>83</v>
      </c>
      <c r="K100" s="488"/>
      <c r="L100" s="488"/>
      <c r="M100" s="488"/>
      <c r="N100" s="488"/>
      <c r="O100" s="488"/>
      <c r="P100" s="488"/>
      <c r="Q100" s="488"/>
      <c r="R100" s="488"/>
      <c r="S100" s="488"/>
      <c r="T100" s="488"/>
      <c r="U100" s="488"/>
      <c r="V100" s="488"/>
      <c r="W100" s="488"/>
      <c r="X100" s="488"/>
      <c r="Y100" s="488"/>
      <c r="Z100" s="488"/>
      <c r="AA100" s="488"/>
      <c r="AB100" s="488"/>
      <c r="AC100" s="488"/>
      <c r="AD100" s="488"/>
      <c r="AE100" s="488"/>
      <c r="AF100" s="488"/>
      <c r="AG100" s="467">
        <f>'03 - Ústredné vykurovanie'!J33</f>
        <v>0</v>
      </c>
      <c r="AH100" s="468"/>
      <c r="AI100" s="468"/>
      <c r="AJ100" s="468"/>
      <c r="AK100" s="468"/>
      <c r="AL100" s="468"/>
      <c r="AM100" s="468"/>
      <c r="AN100" s="467">
        <f t="shared" si="1"/>
        <v>0</v>
      </c>
      <c r="AO100" s="468"/>
      <c r="AP100" s="468"/>
      <c r="AQ100" s="70" t="s">
        <v>76</v>
      </c>
      <c r="AR100" s="67"/>
      <c r="AS100" s="71">
        <v>0</v>
      </c>
      <c r="AT100" s="72">
        <f t="shared" si="0"/>
        <v>0</v>
      </c>
      <c r="AU100" s="73">
        <f>'03 - Ústredné vykurovanie'!P130</f>
        <v>169.82619000000005</v>
      </c>
      <c r="AV100" s="72">
        <f>'03 - Ústredné vykurovanie'!J36</f>
        <v>0</v>
      </c>
      <c r="AW100" s="72">
        <f>'03 - Ústredné vykurovanie'!J37</f>
        <v>0</v>
      </c>
      <c r="AX100" s="72">
        <f>'03 - Ústredné vykurovanie'!J38</f>
        <v>0</v>
      </c>
      <c r="AY100" s="72">
        <f>'03 - Ústredné vykurovanie'!J39</f>
        <v>0</v>
      </c>
      <c r="AZ100" s="72">
        <f>'03 - Ústredné vykurovanie'!F36</f>
        <v>0</v>
      </c>
      <c r="BA100" s="72">
        <f>'03 - Ústredné vykurovanie'!F37</f>
        <v>0</v>
      </c>
      <c r="BB100" s="72">
        <f>'03 - Ústredné vykurovanie'!F38</f>
        <v>0</v>
      </c>
      <c r="BC100" s="72">
        <f>'03 - Ústredné vykurovanie'!F39</f>
        <v>0</v>
      </c>
      <c r="BD100" s="74">
        <f>'03 - Ústredné vykurovanie'!F40</f>
        <v>0</v>
      </c>
      <c r="BE100" s="5"/>
      <c r="BT100" s="75" t="s">
        <v>77</v>
      </c>
      <c r="BV100" s="75" t="s">
        <v>71</v>
      </c>
      <c r="BW100" s="75" t="s">
        <v>84</v>
      </c>
      <c r="BX100" s="75" t="s">
        <v>4</v>
      </c>
      <c r="CL100" s="75" t="s">
        <v>1</v>
      </c>
      <c r="CM100" s="75" t="s">
        <v>69</v>
      </c>
    </row>
    <row r="101" spans="1:91" s="6" customFormat="1" ht="16.5" customHeight="1">
      <c r="A101" s="66" t="s">
        <v>73</v>
      </c>
      <c r="B101" s="67"/>
      <c r="C101" s="68"/>
      <c r="D101" s="488" t="s">
        <v>85</v>
      </c>
      <c r="E101" s="488"/>
      <c r="F101" s="488"/>
      <c r="G101" s="488"/>
      <c r="H101" s="488"/>
      <c r="I101" s="69"/>
      <c r="J101" s="488" t="s">
        <v>86</v>
      </c>
      <c r="K101" s="488"/>
      <c r="L101" s="488"/>
      <c r="M101" s="488"/>
      <c r="N101" s="488"/>
      <c r="O101" s="488"/>
      <c r="P101" s="488"/>
      <c r="Q101" s="488"/>
      <c r="R101" s="488"/>
      <c r="S101" s="488"/>
      <c r="T101" s="488"/>
      <c r="U101" s="488"/>
      <c r="V101" s="488"/>
      <c r="W101" s="488"/>
      <c r="X101" s="488"/>
      <c r="Y101" s="488"/>
      <c r="Z101" s="488"/>
      <c r="AA101" s="488"/>
      <c r="AB101" s="488"/>
      <c r="AC101" s="488"/>
      <c r="AD101" s="488"/>
      <c r="AE101" s="488"/>
      <c r="AF101" s="488"/>
      <c r="AG101" s="467">
        <f>'04 - Elektroinštalácia'!J32</f>
        <v>0</v>
      </c>
      <c r="AH101" s="468"/>
      <c r="AI101" s="468"/>
      <c r="AJ101" s="468"/>
      <c r="AK101" s="468"/>
      <c r="AL101" s="468"/>
      <c r="AM101" s="468"/>
      <c r="AN101" s="467">
        <f t="shared" si="1"/>
        <v>0</v>
      </c>
      <c r="AO101" s="468"/>
      <c r="AP101" s="468"/>
      <c r="AQ101" s="70" t="s">
        <v>76</v>
      </c>
      <c r="AR101" s="67"/>
      <c r="AS101" s="71">
        <v>0</v>
      </c>
      <c r="AT101" s="72">
        <f t="shared" si="0"/>
        <v>0</v>
      </c>
      <c r="AU101" s="73">
        <f>'04 - Elektroinštalácia'!P120</f>
        <v>0</v>
      </c>
      <c r="AV101" s="72">
        <f>'04 - Elektroinštalácia'!J35</f>
        <v>0</v>
      </c>
      <c r="AW101" s="72">
        <f>'04 - Elektroinštalácia'!J36</f>
        <v>0</v>
      </c>
      <c r="AX101" s="72">
        <f>'04 - Elektroinštalácia'!J37</f>
        <v>0</v>
      </c>
      <c r="AY101" s="72">
        <f>'04 - Elektroinštalácia'!J38</f>
        <v>0</v>
      </c>
      <c r="AZ101" s="72">
        <f>'04 - Elektroinštalácia'!F35</f>
        <v>0</v>
      </c>
      <c r="BA101" s="72">
        <f>'04 - Elektroinštalácia'!F36</f>
        <v>0</v>
      </c>
      <c r="BB101" s="72">
        <f>'04 - Elektroinštalácia'!F37</f>
        <v>0</v>
      </c>
      <c r="BC101" s="72">
        <f>'04 - Elektroinštalácia'!F38</f>
        <v>0</v>
      </c>
      <c r="BD101" s="74">
        <f>'04 - Elektroinštalácia'!F39</f>
        <v>0</v>
      </c>
      <c r="BE101" s="5"/>
      <c r="BT101" s="75" t="s">
        <v>77</v>
      </c>
      <c r="BV101" s="75" t="s">
        <v>71</v>
      </c>
      <c r="BW101" s="75" t="s">
        <v>87</v>
      </c>
      <c r="BX101" s="75" t="s">
        <v>4</v>
      </c>
      <c r="CL101" s="75" t="s">
        <v>1</v>
      </c>
      <c r="CM101" s="75" t="s">
        <v>69</v>
      </c>
    </row>
    <row r="102" spans="1:91" s="6" customFormat="1" ht="16.5" customHeight="1">
      <c r="A102" s="66" t="s">
        <v>73</v>
      </c>
      <c r="B102" s="67"/>
      <c r="C102" s="68"/>
      <c r="D102" s="488" t="s">
        <v>88</v>
      </c>
      <c r="E102" s="488"/>
      <c r="F102" s="488"/>
      <c r="G102" s="488"/>
      <c r="H102" s="488"/>
      <c r="I102" s="69"/>
      <c r="J102" s="488" t="s">
        <v>89</v>
      </c>
      <c r="K102" s="488"/>
      <c r="L102" s="488"/>
      <c r="M102" s="488"/>
      <c r="N102" s="488"/>
      <c r="O102" s="488"/>
      <c r="P102" s="488"/>
      <c r="Q102" s="488"/>
      <c r="R102" s="488"/>
      <c r="S102" s="488"/>
      <c r="T102" s="488"/>
      <c r="U102" s="488"/>
      <c r="V102" s="488"/>
      <c r="W102" s="488"/>
      <c r="X102" s="488"/>
      <c r="Y102" s="488"/>
      <c r="Z102" s="488"/>
      <c r="AA102" s="488"/>
      <c r="AB102" s="488"/>
      <c r="AC102" s="488"/>
      <c r="AD102" s="488"/>
      <c r="AE102" s="488"/>
      <c r="AF102" s="488"/>
      <c r="AG102" s="467">
        <f>'05 - Fotovoltalická elekt...'!J33</f>
        <v>0</v>
      </c>
      <c r="AH102" s="468"/>
      <c r="AI102" s="468"/>
      <c r="AJ102" s="468"/>
      <c r="AK102" s="468"/>
      <c r="AL102" s="468"/>
      <c r="AM102" s="468"/>
      <c r="AN102" s="467">
        <f t="shared" si="1"/>
        <v>0</v>
      </c>
      <c r="AO102" s="468"/>
      <c r="AP102" s="468"/>
      <c r="AQ102" s="70" t="s">
        <v>76</v>
      </c>
      <c r="AR102" s="67"/>
      <c r="AS102" s="71">
        <v>0</v>
      </c>
      <c r="AT102" s="72">
        <f t="shared" si="0"/>
        <v>0</v>
      </c>
      <c r="AU102" s="73" t="e">
        <f>'05 - Fotovoltalická elekt...'!#REF!</f>
        <v>#REF!</v>
      </c>
      <c r="AV102" s="72">
        <f>'05 - Fotovoltalická elekt...'!J38</f>
        <v>0</v>
      </c>
      <c r="AW102" s="72">
        <f>'05 - Fotovoltalická elekt...'!J39</f>
        <v>0</v>
      </c>
      <c r="AX102" s="72">
        <f>'05 - Fotovoltalická elekt...'!J40</f>
        <v>0</v>
      </c>
      <c r="AY102" s="72">
        <f>'05 - Fotovoltalická elekt...'!J41</f>
        <v>0</v>
      </c>
      <c r="AZ102" s="72" t="e">
        <f>'05 - Fotovoltalická elekt...'!F38</f>
        <v>#REF!</v>
      </c>
      <c r="BA102" s="72" t="e">
        <f>'05 - Fotovoltalická elekt...'!F39</f>
        <v>#REF!</v>
      </c>
      <c r="BB102" s="72" t="e">
        <f>'05 - Fotovoltalická elekt...'!F40</f>
        <v>#REF!</v>
      </c>
      <c r="BC102" s="72">
        <f>'05 - Fotovoltalická elekt...'!F41</f>
        <v>0</v>
      </c>
      <c r="BD102" s="74">
        <f>'05 - Fotovoltalická elekt...'!F42</f>
        <v>0</v>
      </c>
      <c r="BE102" s="5"/>
      <c r="BT102" s="75" t="s">
        <v>77</v>
      </c>
      <c r="BV102" s="75" t="s">
        <v>71</v>
      </c>
      <c r="BW102" s="75" t="s">
        <v>90</v>
      </c>
      <c r="BX102" s="75" t="s">
        <v>4</v>
      </c>
      <c r="CL102" s="75" t="s">
        <v>1</v>
      </c>
      <c r="CM102" s="75" t="s">
        <v>69</v>
      </c>
    </row>
    <row r="103" spans="1:91" s="6" customFormat="1" ht="16.5" customHeight="1">
      <c r="A103" s="66" t="s">
        <v>73</v>
      </c>
      <c r="B103" s="67"/>
      <c r="C103" s="68"/>
      <c r="D103" s="488" t="s">
        <v>91</v>
      </c>
      <c r="E103" s="488"/>
      <c r="F103" s="488"/>
      <c r="G103" s="488"/>
      <c r="H103" s="488"/>
      <c r="I103" s="69"/>
      <c r="J103" s="488" t="s">
        <v>92</v>
      </c>
      <c r="K103" s="488"/>
      <c r="L103" s="488"/>
      <c r="M103" s="488"/>
      <c r="N103" s="488"/>
      <c r="O103" s="488"/>
      <c r="P103" s="488"/>
      <c r="Q103" s="488"/>
      <c r="R103" s="488"/>
      <c r="S103" s="488"/>
      <c r="T103" s="488"/>
      <c r="U103" s="488"/>
      <c r="V103" s="488"/>
      <c r="W103" s="488"/>
      <c r="X103" s="488"/>
      <c r="Y103" s="488"/>
      <c r="Z103" s="488"/>
      <c r="AA103" s="488"/>
      <c r="AB103" s="488"/>
      <c r="AC103" s="488"/>
      <c r="AD103" s="488"/>
      <c r="AE103" s="488"/>
      <c r="AF103" s="488"/>
      <c r="AG103" s="467">
        <f>'06 - Vzduchotechnika'!J33</f>
        <v>0</v>
      </c>
      <c r="AH103" s="468"/>
      <c r="AI103" s="468"/>
      <c r="AJ103" s="468"/>
      <c r="AK103" s="468"/>
      <c r="AL103" s="468"/>
      <c r="AM103" s="468"/>
      <c r="AN103" s="467">
        <f t="shared" si="1"/>
        <v>0</v>
      </c>
      <c r="AO103" s="468"/>
      <c r="AP103" s="468"/>
      <c r="AQ103" s="70" t="s">
        <v>76</v>
      </c>
      <c r="AR103" s="67"/>
      <c r="AS103" s="71">
        <v>0</v>
      </c>
      <c r="AT103" s="72">
        <f t="shared" si="0"/>
        <v>0</v>
      </c>
      <c r="AU103" s="73">
        <f>'06 - Vzduchotechnika'!P121</f>
        <v>0</v>
      </c>
      <c r="AV103" s="72">
        <f>'06 - Vzduchotechnika'!J36</f>
        <v>0</v>
      </c>
      <c r="AW103" s="72">
        <f>'06 - Vzduchotechnika'!J37</f>
        <v>0</v>
      </c>
      <c r="AX103" s="72">
        <f>'06 - Vzduchotechnika'!J38</f>
        <v>0</v>
      </c>
      <c r="AY103" s="72">
        <f>'06 - Vzduchotechnika'!J39</f>
        <v>0</v>
      </c>
      <c r="AZ103" s="72">
        <f>'06 - Vzduchotechnika'!F36</f>
        <v>0</v>
      </c>
      <c r="BA103" s="72">
        <f>'06 - Vzduchotechnika'!F37</f>
        <v>0</v>
      </c>
      <c r="BB103" s="72">
        <f>'06 - Vzduchotechnika'!F38</f>
        <v>0</v>
      </c>
      <c r="BC103" s="72">
        <f>'06 - Vzduchotechnika'!F39</f>
        <v>0</v>
      </c>
      <c r="BD103" s="74">
        <f>'06 - Vzduchotechnika'!F40</f>
        <v>0</v>
      </c>
      <c r="BE103" s="5"/>
      <c r="BT103" s="75" t="s">
        <v>77</v>
      </c>
      <c r="BV103" s="75" t="s">
        <v>71</v>
      </c>
      <c r="BW103" s="75" t="s">
        <v>93</v>
      </c>
      <c r="BX103" s="75" t="s">
        <v>4</v>
      </c>
      <c r="CL103" s="75" t="s">
        <v>1</v>
      </c>
      <c r="CM103" s="75" t="s">
        <v>69</v>
      </c>
    </row>
    <row r="104" spans="1:91" s="6" customFormat="1" ht="16.5" customHeight="1">
      <c r="A104" s="66" t="s">
        <v>73</v>
      </c>
      <c r="B104" s="67"/>
      <c r="C104" s="68"/>
      <c r="D104" s="488" t="s">
        <v>94</v>
      </c>
      <c r="E104" s="488"/>
      <c r="F104" s="488"/>
      <c r="G104" s="488"/>
      <c r="H104" s="488"/>
      <c r="I104" s="69"/>
      <c r="J104" s="488" t="s">
        <v>95</v>
      </c>
      <c r="K104" s="488"/>
      <c r="L104" s="488"/>
      <c r="M104" s="488"/>
      <c r="N104" s="488"/>
      <c r="O104" s="488"/>
      <c r="P104" s="488"/>
      <c r="Q104" s="488"/>
      <c r="R104" s="488"/>
      <c r="S104" s="488"/>
      <c r="T104" s="488"/>
      <c r="U104" s="488"/>
      <c r="V104" s="488"/>
      <c r="W104" s="488"/>
      <c r="X104" s="488"/>
      <c r="Y104" s="488"/>
      <c r="Z104" s="488"/>
      <c r="AA104" s="488"/>
      <c r="AB104" s="488"/>
      <c r="AC104" s="488"/>
      <c r="AD104" s="488"/>
      <c r="AE104" s="488"/>
      <c r="AF104" s="488"/>
      <c r="AG104" s="467">
        <f>'07 - Štrukturovaná kabelá...'!J33</f>
        <v>0</v>
      </c>
      <c r="AH104" s="468"/>
      <c r="AI104" s="468"/>
      <c r="AJ104" s="468"/>
      <c r="AK104" s="468"/>
      <c r="AL104" s="468"/>
      <c r="AM104" s="468"/>
      <c r="AN104" s="467">
        <f t="shared" si="1"/>
        <v>0</v>
      </c>
      <c r="AO104" s="468"/>
      <c r="AP104" s="468"/>
      <c r="AQ104" s="70" t="s">
        <v>76</v>
      </c>
      <c r="AR104" s="67"/>
      <c r="AS104" s="71">
        <v>0</v>
      </c>
      <c r="AT104" s="72">
        <f t="shared" si="0"/>
        <v>0</v>
      </c>
      <c r="AU104" s="73">
        <f>'07 - Štrukturovaná kabelá...'!P123</f>
        <v>0</v>
      </c>
      <c r="AV104" s="72">
        <f>'07 - Štrukturovaná kabelá...'!J36</f>
        <v>0</v>
      </c>
      <c r="AW104" s="72">
        <f>'07 - Štrukturovaná kabelá...'!J37</f>
        <v>0</v>
      </c>
      <c r="AX104" s="72">
        <f>'07 - Štrukturovaná kabelá...'!J38</f>
        <v>0</v>
      </c>
      <c r="AY104" s="72">
        <f>'07 - Štrukturovaná kabelá...'!J39</f>
        <v>0</v>
      </c>
      <c r="AZ104" s="72">
        <f>'07 - Štrukturovaná kabelá...'!F36</f>
        <v>0</v>
      </c>
      <c r="BA104" s="72">
        <f>'07 - Štrukturovaná kabelá...'!F37</f>
        <v>0</v>
      </c>
      <c r="BB104" s="72">
        <f>'07 - Štrukturovaná kabelá...'!F38</f>
        <v>0</v>
      </c>
      <c r="BC104" s="72">
        <f>'07 - Štrukturovaná kabelá...'!F39</f>
        <v>0</v>
      </c>
      <c r="BD104" s="74">
        <f>'07 - Štrukturovaná kabelá...'!F40</f>
        <v>0</v>
      </c>
      <c r="BE104" s="5"/>
      <c r="BT104" s="75" t="s">
        <v>77</v>
      </c>
      <c r="BV104" s="75" t="s">
        <v>71</v>
      </c>
      <c r="BW104" s="75" t="s">
        <v>96</v>
      </c>
      <c r="BX104" s="75" t="s">
        <v>4</v>
      </c>
      <c r="CL104" s="75" t="s">
        <v>1</v>
      </c>
      <c r="CM104" s="75" t="s">
        <v>69</v>
      </c>
    </row>
    <row r="105" spans="1:91" s="6" customFormat="1" ht="16.5" customHeight="1">
      <c r="A105" s="66" t="s">
        <v>73</v>
      </c>
      <c r="B105" s="67"/>
      <c r="C105" s="68"/>
      <c r="D105" s="488" t="s">
        <v>97</v>
      </c>
      <c r="E105" s="488"/>
      <c r="F105" s="488"/>
      <c r="G105" s="488"/>
      <c r="H105" s="488"/>
      <c r="I105" s="69"/>
      <c r="J105" s="488" t="s">
        <v>98</v>
      </c>
      <c r="K105" s="488"/>
      <c r="L105" s="488"/>
      <c r="M105" s="488"/>
      <c r="N105" s="488"/>
      <c r="O105" s="488"/>
      <c r="P105" s="488"/>
      <c r="Q105" s="488"/>
      <c r="R105" s="488"/>
      <c r="S105" s="488"/>
      <c r="T105" s="488"/>
      <c r="U105" s="488"/>
      <c r="V105" s="488"/>
      <c r="W105" s="488"/>
      <c r="X105" s="488"/>
      <c r="Y105" s="488"/>
      <c r="Z105" s="488"/>
      <c r="AA105" s="488"/>
      <c r="AB105" s="488"/>
      <c r="AC105" s="488"/>
      <c r="AD105" s="488"/>
      <c r="AE105" s="488"/>
      <c r="AF105" s="488"/>
      <c r="AG105" s="467">
        <f>'08 - Doprava'!J33</f>
        <v>0</v>
      </c>
      <c r="AH105" s="468"/>
      <c r="AI105" s="468"/>
      <c r="AJ105" s="468"/>
      <c r="AK105" s="468"/>
      <c r="AL105" s="468"/>
      <c r="AM105" s="468"/>
      <c r="AN105" s="467">
        <f t="shared" si="1"/>
        <v>0</v>
      </c>
      <c r="AO105" s="468"/>
      <c r="AP105" s="468"/>
      <c r="AQ105" s="70" t="s">
        <v>76</v>
      </c>
      <c r="AR105" s="67"/>
      <c r="AS105" s="71">
        <v>0</v>
      </c>
      <c r="AT105" s="72">
        <f t="shared" si="0"/>
        <v>0</v>
      </c>
      <c r="AU105" s="73">
        <f>'08 - Doprava'!P126</f>
        <v>1219.4590939999998</v>
      </c>
      <c r="AV105" s="72">
        <f>'08 - Doprava'!J36</f>
        <v>0</v>
      </c>
      <c r="AW105" s="72">
        <f>'08 - Doprava'!J37</f>
        <v>0</v>
      </c>
      <c r="AX105" s="72">
        <f>'08 - Doprava'!J38</f>
        <v>0</v>
      </c>
      <c r="AY105" s="72">
        <f>'08 - Doprava'!J39</f>
        <v>0</v>
      </c>
      <c r="AZ105" s="72">
        <f>'08 - Doprava'!F36</f>
        <v>0</v>
      </c>
      <c r="BA105" s="72">
        <f>'08 - Doprava'!F37</f>
        <v>0</v>
      </c>
      <c r="BB105" s="72">
        <f>'08 - Doprava'!F38</f>
        <v>0</v>
      </c>
      <c r="BC105" s="72">
        <f>'08 - Doprava'!F39</f>
        <v>0</v>
      </c>
      <c r="BD105" s="74">
        <f>'08 - Doprava'!F40</f>
        <v>0</v>
      </c>
      <c r="BE105" s="5"/>
      <c r="BT105" s="75" t="s">
        <v>77</v>
      </c>
      <c r="BV105" s="75" t="s">
        <v>71</v>
      </c>
      <c r="BW105" s="75" t="s">
        <v>99</v>
      </c>
      <c r="BX105" s="75" t="s">
        <v>4</v>
      </c>
      <c r="CL105" s="75" t="s">
        <v>1</v>
      </c>
      <c r="CM105" s="75" t="s">
        <v>69</v>
      </c>
    </row>
    <row r="106" spans="1:91" s="6" customFormat="1" ht="16.5" customHeight="1">
      <c r="A106" s="66" t="s">
        <v>73</v>
      </c>
      <c r="B106" s="67"/>
      <c r="C106" s="68"/>
      <c r="D106" s="488" t="s">
        <v>100</v>
      </c>
      <c r="E106" s="488"/>
      <c r="F106" s="488"/>
      <c r="G106" s="488"/>
      <c r="H106" s="488"/>
      <c r="I106" s="69"/>
      <c r="J106" s="488" t="s">
        <v>101</v>
      </c>
      <c r="K106" s="488"/>
      <c r="L106" s="488"/>
      <c r="M106" s="488"/>
      <c r="N106" s="488"/>
      <c r="O106" s="488"/>
      <c r="P106" s="488"/>
      <c r="Q106" s="488"/>
      <c r="R106" s="488"/>
      <c r="S106" s="488"/>
      <c r="T106" s="488"/>
      <c r="U106" s="488"/>
      <c r="V106" s="488"/>
      <c r="W106" s="488"/>
      <c r="X106" s="488"/>
      <c r="Y106" s="488"/>
      <c r="Z106" s="488"/>
      <c r="AA106" s="488"/>
      <c r="AB106" s="488"/>
      <c r="AC106" s="488"/>
      <c r="AD106" s="488"/>
      <c r="AE106" s="488"/>
      <c r="AF106" s="488"/>
      <c r="AG106" s="467">
        <f>'09 - SO-02 Oplotenie'!J33</f>
        <v>0</v>
      </c>
      <c r="AH106" s="468"/>
      <c r="AI106" s="468"/>
      <c r="AJ106" s="468"/>
      <c r="AK106" s="468"/>
      <c r="AL106" s="468"/>
      <c r="AM106" s="468"/>
      <c r="AN106" s="467">
        <f t="shared" si="1"/>
        <v>0</v>
      </c>
      <c r="AO106" s="468"/>
      <c r="AP106" s="468"/>
      <c r="AQ106" s="70" t="s">
        <v>76</v>
      </c>
      <c r="AR106" s="67"/>
      <c r="AS106" s="71">
        <v>0</v>
      </c>
      <c r="AT106" s="72">
        <f t="shared" si="0"/>
        <v>359.9</v>
      </c>
      <c r="AU106" s="73">
        <f>'09 - SO-02 Oplotenie'!P124</f>
        <v>224.59056000000004</v>
      </c>
      <c r="AV106" s="72">
        <f>'09 - SO-02 Oplotenie'!J36</f>
        <v>0</v>
      </c>
      <c r="AW106" s="72">
        <f>'09 - SO-02 Oplotenie'!J37</f>
        <v>359.9</v>
      </c>
      <c r="AX106" s="72">
        <f>'09 - SO-02 Oplotenie'!J38</f>
        <v>0</v>
      </c>
      <c r="AY106" s="72">
        <f>'09 - SO-02 Oplotenie'!J39</f>
        <v>0</v>
      </c>
      <c r="AZ106" s="72">
        <f>'09 - SO-02 Oplotenie'!F36</f>
        <v>0</v>
      </c>
      <c r="BA106" s="72">
        <f>'09 - SO-02 Oplotenie'!F37</f>
        <v>1799.52</v>
      </c>
      <c r="BB106" s="72">
        <f>'09 - SO-02 Oplotenie'!F38</f>
        <v>0</v>
      </c>
      <c r="BC106" s="72">
        <f>'09 - SO-02 Oplotenie'!F39</f>
        <v>0</v>
      </c>
      <c r="BD106" s="74">
        <f>'09 - SO-02 Oplotenie'!F40</f>
        <v>0</v>
      </c>
      <c r="BE106" s="5"/>
      <c r="BT106" s="75" t="s">
        <v>77</v>
      </c>
      <c r="BV106" s="75" t="s">
        <v>71</v>
      </c>
      <c r="BW106" s="75" t="s">
        <v>102</v>
      </c>
      <c r="BX106" s="75" t="s">
        <v>4</v>
      </c>
      <c r="CL106" s="75" t="s">
        <v>1</v>
      </c>
      <c r="CM106" s="75" t="s">
        <v>69</v>
      </c>
    </row>
    <row r="107" spans="1:91" s="6" customFormat="1" ht="16.5" customHeight="1">
      <c r="A107" s="66" t="s">
        <v>73</v>
      </c>
      <c r="B107" s="67"/>
      <c r="C107" s="68"/>
      <c r="D107" s="488" t="s">
        <v>103</v>
      </c>
      <c r="E107" s="488"/>
      <c r="F107" s="488"/>
      <c r="G107" s="488"/>
      <c r="H107" s="488"/>
      <c r="I107" s="69"/>
      <c r="J107" s="488" t="s">
        <v>104</v>
      </c>
      <c r="K107" s="488"/>
      <c r="L107" s="488"/>
      <c r="M107" s="488"/>
      <c r="N107" s="488"/>
      <c r="O107" s="488"/>
      <c r="P107" s="488"/>
      <c r="Q107" s="488"/>
      <c r="R107" s="488"/>
      <c r="S107" s="488"/>
      <c r="T107" s="488"/>
      <c r="U107" s="488"/>
      <c r="V107" s="488"/>
      <c r="W107" s="488"/>
      <c r="X107" s="488"/>
      <c r="Y107" s="488"/>
      <c r="Z107" s="488"/>
      <c r="AA107" s="488"/>
      <c r="AB107" s="488"/>
      <c r="AC107" s="488"/>
      <c r="AD107" s="488"/>
      <c r="AE107" s="488"/>
      <c r="AF107" s="488"/>
      <c r="AG107" s="467">
        <f>'10 - Vonkajší vodovod'!J33</f>
        <v>0</v>
      </c>
      <c r="AH107" s="468"/>
      <c r="AI107" s="468"/>
      <c r="AJ107" s="468"/>
      <c r="AK107" s="468"/>
      <c r="AL107" s="468"/>
      <c r="AM107" s="468"/>
      <c r="AN107" s="467">
        <f t="shared" si="1"/>
        <v>0</v>
      </c>
      <c r="AO107" s="468"/>
      <c r="AP107" s="468"/>
      <c r="AQ107" s="70" t="s">
        <v>76</v>
      </c>
      <c r="AR107" s="67"/>
      <c r="AS107" s="71">
        <v>0</v>
      </c>
      <c r="AT107" s="72">
        <f t="shared" si="0"/>
        <v>0</v>
      </c>
      <c r="AU107" s="73">
        <f>'10 - Vonkajší vodovod'!P128</f>
        <v>89.478910000000013</v>
      </c>
      <c r="AV107" s="72">
        <f>'10 - Vonkajší vodovod'!J36</f>
        <v>0</v>
      </c>
      <c r="AW107" s="72">
        <f>'10 - Vonkajší vodovod'!J37</f>
        <v>0</v>
      </c>
      <c r="AX107" s="72">
        <f>'10 - Vonkajší vodovod'!J38</f>
        <v>0</v>
      </c>
      <c r="AY107" s="72">
        <f>'10 - Vonkajší vodovod'!J39</f>
        <v>0</v>
      </c>
      <c r="AZ107" s="72">
        <f>'10 - Vonkajší vodovod'!F36</f>
        <v>0</v>
      </c>
      <c r="BA107" s="72">
        <f>'10 - Vonkajší vodovod'!F37</f>
        <v>0</v>
      </c>
      <c r="BB107" s="72">
        <f>'10 - Vonkajší vodovod'!F38</f>
        <v>0</v>
      </c>
      <c r="BC107" s="72">
        <f>'10 - Vonkajší vodovod'!F39</f>
        <v>0</v>
      </c>
      <c r="BD107" s="74">
        <f>'10 - Vonkajší vodovod'!F40</f>
        <v>0</v>
      </c>
      <c r="BE107" s="5"/>
      <c r="BT107" s="75" t="s">
        <v>77</v>
      </c>
      <c r="BV107" s="75" t="s">
        <v>71</v>
      </c>
      <c r="BW107" s="75" t="s">
        <v>105</v>
      </c>
      <c r="BX107" s="75" t="s">
        <v>4</v>
      </c>
      <c r="CL107" s="75" t="s">
        <v>1</v>
      </c>
      <c r="CM107" s="75" t="s">
        <v>69</v>
      </c>
    </row>
    <row r="108" spans="1:91" s="6" customFormat="1" ht="16.5" customHeight="1">
      <c r="A108" s="66" t="s">
        <v>73</v>
      </c>
      <c r="B108" s="67"/>
      <c r="C108" s="68"/>
      <c r="D108" s="488" t="s">
        <v>106</v>
      </c>
      <c r="E108" s="488"/>
      <c r="F108" s="488"/>
      <c r="G108" s="488"/>
      <c r="H108" s="488"/>
      <c r="I108" s="69"/>
      <c r="J108" s="488" t="s">
        <v>107</v>
      </c>
      <c r="K108" s="488"/>
      <c r="L108" s="488"/>
      <c r="M108" s="488"/>
      <c r="N108" s="488"/>
      <c r="O108" s="488"/>
      <c r="P108" s="488"/>
      <c r="Q108" s="488"/>
      <c r="R108" s="488"/>
      <c r="S108" s="488"/>
      <c r="T108" s="488"/>
      <c r="U108" s="488"/>
      <c r="V108" s="488"/>
      <c r="W108" s="488"/>
      <c r="X108" s="488"/>
      <c r="Y108" s="488"/>
      <c r="Z108" s="488"/>
      <c r="AA108" s="488"/>
      <c r="AB108" s="488"/>
      <c r="AC108" s="488"/>
      <c r="AD108" s="488"/>
      <c r="AE108" s="488"/>
      <c r="AF108" s="488"/>
      <c r="AG108" s="467">
        <f>'11 - Vonkajšia kanalizácia'!J33</f>
        <v>0</v>
      </c>
      <c r="AH108" s="468"/>
      <c r="AI108" s="468"/>
      <c r="AJ108" s="468"/>
      <c r="AK108" s="468"/>
      <c r="AL108" s="468"/>
      <c r="AM108" s="468"/>
      <c r="AN108" s="467">
        <f t="shared" si="1"/>
        <v>0</v>
      </c>
      <c r="AO108" s="468"/>
      <c r="AP108" s="468"/>
      <c r="AQ108" s="70" t="s">
        <v>76</v>
      </c>
      <c r="AR108" s="67"/>
      <c r="AS108" s="76">
        <v>0</v>
      </c>
      <c r="AT108" s="77">
        <f t="shared" si="0"/>
        <v>0</v>
      </c>
      <c r="AU108" s="78">
        <f>'11 - Vonkajšia kanalizácia'!P128</f>
        <v>340.15466800000002</v>
      </c>
      <c r="AV108" s="77">
        <f>'11 - Vonkajšia kanalizácia'!J36</f>
        <v>0</v>
      </c>
      <c r="AW108" s="77">
        <f>'11 - Vonkajšia kanalizácia'!J37</f>
        <v>0</v>
      </c>
      <c r="AX108" s="77">
        <f>'11 - Vonkajšia kanalizácia'!J38</f>
        <v>0</v>
      </c>
      <c r="AY108" s="77">
        <f>'11 - Vonkajšia kanalizácia'!J39</f>
        <v>0</v>
      </c>
      <c r="AZ108" s="77">
        <f>'11 - Vonkajšia kanalizácia'!F36</f>
        <v>0</v>
      </c>
      <c r="BA108" s="77">
        <f>'11 - Vonkajšia kanalizácia'!F37</f>
        <v>0</v>
      </c>
      <c r="BB108" s="77">
        <f>'11 - Vonkajšia kanalizácia'!F38</f>
        <v>0</v>
      </c>
      <c r="BC108" s="77">
        <f>'11 - Vonkajšia kanalizácia'!F39</f>
        <v>0</v>
      </c>
      <c r="BD108" s="79">
        <f>'11 - Vonkajšia kanalizácia'!F40</f>
        <v>0</v>
      </c>
      <c r="BE108" s="5"/>
      <c r="BT108" s="75" t="s">
        <v>77</v>
      </c>
      <c r="BV108" s="75" t="s">
        <v>71</v>
      </c>
      <c r="BW108" s="75" t="s">
        <v>108</v>
      </c>
      <c r="BX108" s="75" t="s">
        <v>4</v>
      </c>
      <c r="CL108" s="75" t="s">
        <v>1</v>
      </c>
      <c r="CM108" s="75" t="s">
        <v>69</v>
      </c>
    </row>
    <row r="109" spans="1:91" s="1" customFormat="1" ht="30" customHeight="1">
      <c r="B109" s="25"/>
      <c r="AR109" s="25"/>
    </row>
    <row r="110" spans="1:91" s="1" customFormat="1" ht="6.9" customHeight="1"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25"/>
    </row>
  </sheetData>
  <mergeCells count="80">
    <mergeCell ref="J108:AF108"/>
    <mergeCell ref="J103:AF103"/>
    <mergeCell ref="J104:AF104"/>
    <mergeCell ref="J105:AF105"/>
    <mergeCell ref="J106:AF106"/>
    <mergeCell ref="J107:AF107"/>
    <mergeCell ref="J98:AF98"/>
    <mergeCell ref="J99:AF99"/>
    <mergeCell ref="J100:AF100"/>
    <mergeCell ref="J101:AF101"/>
    <mergeCell ref="J102:AF102"/>
    <mergeCell ref="AG104:AM104"/>
    <mergeCell ref="AG105:AM105"/>
    <mergeCell ref="AG106:AM106"/>
    <mergeCell ref="AG107:AM107"/>
    <mergeCell ref="AG108:AM108"/>
    <mergeCell ref="AS92:AT94"/>
    <mergeCell ref="AM93:AP93"/>
    <mergeCell ref="AG98:AM98"/>
    <mergeCell ref="AG99:AM99"/>
    <mergeCell ref="AG100:AM100"/>
    <mergeCell ref="AG97:AM97"/>
    <mergeCell ref="AG95:AM95"/>
    <mergeCell ref="D104:H104"/>
    <mergeCell ref="D105:H105"/>
    <mergeCell ref="D106:H106"/>
    <mergeCell ref="D107:H107"/>
    <mergeCell ref="D108:H108"/>
    <mergeCell ref="X38:AB38"/>
    <mergeCell ref="AK38:AO38"/>
    <mergeCell ref="D103:H103"/>
    <mergeCell ref="C95:G95"/>
    <mergeCell ref="D98:H98"/>
    <mergeCell ref="D99:H99"/>
    <mergeCell ref="D100:H100"/>
    <mergeCell ref="D101:H101"/>
    <mergeCell ref="D102:H102"/>
    <mergeCell ref="AM92:AP92"/>
    <mergeCell ref="AG101:AM101"/>
    <mergeCell ref="AG102:AM102"/>
    <mergeCell ref="AG103:AM103"/>
    <mergeCell ref="L88:AO88"/>
    <mergeCell ref="AM90:AN90"/>
    <mergeCell ref="I95:AF95"/>
    <mergeCell ref="AK36:AO36"/>
    <mergeCell ref="L36:P36"/>
    <mergeCell ref="W32:AE32"/>
    <mergeCell ref="W35:AE35"/>
    <mergeCell ref="W33:AE33"/>
    <mergeCell ref="W34:AE34"/>
    <mergeCell ref="W36:AE36"/>
    <mergeCell ref="AK33:AO33"/>
    <mergeCell ref="L33:P33"/>
    <mergeCell ref="AK34:AO34"/>
    <mergeCell ref="L34:P34"/>
    <mergeCell ref="AK35:AO35"/>
    <mergeCell ref="L35:P35"/>
    <mergeCell ref="L31:P31"/>
    <mergeCell ref="W31:AE31"/>
    <mergeCell ref="AK31:AO31"/>
    <mergeCell ref="AK32:AO32"/>
    <mergeCell ref="L32:P32"/>
    <mergeCell ref="K5:AO5"/>
    <mergeCell ref="K6:AO6"/>
    <mergeCell ref="AR2:BE2"/>
    <mergeCell ref="E26:AN26"/>
    <mergeCell ref="AK29:AO29"/>
    <mergeCell ref="AN104:AP104"/>
    <mergeCell ref="AN105:AP105"/>
    <mergeCell ref="AN106:AP106"/>
    <mergeCell ref="AN107:AP107"/>
    <mergeCell ref="AN108:AP108"/>
    <mergeCell ref="AN103:AP103"/>
    <mergeCell ref="AN95:AP95"/>
    <mergeCell ref="AN98:AP98"/>
    <mergeCell ref="AN99:AP99"/>
    <mergeCell ref="AN100:AP100"/>
    <mergeCell ref="AN101:AP101"/>
    <mergeCell ref="AN102:AP102"/>
    <mergeCell ref="AN97:AP97"/>
  </mergeCells>
  <hyperlinks>
    <hyperlink ref="A98" location="'01 - Architektúra -staveb...'!C2" display="/"/>
    <hyperlink ref="A99" location="'02 - Zdravotechnika'!C2" display="/"/>
    <hyperlink ref="A100" location="'03 - Ústredné vykurovanie'!C2" display="/"/>
    <hyperlink ref="A101" location="'04 - Elektroinštalácia'!C2" display="/"/>
    <hyperlink ref="A102" location="'05 - Fotovoltalická elekt...'!C2" display="/"/>
    <hyperlink ref="A103" location="'06 - Vzduchotechnika'!C2" display="/"/>
    <hyperlink ref="A104" location="'07 - Štrukturovaná kabelá...'!C2" display="/"/>
    <hyperlink ref="A105" location="'08 - Doprava'!C2" display="/"/>
    <hyperlink ref="A106" location="'09 - SO-02 Oplotenie'!C2" display="/"/>
    <hyperlink ref="A107" location="'10 - Vonkajší vodovod'!C2" display="/"/>
    <hyperlink ref="A108" location="'11 - Vonkajšia kanalizácia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"/>
  <sheetViews>
    <sheetView topLeftCell="A12" workbookViewId="0">
      <selection activeCell="H15" sqref="H15:H50"/>
    </sheetView>
  </sheetViews>
  <sheetFormatPr defaultRowHeight="10.199999999999999"/>
  <cols>
    <col min="1" max="1" width="6.7109375" style="157" customWidth="1"/>
    <col min="2" max="2" width="0.140625" style="157" customWidth="1"/>
    <col min="3" max="3" width="8.85546875" style="157" hidden="1" customWidth="1"/>
    <col min="4" max="4" width="14.85546875" style="157" hidden="1" customWidth="1"/>
    <col min="5" max="5" width="62.140625" style="157" customWidth="1"/>
    <col min="6" max="6" width="5.42578125" style="157" customWidth="1"/>
    <col min="7" max="7" width="11.140625" style="157" customWidth="1"/>
    <col min="8" max="8" width="10" style="157" customWidth="1"/>
    <col min="9" max="9" width="14" style="157" customWidth="1"/>
    <col min="10" max="10" width="12.42578125" style="157" hidden="1" customWidth="1"/>
    <col min="11" max="11" width="12.7109375" style="157" hidden="1" customWidth="1"/>
    <col min="12" max="12" width="11.28515625" style="157" hidden="1" customWidth="1"/>
    <col min="13" max="13" width="13.42578125" style="157" hidden="1" customWidth="1"/>
    <col min="14" max="14" width="7" style="157" customWidth="1"/>
    <col min="15" max="15" width="7.85546875" style="157" hidden="1" customWidth="1"/>
    <col min="16" max="16" width="8.28515625" style="157" hidden="1" customWidth="1"/>
    <col min="17" max="19" width="10.7109375" style="157" hidden="1" customWidth="1"/>
    <col min="20" max="255" width="9.28515625" style="157"/>
    <col min="256" max="256" width="6.7109375" style="157" customWidth="1"/>
    <col min="257" max="257" width="0.140625" style="157" customWidth="1"/>
    <col min="258" max="259" width="0" style="157" hidden="1" customWidth="1"/>
    <col min="260" max="260" width="76.28515625" style="157" bestFit="1" customWidth="1"/>
    <col min="261" max="261" width="5.42578125" style="157" customWidth="1"/>
    <col min="262" max="262" width="11.140625" style="157" customWidth="1"/>
    <col min="263" max="263" width="11.42578125" style="157" customWidth="1"/>
    <col min="264" max="264" width="14.85546875" style="157" customWidth="1"/>
    <col min="265" max="268" width="0" style="157" hidden="1" customWidth="1"/>
    <col min="269" max="269" width="7" style="157" customWidth="1"/>
    <col min="270" max="274" width="0" style="157" hidden="1" customWidth="1"/>
    <col min="275" max="511" width="9.28515625" style="157"/>
    <col min="512" max="512" width="6.7109375" style="157" customWidth="1"/>
    <col min="513" max="513" width="0.140625" style="157" customWidth="1"/>
    <col min="514" max="515" width="0" style="157" hidden="1" customWidth="1"/>
    <col min="516" max="516" width="76.28515625" style="157" bestFit="1" customWidth="1"/>
    <col min="517" max="517" width="5.42578125" style="157" customWidth="1"/>
    <col min="518" max="518" width="11.140625" style="157" customWidth="1"/>
    <col min="519" max="519" width="11.42578125" style="157" customWidth="1"/>
    <col min="520" max="520" width="14.85546875" style="157" customWidth="1"/>
    <col min="521" max="524" width="0" style="157" hidden="1" customWidth="1"/>
    <col min="525" max="525" width="7" style="157" customWidth="1"/>
    <col min="526" max="530" width="0" style="157" hidden="1" customWidth="1"/>
    <col min="531" max="767" width="9.28515625" style="157"/>
    <col min="768" max="768" width="6.7109375" style="157" customWidth="1"/>
    <col min="769" max="769" width="0.140625" style="157" customWidth="1"/>
    <col min="770" max="771" width="0" style="157" hidden="1" customWidth="1"/>
    <col min="772" max="772" width="76.28515625" style="157" bestFit="1" customWidth="1"/>
    <col min="773" max="773" width="5.42578125" style="157" customWidth="1"/>
    <col min="774" max="774" width="11.140625" style="157" customWidth="1"/>
    <col min="775" max="775" width="11.42578125" style="157" customWidth="1"/>
    <col min="776" max="776" width="14.85546875" style="157" customWidth="1"/>
    <col min="777" max="780" width="0" style="157" hidden="1" customWidth="1"/>
    <col min="781" max="781" width="7" style="157" customWidth="1"/>
    <col min="782" max="786" width="0" style="157" hidden="1" customWidth="1"/>
    <col min="787" max="1023" width="9.28515625" style="157"/>
    <col min="1024" max="1024" width="6.7109375" style="157" customWidth="1"/>
    <col min="1025" max="1025" width="0.140625" style="157" customWidth="1"/>
    <col min="1026" max="1027" width="0" style="157" hidden="1" customWidth="1"/>
    <col min="1028" max="1028" width="76.28515625" style="157" bestFit="1" customWidth="1"/>
    <col min="1029" max="1029" width="5.42578125" style="157" customWidth="1"/>
    <col min="1030" max="1030" width="11.140625" style="157" customWidth="1"/>
    <col min="1031" max="1031" width="11.42578125" style="157" customWidth="1"/>
    <col min="1032" max="1032" width="14.85546875" style="157" customWidth="1"/>
    <col min="1033" max="1036" width="0" style="157" hidden="1" customWidth="1"/>
    <col min="1037" max="1037" width="7" style="157" customWidth="1"/>
    <col min="1038" max="1042" width="0" style="157" hidden="1" customWidth="1"/>
    <col min="1043" max="1279" width="9.28515625" style="157"/>
    <col min="1280" max="1280" width="6.7109375" style="157" customWidth="1"/>
    <col min="1281" max="1281" width="0.140625" style="157" customWidth="1"/>
    <col min="1282" max="1283" width="0" style="157" hidden="1" customWidth="1"/>
    <col min="1284" max="1284" width="76.28515625" style="157" bestFit="1" customWidth="1"/>
    <col min="1285" max="1285" width="5.42578125" style="157" customWidth="1"/>
    <col min="1286" max="1286" width="11.140625" style="157" customWidth="1"/>
    <col min="1287" max="1287" width="11.42578125" style="157" customWidth="1"/>
    <col min="1288" max="1288" width="14.85546875" style="157" customWidth="1"/>
    <col min="1289" max="1292" width="0" style="157" hidden="1" customWidth="1"/>
    <col min="1293" max="1293" width="7" style="157" customWidth="1"/>
    <col min="1294" max="1298" width="0" style="157" hidden="1" customWidth="1"/>
    <col min="1299" max="1535" width="9.28515625" style="157"/>
    <col min="1536" max="1536" width="6.7109375" style="157" customWidth="1"/>
    <col min="1537" max="1537" width="0.140625" style="157" customWidth="1"/>
    <col min="1538" max="1539" width="0" style="157" hidden="1" customWidth="1"/>
    <col min="1540" max="1540" width="76.28515625" style="157" bestFit="1" customWidth="1"/>
    <col min="1541" max="1541" width="5.42578125" style="157" customWidth="1"/>
    <col min="1542" max="1542" width="11.140625" style="157" customWidth="1"/>
    <col min="1543" max="1543" width="11.42578125" style="157" customWidth="1"/>
    <col min="1544" max="1544" width="14.85546875" style="157" customWidth="1"/>
    <col min="1545" max="1548" width="0" style="157" hidden="1" customWidth="1"/>
    <col min="1549" max="1549" width="7" style="157" customWidth="1"/>
    <col min="1550" max="1554" width="0" style="157" hidden="1" customWidth="1"/>
    <col min="1555" max="1791" width="9.28515625" style="157"/>
    <col min="1792" max="1792" width="6.7109375" style="157" customWidth="1"/>
    <col min="1793" max="1793" width="0.140625" style="157" customWidth="1"/>
    <col min="1794" max="1795" width="0" style="157" hidden="1" customWidth="1"/>
    <col min="1796" max="1796" width="76.28515625" style="157" bestFit="1" customWidth="1"/>
    <col min="1797" max="1797" width="5.42578125" style="157" customWidth="1"/>
    <col min="1798" max="1798" width="11.140625" style="157" customWidth="1"/>
    <col min="1799" max="1799" width="11.42578125" style="157" customWidth="1"/>
    <col min="1800" max="1800" width="14.85546875" style="157" customWidth="1"/>
    <col min="1801" max="1804" width="0" style="157" hidden="1" customWidth="1"/>
    <col min="1805" max="1805" width="7" style="157" customWidth="1"/>
    <col min="1806" max="1810" width="0" style="157" hidden="1" customWidth="1"/>
    <col min="1811" max="2047" width="9.28515625" style="157"/>
    <col min="2048" max="2048" width="6.7109375" style="157" customWidth="1"/>
    <col min="2049" max="2049" width="0.140625" style="157" customWidth="1"/>
    <col min="2050" max="2051" width="0" style="157" hidden="1" customWidth="1"/>
    <col min="2052" max="2052" width="76.28515625" style="157" bestFit="1" customWidth="1"/>
    <col min="2053" max="2053" width="5.42578125" style="157" customWidth="1"/>
    <col min="2054" max="2054" width="11.140625" style="157" customWidth="1"/>
    <col min="2055" max="2055" width="11.42578125" style="157" customWidth="1"/>
    <col min="2056" max="2056" width="14.85546875" style="157" customWidth="1"/>
    <col min="2057" max="2060" width="0" style="157" hidden="1" customWidth="1"/>
    <col min="2061" max="2061" width="7" style="157" customWidth="1"/>
    <col min="2062" max="2066" width="0" style="157" hidden="1" customWidth="1"/>
    <col min="2067" max="2303" width="9.28515625" style="157"/>
    <col min="2304" max="2304" width="6.7109375" style="157" customWidth="1"/>
    <col min="2305" max="2305" width="0.140625" style="157" customWidth="1"/>
    <col min="2306" max="2307" width="0" style="157" hidden="1" customWidth="1"/>
    <col min="2308" max="2308" width="76.28515625" style="157" bestFit="1" customWidth="1"/>
    <col min="2309" max="2309" width="5.42578125" style="157" customWidth="1"/>
    <col min="2310" max="2310" width="11.140625" style="157" customWidth="1"/>
    <col min="2311" max="2311" width="11.42578125" style="157" customWidth="1"/>
    <col min="2312" max="2312" width="14.85546875" style="157" customWidth="1"/>
    <col min="2313" max="2316" width="0" style="157" hidden="1" customWidth="1"/>
    <col min="2317" max="2317" width="7" style="157" customWidth="1"/>
    <col min="2318" max="2322" width="0" style="157" hidden="1" customWidth="1"/>
    <col min="2323" max="2559" width="9.28515625" style="157"/>
    <col min="2560" max="2560" width="6.7109375" style="157" customWidth="1"/>
    <col min="2561" max="2561" width="0.140625" style="157" customWidth="1"/>
    <col min="2562" max="2563" width="0" style="157" hidden="1" customWidth="1"/>
    <col min="2564" max="2564" width="76.28515625" style="157" bestFit="1" customWidth="1"/>
    <col min="2565" max="2565" width="5.42578125" style="157" customWidth="1"/>
    <col min="2566" max="2566" width="11.140625" style="157" customWidth="1"/>
    <col min="2567" max="2567" width="11.42578125" style="157" customWidth="1"/>
    <col min="2568" max="2568" width="14.85546875" style="157" customWidth="1"/>
    <col min="2569" max="2572" width="0" style="157" hidden="1" customWidth="1"/>
    <col min="2573" max="2573" width="7" style="157" customWidth="1"/>
    <col min="2574" max="2578" width="0" style="157" hidden="1" customWidth="1"/>
    <col min="2579" max="2815" width="9.28515625" style="157"/>
    <col min="2816" max="2816" width="6.7109375" style="157" customWidth="1"/>
    <col min="2817" max="2817" width="0.140625" style="157" customWidth="1"/>
    <col min="2818" max="2819" width="0" style="157" hidden="1" customWidth="1"/>
    <col min="2820" max="2820" width="76.28515625" style="157" bestFit="1" customWidth="1"/>
    <col min="2821" max="2821" width="5.42578125" style="157" customWidth="1"/>
    <col min="2822" max="2822" width="11.140625" style="157" customWidth="1"/>
    <col min="2823" max="2823" width="11.42578125" style="157" customWidth="1"/>
    <col min="2824" max="2824" width="14.85546875" style="157" customWidth="1"/>
    <col min="2825" max="2828" width="0" style="157" hidden="1" customWidth="1"/>
    <col min="2829" max="2829" width="7" style="157" customWidth="1"/>
    <col min="2830" max="2834" width="0" style="157" hidden="1" customWidth="1"/>
    <col min="2835" max="3071" width="9.28515625" style="157"/>
    <col min="3072" max="3072" width="6.7109375" style="157" customWidth="1"/>
    <col min="3073" max="3073" width="0.140625" style="157" customWidth="1"/>
    <col min="3074" max="3075" width="0" style="157" hidden="1" customWidth="1"/>
    <col min="3076" max="3076" width="76.28515625" style="157" bestFit="1" customWidth="1"/>
    <col min="3077" max="3077" width="5.42578125" style="157" customWidth="1"/>
    <col min="3078" max="3078" width="11.140625" style="157" customWidth="1"/>
    <col min="3079" max="3079" width="11.42578125" style="157" customWidth="1"/>
    <col min="3080" max="3080" width="14.85546875" style="157" customWidth="1"/>
    <col min="3081" max="3084" width="0" style="157" hidden="1" customWidth="1"/>
    <col min="3085" max="3085" width="7" style="157" customWidth="1"/>
    <col min="3086" max="3090" width="0" style="157" hidden="1" customWidth="1"/>
    <col min="3091" max="3327" width="9.28515625" style="157"/>
    <col min="3328" max="3328" width="6.7109375" style="157" customWidth="1"/>
    <col min="3329" max="3329" width="0.140625" style="157" customWidth="1"/>
    <col min="3330" max="3331" width="0" style="157" hidden="1" customWidth="1"/>
    <col min="3332" max="3332" width="76.28515625" style="157" bestFit="1" customWidth="1"/>
    <col min="3333" max="3333" width="5.42578125" style="157" customWidth="1"/>
    <col min="3334" max="3334" width="11.140625" style="157" customWidth="1"/>
    <col min="3335" max="3335" width="11.42578125" style="157" customWidth="1"/>
    <col min="3336" max="3336" width="14.85546875" style="157" customWidth="1"/>
    <col min="3337" max="3340" width="0" style="157" hidden="1" customWidth="1"/>
    <col min="3341" max="3341" width="7" style="157" customWidth="1"/>
    <col min="3342" max="3346" width="0" style="157" hidden="1" customWidth="1"/>
    <col min="3347" max="3583" width="9.28515625" style="157"/>
    <col min="3584" max="3584" width="6.7109375" style="157" customWidth="1"/>
    <col min="3585" max="3585" width="0.140625" style="157" customWidth="1"/>
    <col min="3586" max="3587" width="0" style="157" hidden="1" customWidth="1"/>
    <col min="3588" max="3588" width="76.28515625" style="157" bestFit="1" customWidth="1"/>
    <col min="3589" max="3589" width="5.42578125" style="157" customWidth="1"/>
    <col min="3590" max="3590" width="11.140625" style="157" customWidth="1"/>
    <col min="3591" max="3591" width="11.42578125" style="157" customWidth="1"/>
    <col min="3592" max="3592" width="14.85546875" style="157" customWidth="1"/>
    <col min="3593" max="3596" width="0" style="157" hidden="1" customWidth="1"/>
    <col min="3597" max="3597" width="7" style="157" customWidth="1"/>
    <col min="3598" max="3602" width="0" style="157" hidden="1" customWidth="1"/>
    <col min="3603" max="3839" width="9.28515625" style="157"/>
    <col min="3840" max="3840" width="6.7109375" style="157" customWidth="1"/>
    <col min="3841" max="3841" width="0.140625" style="157" customWidth="1"/>
    <col min="3842" max="3843" width="0" style="157" hidden="1" customWidth="1"/>
    <col min="3844" max="3844" width="76.28515625" style="157" bestFit="1" customWidth="1"/>
    <col min="3845" max="3845" width="5.42578125" style="157" customWidth="1"/>
    <col min="3846" max="3846" width="11.140625" style="157" customWidth="1"/>
    <col min="3847" max="3847" width="11.42578125" style="157" customWidth="1"/>
    <col min="3848" max="3848" width="14.85546875" style="157" customWidth="1"/>
    <col min="3849" max="3852" width="0" style="157" hidden="1" customWidth="1"/>
    <col min="3853" max="3853" width="7" style="157" customWidth="1"/>
    <col min="3854" max="3858" width="0" style="157" hidden="1" customWidth="1"/>
    <col min="3859" max="4095" width="9.28515625" style="157"/>
    <col min="4096" max="4096" width="6.7109375" style="157" customWidth="1"/>
    <col min="4097" max="4097" width="0.140625" style="157" customWidth="1"/>
    <col min="4098" max="4099" width="0" style="157" hidden="1" customWidth="1"/>
    <col min="4100" max="4100" width="76.28515625" style="157" bestFit="1" customWidth="1"/>
    <col min="4101" max="4101" width="5.42578125" style="157" customWidth="1"/>
    <col min="4102" max="4102" width="11.140625" style="157" customWidth="1"/>
    <col min="4103" max="4103" width="11.42578125" style="157" customWidth="1"/>
    <col min="4104" max="4104" width="14.85546875" style="157" customWidth="1"/>
    <col min="4105" max="4108" width="0" style="157" hidden="1" customWidth="1"/>
    <col min="4109" max="4109" width="7" style="157" customWidth="1"/>
    <col min="4110" max="4114" width="0" style="157" hidden="1" customWidth="1"/>
    <col min="4115" max="4351" width="9.28515625" style="157"/>
    <col min="4352" max="4352" width="6.7109375" style="157" customWidth="1"/>
    <col min="4353" max="4353" width="0.140625" style="157" customWidth="1"/>
    <col min="4354" max="4355" width="0" style="157" hidden="1" customWidth="1"/>
    <col min="4356" max="4356" width="76.28515625" style="157" bestFit="1" customWidth="1"/>
    <col min="4357" max="4357" width="5.42578125" style="157" customWidth="1"/>
    <col min="4358" max="4358" width="11.140625" style="157" customWidth="1"/>
    <col min="4359" max="4359" width="11.42578125" style="157" customWidth="1"/>
    <col min="4360" max="4360" width="14.85546875" style="157" customWidth="1"/>
    <col min="4361" max="4364" width="0" style="157" hidden="1" customWidth="1"/>
    <col min="4365" max="4365" width="7" style="157" customWidth="1"/>
    <col min="4366" max="4370" width="0" style="157" hidden="1" customWidth="1"/>
    <col min="4371" max="4607" width="9.28515625" style="157"/>
    <col min="4608" max="4608" width="6.7109375" style="157" customWidth="1"/>
    <col min="4609" max="4609" width="0.140625" style="157" customWidth="1"/>
    <col min="4610" max="4611" width="0" style="157" hidden="1" customWidth="1"/>
    <col min="4612" max="4612" width="76.28515625" style="157" bestFit="1" customWidth="1"/>
    <col min="4613" max="4613" width="5.42578125" style="157" customWidth="1"/>
    <col min="4614" max="4614" width="11.140625" style="157" customWidth="1"/>
    <col min="4615" max="4615" width="11.42578125" style="157" customWidth="1"/>
    <col min="4616" max="4616" width="14.85546875" style="157" customWidth="1"/>
    <col min="4617" max="4620" width="0" style="157" hidden="1" customWidth="1"/>
    <col min="4621" max="4621" width="7" style="157" customWidth="1"/>
    <col min="4622" max="4626" width="0" style="157" hidden="1" customWidth="1"/>
    <col min="4627" max="4863" width="9.28515625" style="157"/>
    <col min="4864" max="4864" width="6.7109375" style="157" customWidth="1"/>
    <col min="4865" max="4865" width="0.140625" style="157" customWidth="1"/>
    <col min="4866" max="4867" width="0" style="157" hidden="1" customWidth="1"/>
    <col min="4868" max="4868" width="76.28515625" style="157" bestFit="1" customWidth="1"/>
    <col min="4869" max="4869" width="5.42578125" style="157" customWidth="1"/>
    <col min="4870" max="4870" width="11.140625" style="157" customWidth="1"/>
    <col min="4871" max="4871" width="11.42578125" style="157" customWidth="1"/>
    <col min="4872" max="4872" width="14.85546875" style="157" customWidth="1"/>
    <col min="4873" max="4876" width="0" style="157" hidden="1" customWidth="1"/>
    <col min="4877" max="4877" width="7" style="157" customWidth="1"/>
    <col min="4878" max="4882" width="0" style="157" hidden="1" customWidth="1"/>
    <col min="4883" max="5119" width="9.28515625" style="157"/>
    <col min="5120" max="5120" width="6.7109375" style="157" customWidth="1"/>
    <col min="5121" max="5121" width="0.140625" style="157" customWidth="1"/>
    <col min="5122" max="5123" width="0" style="157" hidden="1" customWidth="1"/>
    <col min="5124" max="5124" width="76.28515625" style="157" bestFit="1" customWidth="1"/>
    <col min="5125" max="5125" width="5.42578125" style="157" customWidth="1"/>
    <col min="5126" max="5126" width="11.140625" style="157" customWidth="1"/>
    <col min="5127" max="5127" width="11.42578125" style="157" customWidth="1"/>
    <col min="5128" max="5128" width="14.85546875" style="157" customWidth="1"/>
    <col min="5129" max="5132" width="0" style="157" hidden="1" customWidth="1"/>
    <col min="5133" max="5133" width="7" style="157" customWidth="1"/>
    <col min="5134" max="5138" width="0" style="157" hidden="1" customWidth="1"/>
    <col min="5139" max="5375" width="9.28515625" style="157"/>
    <col min="5376" max="5376" width="6.7109375" style="157" customWidth="1"/>
    <col min="5377" max="5377" width="0.140625" style="157" customWidth="1"/>
    <col min="5378" max="5379" width="0" style="157" hidden="1" customWidth="1"/>
    <col min="5380" max="5380" width="76.28515625" style="157" bestFit="1" customWidth="1"/>
    <col min="5381" max="5381" width="5.42578125" style="157" customWidth="1"/>
    <col min="5382" max="5382" width="11.140625" style="157" customWidth="1"/>
    <col min="5383" max="5383" width="11.42578125" style="157" customWidth="1"/>
    <col min="5384" max="5384" width="14.85546875" style="157" customWidth="1"/>
    <col min="5385" max="5388" width="0" style="157" hidden="1" customWidth="1"/>
    <col min="5389" max="5389" width="7" style="157" customWidth="1"/>
    <col min="5390" max="5394" width="0" style="157" hidden="1" customWidth="1"/>
    <col min="5395" max="5631" width="9.28515625" style="157"/>
    <col min="5632" max="5632" width="6.7109375" style="157" customWidth="1"/>
    <col min="5633" max="5633" width="0.140625" style="157" customWidth="1"/>
    <col min="5634" max="5635" width="0" style="157" hidden="1" customWidth="1"/>
    <col min="5636" max="5636" width="76.28515625" style="157" bestFit="1" customWidth="1"/>
    <col min="5637" max="5637" width="5.42578125" style="157" customWidth="1"/>
    <col min="5638" max="5638" width="11.140625" style="157" customWidth="1"/>
    <col min="5639" max="5639" width="11.42578125" style="157" customWidth="1"/>
    <col min="5640" max="5640" width="14.85546875" style="157" customWidth="1"/>
    <col min="5641" max="5644" width="0" style="157" hidden="1" customWidth="1"/>
    <col min="5645" max="5645" width="7" style="157" customWidth="1"/>
    <col min="5646" max="5650" width="0" style="157" hidden="1" customWidth="1"/>
    <col min="5651" max="5887" width="9.28515625" style="157"/>
    <col min="5888" max="5888" width="6.7109375" style="157" customWidth="1"/>
    <col min="5889" max="5889" width="0.140625" style="157" customWidth="1"/>
    <col min="5890" max="5891" width="0" style="157" hidden="1" customWidth="1"/>
    <col min="5892" max="5892" width="76.28515625" style="157" bestFit="1" customWidth="1"/>
    <col min="5893" max="5893" width="5.42578125" style="157" customWidth="1"/>
    <col min="5894" max="5894" width="11.140625" style="157" customWidth="1"/>
    <col min="5895" max="5895" width="11.42578125" style="157" customWidth="1"/>
    <col min="5896" max="5896" width="14.85546875" style="157" customWidth="1"/>
    <col min="5897" max="5900" width="0" style="157" hidden="1" customWidth="1"/>
    <col min="5901" max="5901" width="7" style="157" customWidth="1"/>
    <col min="5902" max="5906" width="0" style="157" hidden="1" customWidth="1"/>
    <col min="5907" max="6143" width="9.28515625" style="157"/>
    <col min="6144" max="6144" width="6.7109375" style="157" customWidth="1"/>
    <col min="6145" max="6145" width="0.140625" style="157" customWidth="1"/>
    <col min="6146" max="6147" width="0" style="157" hidden="1" customWidth="1"/>
    <col min="6148" max="6148" width="76.28515625" style="157" bestFit="1" customWidth="1"/>
    <col min="6149" max="6149" width="5.42578125" style="157" customWidth="1"/>
    <col min="6150" max="6150" width="11.140625" style="157" customWidth="1"/>
    <col min="6151" max="6151" width="11.42578125" style="157" customWidth="1"/>
    <col min="6152" max="6152" width="14.85546875" style="157" customWidth="1"/>
    <col min="6153" max="6156" width="0" style="157" hidden="1" customWidth="1"/>
    <col min="6157" max="6157" width="7" style="157" customWidth="1"/>
    <col min="6158" max="6162" width="0" style="157" hidden="1" customWidth="1"/>
    <col min="6163" max="6399" width="9.28515625" style="157"/>
    <col min="6400" max="6400" width="6.7109375" style="157" customWidth="1"/>
    <col min="6401" max="6401" width="0.140625" style="157" customWidth="1"/>
    <col min="6402" max="6403" width="0" style="157" hidden="1" customWidth="1"/>
    <col min="6404" max="6404" width="76.28515625" style="157" bestFit="1" customWidth="1"/>
    <col min="6405" max="6405" width="5.42578125" style="157" customWidth="1"/>
    <col min="6406" max="6406" width="11.140625" style="157" customWidth="1"/>
    <col min="6407" max="6407" width="11.42578125" style="157" customWidth="1"/>
    <col min="6408" max="6408" width="14.85546875" style="157" customWidth="1"/>
    <col min="6409" max="6412" width="0" style="157" hidden="1" customWidth="1"/>
    <col min="6413" max="6413" width="7" style="157" customWidth="1"/>
    <col min="6414" max="6418" width="0" style="157" hidden="1" customWidth="1"/>
    <col min="6419" max="6655" width="9.28515625" style="157"/>
    <col min="6656" max="6656" width="6.7109375" style="157" customWidth="1"/>
    <col min="6657" max="6657" width="0.140625" style="157" customWidth="1"/>
    <col min="6658" max="6659" width="0" style="157" hidden="1" customWidth="1"/>
    <col min="6660" max="6660" width="76.28515625" style="157" bestFit="1" customWidth="1"/>
    <col min="6661" max="6661" width="5.42578125" style="157" customWidth="1"/>
    <col min="6662" max="6662" width="11.140625" style="157" customWidth="1"/>
    <col min="6663" max="6663" width="11.42578125" style="157" customWidth="1"/>
    <col min="6664" max="6664" width="14.85546875" style="157" customWidth="1"/>
    <col min="6665" max="6668" width="0" style="157" hidden="1" customWidth="1"/>
    <col min="6669" max="6669" width="7" style="157" customWidth="1"/>
    <col min="6670" max="6674" width="0" style="157" hidden="1" customWidth="1"/>
    <col min="6675" max="6911" width="9.28515625" style="157"/>
    <col min="6912" max="6912" width="6.7109375" style="157" customWidth="1"/>
    <col min="6913" max="6913" width="0.140625" style="157" customWidth="1"/>
    <col min="6914" max="6915" width="0" style="157" hidden="1" customWidth="1"/>
    <col min="6916" max="6916" width="76.28515625" style="157" bestFit="1" customWidth="1"/>
    <col min="6917" max="6917" width="5.42578125" style="157" customWidth="1"/>
    <col min="6918" max="6918" width="11.140625" style="157" customWidth="1"/>
    <col min="6919" max="6919" width="11.42578125" style="157" customWidth="1"/>
    <col min="6920" max="6920" width="14.85546875" style="157" customWidth="1"/>
    <col min="6921" max="6924" width="0" style="157" hidden="1" customWidth="1"/>
    <col min="6925" max="6925" width="7" style="157" customWidth="1"/>
    <col min="6926" max="6930" width="0" style="157" hidden="1" customWidth="1"/>
    <col min="6931" max="7167" width="9.28515625" style="157"/>
    <col min="7168" max="7168" width="6.7109375" style="157" customWidth="1"/>
    <col min="7169" max="7169" width="0.140625" style="157" customWidth="1"/>
    <col min="7170" max="7171" width="0" style="157" hidden="1" customWidth="1"/>
    <col min="7172" max="7172" width="76.28515625" style="157" bestFit="1" customWidth="1"/>
    <col min="7173" max="7173" width="5.42578125" style="157" customWidth="1"/>
    <col min="7174" max="7174" width="11.140625" style="157" customWidth="1"/>
    <col min="7175" max="7175" width="11.42578125" style="157" customWidth="1"/>
    <col min="7176" max="7176" width="14.85546875" style="157" customWidth="1"/>
    <col min="7177" max="7180" width="0" style="157" hidden="1" customWidth="1"/>
    <col min="7181" max="7181" width="7" style="157" customWidth="1"/>
    <col min="7182" max="7186" width="0" style="157" hidden="1" customWidth="1"/>
    <col min="7187" max="7423" width="9.28515625" style="157"/>
    <col min="7424" max="7424" width="6.7109375" style="157" customWidth="1"/>
    <col min="7425" max="7425" width="0.140625" style="157" customWidth="1"/>
    <col min="7426" max="7427" width="0" style="157" hidden="1" customWidth="1"/>
    <col min="7428" max="7428" width="76.28515625" style="157" bestFit="1" customWidth="1"/>
    <col min="7429" max="7429" width="5.42578125" style="157" customWidth="1"/>
    <col min="7430" max="7430" width="11.140625" style="157" customWidth="1"/>
    <col min="7431" max="7431" width="11.42578125" style="157" customWidth="1"/>
    <col min="7432" max="7432" width="14.85546875" style="157" customWidth="1"/>
    <col min="7433" max="7436" width="0" style="157" hidden="1" customWidth="1"/>
    <col min="7437" max="7437" width="7" style="157" customWidth="1"/>
    <col min="7438" max="7442" width="0" style="157" hidden="1" customWidth="1"/>
    <col min="7443" max="7679" width="9.28515625" style="157"/>
    <col min="7680" max="7680" width="6.7109375" style="157" customWidth="1"/>
    <col min="7681" max="7681" width="0.140625" style="157" customWidth="1"/>
    <col min="7682" max="7683" width="0" style="157" hidden="1" customWidth="1"/>
    <col min="7684" max="7684" width="76.28515625" style="157" bestFit="1" customWidth="1"/>
    <col min="7685" max="7685" width="5.42578125" style="157" customWidth="1"/>
    <col min="7686" max="7686" width="11.140625" style="157" customWidth="1"/>
    <col min="7687" max="7687" width="11.42578125" style="157" customWidth="1"/>
    <col min="7688" max="7688" width="14.85546875" style="157" customWidth="1"/>
    <col min="7689" max="7692" width="0" style="157" hidden="1" customWidth="1"/>
    <col min="7693" max="7693" width="7" style="157" customWidth="1"/>
    <col min="7694" max="7698" width="0" style="157" hidden="1" customWidth="1"/>
    <col min="7699" max="7935" width="9.28515625" style="157"/>
    <col min="7936" max="7936" width="6.7109375" style="157" customWidth="1"/>
    <col min="7937" max="7937" width="0.140625" style="157" customWidth="1"/>
    <col min="7938" max="7939" width="0" style="157" hidden="1" customWidth="1"/>
    <col min="7940" max="7940" width="76.28515625" style="157" bestFit="1" customWidth="1"/>
    <col min="7941" max="7941" width="5.42578125" style="157" customWidth="1"/>
    <col min="7942" max="7942" width="11.140625" style="157" customWidth="1"/>
    <col min="7943" max="7943" width="11.42578125" style="157" customWidth="1"/>
    <col min="7944" max="7944" width="14.85546875" style="157" customWidth="1"/>
    <col min="7945" max="7948" width="0" style="157" hidden="1" customWidth="1"/>
    <col min="7949" max="7949" width="7" style="157" customWidth="1"/>
    <col min="7950" max="7954" width="0" style="157" hidden="1" customWidth="1"/>
    <col min="7955" max="8191" width="9.28515625" style="157"/>
    <col min="8192" max="8192" width="6.7109375" style="157" customWidth="1"/>
    <col min="8193" max="8193" width="0.140625" style="157" customWidth="1"/>
    <col min="8194" max="8195" width="0" style="157" hidden="1" customWidth="1"/>
    <col min="8196" max="8196" width="76.28515625" style="157" bestFit="1" customWidth="1"/>
    <col min="8197" max="8197" width="5.42578125" style="157" customWidth="1"/>
    <col min="8198" max="8198" width="11.140625" style="157" customWidth="1"/>
    <col min="8199" max="8199" width="11.42578125" style="157" customWidth="1"/>
    <col min="8200" max="8200" width="14.85546875" style="157" customWidth="1"/>
    <col min="8201" max="8204" width="0" style="157" hidden="1" customWidth="1"/>
    <col min="8205" max="8205" width="7" style="157" customWidth="1"/>
    <col min="8206" max="8210" width="0" style="157" hidden="1" customWidth="1"/>
    <col min="8211" max="8447" width="9.28515625" style="157"/>
    <col min="8448" max="8448" width="6.7109375" style="157" customWidth="1"/>
    <col min="8449" max="8449" width="0.140625" style="157" customWidth="1"/>
    <col min="8450" max="8451" width="0" style="157" hidden="1" customWidth="1"/>
    <col min="8452" max="8452" width="76.28515625" style="157" bestFit="1" customWidth="1"/>
    <col min="8453" max="8453" width="5.42578125" style="157" customWidth="1"/>
    <col min="8454" max="8454" width="11.140625" style="157" customWidth="1"/>
    <col min="8455" max="8455" width="11.42578125" style="157" customWidth="1"/>
    <col min="8456" max="8456" width="14.85546875" style="157" customWidth="1"/>
    <col min="8457" max="8460" width="0" style="157" hidden="1" customWidth="1"/>
    <col min="8461" max="8461" width="7" style="157" customWidth="1"/>
    <col min="8462" max="8466" width="0" style="157" hidden="1" customWidth="1"/>
    <col min="8467" max="8703" width="9.28515625" style="157"/>
    <col min="8704" max="8704" width="6.7109375" style="157" customWidth="1"/>
    <col min="8705" max="8705" width="0.140625" style="157" customWidth="1"/>
    <col min="8706" max="8707" width="0" style="157" hidden="1" customWidth="1"/>
    <col min="8708" max="8708" width="76.28515625" style="157" bestFit="1" customWidth="1"/>
    <col min="8709" max="8709" width="5.42578125" style="157" customWidth="1"/>
    <col min="8710" max="8710" width="11.140625" style="157" customWidth="1"/>
    <col min="8711" max="8711" width="11.42578125" style="157" customWidth="1"/>
    <col min="8712" max="8712" width="14.85546875" style="157" customWidth="1"/>
    <col min="8713" max="8716" width="0" style="157" hidden="1" customWidth="1"/>
    <col min="8717" max="8717" width="7" style="157" customWidth="1"/>
    <col min="8718" max="8722" width="0" style="157" hidden="1" customWidth="1"/>
    <col min="8723" max="8959" width="9.28515625" style="157"/>
    <col min="8960" max="8960" width="6.7109375" style="157" customWidth="1"/>
    <col min="8961" max="8961" width="0.140625" style="157" customWidth="1"/>
    <col min="8962" max="8963" width="0" style="157" hidden="1" customWidth="1"/>
    <col min="8964" max="8964" width="76.28515625" style="157" bestFit="1" customWidth="1"/>
    <col min="8965" max="8965" width="5.42578125" style="157" customWidth="1"/>
    <col min="8966" max="8966" width="11.140625" style="157" customWidth="1"/>
    <col min="8967" max="8967" width="11.42578125" style="157" customWidth="1"/>
    <col min="8968" max="8968" width="14.85546875" style="157" customWidth="1"/>
    <col min="8969" max="8972" width="0" style="157" hidden="1" customWidth="1"/>
    <col min="8973" max="8973" width="7" style="157" customWidth="1"/>
    <col min="8974" max="8978" width="0" style="157" hidden="1" customWidth="1"/>
    <col min="8979" max="9215" width="9.28515625" style="157"/>
    <col min="9216" max="9216" width="6.7109375" style="157" customWidth="1"/>
    <col min="9217" max="9217" width="0.140625" style="157" customWidth="1"/>
    <col min="9218" max="9219" width="0" style="157" hidden="1" customWidth="1"/>
    <col min="9220" max="9220" width="76.28515625" style="157" bestFit="1" customWidth="1"/>
    <col min="9221" max="9221" width="5.42578125" style="157" customWidth="1"/>
    <col min="9222" max="9222" width="11.140625" style="157" customWidth="1"/>
    <col min="9223" max="9223" width="11.42578125" style="157" customWidth="1"/>
    <col min="9224" max="9224" width="14.85546875" style="157" customWidth="1"/>
    <col min="9225" max="9228" width="0" style="157" hidden="1" customWidth="1"/>
    <col min="9229" max="9229" width="7" style="157" customWidth="1"/>
    <col min="9230" max="9234" width="0" style="157" hidden="1" customWidth="1"/>
    <col min="9235" max="9471" width="9.28515625" style="157"/>
    <col min="9472" max="9472" width="6.7109375" style="157" customWidth="1"/>
    <col min="9473" max="9473" width="0.140625" style="157" customWidth="1"/>
    <col min="9474" max="9475" width="0" style="157" hidden="1" customWidth="1"/>
    <col min="9476" max="9476" width="76.28515625" style="157" bestFit="1" customWidth="1"/>
    <col min="9477" max="9477" width="5.42578125" style="157" customWidth="1"/>
    <col min="9478" max="9478" width="11.140625" style="157" customWidth="1"/>
    <col min="9479" max="9479" width="11.42578125" style="157" customWidth="1"/>
    <col min="9480" max="9480" width="14.85546875" style="157" customWidth="1"/>
    <col min="9481" max="9484" width="0" style="157" hidden="1" customWidth="1"/>
    <col min="9485" max="9485" width="7" style="157" customWidth="1"/>
    <col min="9486" max="9490" width="0" style="157" hidden="1" customWidth="1"/>
    <col min="9491" max="9727" width="9.28515625" style="157"/>
    <col min="9728" max="9728" width="6.7109375" style="157" customWidth="1"/>
    <col min="9729" max="9729" width="0.140625" style="157" customWidth="1"/>
    <col min="9730" max="9731" width="0" style="157" hidden="1" customWidth="1"/>
    <col min="9732" max="9732" width="76.28515625" style="157" bestFit="1" customWidth="1"/>
    <col min="9733" max="9733" width="5.42578125" style="157" customWidth="1"/>
    <col min="9734" max="9734" width="11.140625" style="157" customWidth="1"/>
    <col min="9735" max="9735" width="11.42578125" style="157" customWidth="1"/>
    <col min="9736" max="9736" width="14.85546875" style="157" customWidth="1"/>
    <col min="9737" max="9740" width="0" style="157" hidden="1" customWidth="1"/>
    <col min="9741" max="9741" width="7" style="157" customWidth="1"/>
    <col min="9742" max="9746" width="0" style="157" hidden="1" customWidth="1"/>
    <col min="9747" max="9983" width="9.28515625" style="157"/>
    <col min="9984" max="9984" width="6.7109375" style="157" customWidth="1"/>
    <col min="9985" max="9985" width="0.140625" style="157" customWidth="1"/>
    <col min="9986" max="9987" width="0" style="157" hidden="1" customWidth="1"/>
    <col min="9988" max="9988" width="76.28515625" style="157" bestFit="1" customWidth="1"/>
    <col min="9989" max="9989" width="5.42578125" style="157" customWidth="1"/>
    <col min="9990" max="9990" width="11.140625" style="157" customWidth="1"/>
    <col min="9991" max="9991" width="11.42578125" style="157" customWidth="1"/>
    <col min="9992" max="9992" width="14.85546875" style="157" customWidth="1"/>
    <col min="9993" max="9996" width="0" style="157" hidden="1" customWidth="1"/>
    <col min="9997" max="9997" width="7" style="157" customWidth="1"/>
    <col min="9998" max="10002" width="0" style="157" hidden="1" customWidth="1"/>
    <col min="10003" max="10239" width="9.28515625" style="157"/>
    <col min="10240" max="10240" width="6.7109375" style="157" customWidth="1"/>
    <col min="10241" max="10241" width="0.140625" style="157" customWidth="1"/>
    <col min="10242" max="10243" width="0" style="157" hidden="1" customWidth="1"/>
    <col min="10244" max="10244" width="76.28515625" style="157" bestFit="1" customWidth="1"/>
    <col min="10245" max="10245" width="5.42578125" style="157" customWidth="1"/>
    <col min="10246" max="10246" width="11.140625" style="157" customWidth="1"/>
    <col min="10247" max="10247" width="11.42578125" style="157" customWidth="1"/>
    <col min="10248" max="10248" width="14.85546875" style="157" customWidth="1"/>
    <col min="10249" max="10252" width="0" style="157" hidden="1" customWidth="1"/>
    <col min="10253" max="10253" width="7" style="157" customWidth="1"/>
    <col min="10254" max="10258" width="0" style="157" hidden="1" customWidth="1"/>
    <col min="10259" max="10495" width="9.28515625" style="157"/>
    <col min="10496" max="10496" width="6.7109375" style="157" customWidth="1"/>
    <col min="10497" max="10497" width="0.140625" style="157" customWidth="1"/>
    <col min="10498" max="10499" width="0" style="157" hidden="1" customWidth="1"/>
    <col min="10500" max="10500" width="76.28515625" style="157" bestFit="1" customWidth="1"/>
    <col min="10501" max="10501" width="5.42578125" style="157" customWidth="1"/>
    <col min="10502" max="10502" width="11.140625" style="157" customWidth="1"/>
    <col min="10503" max="10503" width="11.42578125" style="157" customWidth="1"/>
    <col min="10504" max="10504" width="14.85546875" style="157" customWidth="1"/>
    <col min="10505" max="10508" width="0" style="157" hidden="1" customWidth="1"/>
    <col min="10509" max="10509" width="7" style="157" customWidth="1"/>
    <col min="10510" max="10514" width="0" style="157" hidden="1" customWidth="1"/>
    <col min="10515" max="10751" width="9.28515625" style="157"/>
    <col min="10752" max="10752" width="6.7109375" style="157" customWidth="1"/>
    <col min="10753" max="10753" width="0.140625" style="157" customWidth="1"/>
    <col min="10754" max="10755" width="0" style="157" hidden="1" customWidth="1"/>
    <col min="10756" max="10756" width="76.28515625" style="157" bestFit="1" customWidth="1"/>
    <col min="10757" max="10757" width="5.42578125" style="157" customWidth="1"/>
    <col min="10758" max="10758" width="11.140625" style="157" customWidth="1"/>
    <col min="10759" max="10759" width="11.42578125" style="157" customWidth="1"/>
    <col min="10760" max="10760" width="14.85546875" style="157" customWidth="1"/>
    <col min="10761" max="10764" width="0" style="157" hidden="1" customWidth="1"/>
    <col min="10765" max="10765" width="7" style="157" customWidth="1"/>
    <col min="10766" max="10770" width="0" style="157" hidden="1" customWidth="1"/>
    <col min="10771" max="11007" width="9.28515625" style="157"/>
    <col min="11008" max="11008" width="6.7109375" style="157" customWidth="1"/>
    <col min="11009" max="11009" width="0.140625" style="157" customWidth="1"/>
    <col min="11010" max="11011" width="0" style="157" hidden="1" customWidth="1"/>
    <col min="11012" max="11012" width="76.28515625" style="157" bestFit="1" customWidth="1"/>
    <col min="11013" max="11013" width="5.42578125" style="157" customWidth="1"/>
    <col min="11014" max="11014" width="11.140625" style="157" customWidth="1"/>
    <col min="11015" max="11015" width="11.42578125" style="157" customWidth="1"/>
    <col min="11016" max="11016" width="14.85546875" style="157" customWidth="1"/>
    <col min="11017" max="11020" width="0" style="157" hidden="1" customWidth="1"/>
    <col min="11021" max="11021" width="7" style="157" customWidth="1"/>
    <col min="11022" max="11026" width="0" style="157" hidden="1" customWidth="1"/>
    <col min="11027" max="11263" width="9.28515625" style="157"/>
    <col min="11264" max="11264" width="6.7109375" style="157" customWidth="1"/>
    <col min="11265" max="11265" width="0.140625" style="157" customWidth="1"/>
    <col min="11266" max="11267" width="0" style="157" hidden="1" customWidth="1"/>
    <col min="11268" max="11268" width="76.28515625" style="157" bestFit="1" customWidth="1"/>
    <col min="11269" max="11269" width="5.42578125" style="157" customWidth="1"/>
    <col min="11270" max="11270" width="11.140625" style="157" customWidth="1"/>
    <col min="11271" max="11271" width="11.42578125" style="157" customWidth="1"/>
    <col min="11272" max="11272" width="14.85546875" style="157" customWidth="1"/>
    <col min="11273" max="11276" width="0" style="157" hidden="1" customWidth="1"/>
    <col min="11277" max="11277" width="7" style="157" customWidth="1"/>
    <col min="11278" max="11282" width="0" style="157" hidden="1" customWidth="1"/>
    <col min="11283" max="11519" width="9.28515625" style="157"/>
    <col min="11520" max="11520" width="6.7109375" style="157" customWidth="1"/>
    <col min="11521" max="11521" width="0.140625" style="157" customWidth="1"/>
    <col min="11522" max="11523" width="0" style="157" hidden="1" customWidth="1"/>
    <col min="11524" max="11524" width="76.28515625" style="157" bestFit="1" customWidth="1"/>
    <col min="11525" max="11525" width="5.42578125" style="157" customWidth="1"/>
    <col min="11526" max="11526" width="11.140625" style="157" customWidth="1"/>
    <col min="11527" max="11527" width="11.42578125" style="157" customWidth="1"/>
    <col min="11528" max="11528" width="14.85546875" style="157" customWidth="1"/>
    <col min="11529" max="11532" width="0" style="157" hidden="1" customWidth="1"/>
    <col min="11533" max="11533" width="7" style="157" customWidth="1"/>
    <col min="11534" max="11538" width="0" style="157" hidden="1" customWidth="1"/>
    <col min="11539" max="11775" width="9.28515625" style="157"/>
    <col min="11776" max="11776" width="6.7109375" style="157" customWidth="1"/>
    <col min="11777" max="11777" width="0.140625" style="157" customWidth="1"/>
    <col min="11778" max="11779" width="0" style="157" hidden="1" customWidth="1"/>
    <col min="11780" max="11780" width="76.28515625" style="157" bestFit="1" customWidth="1"/>
    <col min="11781" max="11781" width="5.42578125" style="157" customWidth="1"/>
    <col min="11782" max="11782" width="11.140625" style="157" customWidth="1"/>
    <col min="11783" max="11783" width="11.42578125" style="157" customWidth="1"/>
    <col min="11784" max="11784" width="14.85546875" style="157" customWidth="1"/>
    <col min="11785" max="11788" width="0" style="157" hidden="1" customWidth="1"/>
    <col min="11789" max="11789" width="7" style="157" customWidth="1"/>
    <col min="11790" max="11794" width="0" style="157" hidden="1" customWidth="1"/>
    <col min="11795" max="12031" width="9.28515625" style="157"/>
    <col min="12032" max="12032" width="6.7109375" style="157" customWidth="1"/>
    <col min="12033" max="12033" width="0.140625" style="157" customWidth="1"/>
    <col min="12034" max="12035" width="0" style="157" hidden="1" customWidth="1"/>
    <col min="12036" max="12036" width="76.28515625" style="157" bestFit="1" customWidth="1"/>
    <col min="12037" max="12037" width="5.42578125" style="157" customWidth="1"/>
    <col min="12038" max="12038" width="11.140625" style="157" customWidth="1"/>
    <col min="12039" max="12039" width="11.42578125" style="157" customWidth="1"/>
    <col min="12040" max="12040" width="14.85546875" style="157" customWidth="1"/>
    <col min="12041" max="12044" width="0" style="157" hidden="1" customWidth="1"/>
    <col min="12045" max="12045" width="7" style="157" customWidth="1"/>
    <col min="12046" max="12050" width="0" style="157" hidden="1" customWidth="1"/>
    <col min="12051" max="12287" width="9.28515625" style="157"/>
    <col min="12288" max="12288" width="6.7109375" style="157" customWidth="1"/>
    <col min="12289" max="12289" width="0.140625" style="157" customWidth="1"/>
    <col min="12290" max="12291" width="0" style="157" hidden="1" customWidth="1"/>
    <col min="12292" max="12292" width="76.28515625" style="157" bestFit="1" customWidth="1"/>
    <col min="12293" max="12293" width="5.42578125" style="157" customWidth="1"/>
    <col min="12294" max="12294" width="11.140625" style="157" customWidth="1"/>
    <col min="12295" max="12295" width="11.42578125" style="157" customWidth="1"/>
    <col min="12296" max="12296" width="14.85546875" style="157" customWidth="1"/>
    <col min="12297" max="12300" width="0" style="157" hidden="1" customWidth="1"/>
    <col min="12301" max="12301" width="7" style="157" customWidth="1"/>
    <col min="12302" max="12306" width="0" style="157" hidden="1" customWidth="1"/>
    <col min="12307" max="12543" width="9.28515625" style="157"/>
    <col min="12544" max="12544" width="6.7109375" style="157" customWidth="1"/>
    <col min="12545" max="12545" width="0.140625" style="157" customWidth="1"/>
    <col min="12546" max="12547" width="0" style="157" hidden="1" customWidth="1"/>
    <col min="12548" max="12548" width="76.28515625" style="157" bestFit="1" customWidth="1"/>
    <col min="12549" max="12549" width="5.42578125" style="157" customWidth="1"/>
    <col min="12550" max="12550" width="11.140625" style="157" customWidth="1"/>
    <col min="12551" max="12551" width="11.42578125" style="157" customWidth="1"/>
    <col min="12552" max="12552" width="14.85546875" style="157" customWidth="1"/>
    <col min="12553" max="12556" width="0" style="157" hidden="1" customWidth="1"/>
    <col min="12557" max="12557" width="7" style="157" customWidth="1"/>
    <col min="12558" max="12562" width="0" style="157" hidden="1" customWidth="1"/>
    <col min="12563" max="12799" width="9.28515625" style="157"/>
    <col min="12800" max="12800" width="6.7109375" style="157" customWidth="1"/>
    <col min="12801" max="12801" width="0.140625" style="157" customWidth="1"/>
    <col min="12802" max="12803" width="0" style="157" hidden="1" customWidth="1"/>
    <col min="12804" max="12804" width="76.28515625" style="157" bestFit="1" customWidth="1"/>
    <col min="12805" max="12805" width="5.42578125" style="157" customWidth="1"/>
    <col min="12806" max="12806" width="11.140625" style="157" customWidth="1"/>
    <col min="12807" max="12807" width="11.42578125" style="157" customWidth="1"/>
    <col min="12808" max="12808" width="14.85546875" style="157" customWidth="1"/>
    <col min="12809" max="12812" width="0" style="157" hidden="1" customWidth="1"/>
    <col min="12813" max="12813" width="7" style="157" customWidth="1"/>
    <col min="12814" max="12818" width="0" style="157" hidden="1" customWidth="1"/>
    <col min="12819" max="13055" width="9.28515625" style="157"/>
    <col min="13056" max="13056" width="6.7109375" style="157" customWidth="1"/>
    <col min="13057" max="13057" width="0.140625" style="157" customWidth="1"/>
    <col min="13058" max="13059" width="0" style="157" hidden="1" customWidth="1"/>
    <col min="13060" max="13060" width="76.28515625" style="157" bestFit="1" customWidth="1"/>
    <col min="13061" max="13061" width="5.42578125" style="157" customWidth="1"/>
    <col min="13062" max="13062" width="11.140625" style="157" customWidth="1"/>
    <col min="13063" max="13063" width="11.42578125" style="157" customWidth="1"/>
    <col min="13064" max="13064" width="14.85546875" style="157" customWidth="1"/>
    <col min="13065" max="13068" width="0" style="157" hidden="1" customWidth="1"/>
    <col min="13069" max="13069" width="7" style="157" customWidth="1"/>
    <col min="13070" max="13074" width="0" style="157" hidden="1" customWidth="1"/>
    <col min="13075" max="13311" width="9.28515625" style="157"/>
    <col min="13312" max="13312" width="6.7109375" style="157" customWidth="1"/>
    <col min="13313" max="13313" width="0.140625" style="157" customWidth="1"/>
    <col min="13314" max="13315" width="0" style="157" hidden="1" customWidth="1"/>
    <col min="13316" max="13316" width="76.28515625" style="157" bestFit="1" customWidth="1"/>
    <col min="13317" max="13317" width="5.42578125" style="157" customWidth="1"/>
    <col min="13318" max="13318" width="11.140625" style="157" customWidth="1"/>
    <col min="13319" max="13319" width="11.42578125" style="157" customWidth="1"/>
    <col min="13320" max="13320" width="14.85546875" style="157" customWidth="1"/>
    <col min="13321" max="13324" width="0" style="157" hidden="1" customWidth="1"/>
    <col min="13325" max="13325" width="7" style="157" customWidth="1"/>
    <col min="13326" max="13330" width="0" style="157" hidden="1" customWidth="1"/>
    <col min="13331" max="13567" width="9.28515625" style="157"/>
    <col min="13568" max="13568" width="6.7109375" style="157" customWidth="1"/>
    <col min="13569" max="13569" width="0.140625" style="157" customWidth="1"/>
    <col min="13570" max="13571" width="0" style="157" hidden="1" customWidth="1"/>
    <col min="13572" max="13572" width="76.28515625" style="157" bestFit="1" customWidth="1"/>
    <col min="13573" max="13573" width="5.42578125" style="157" customWidth="1"/>
    <col min="13574" max="13574" width="11.140625" style="157" customWidth="1"/>
    <col min="13575" max="13575" width="11.42578125" style="157" customWidth="1"/>
    <col min="13576" max="13576" width="14.85546875" style="157" customWidth="1"/>
    <col min="13577" max="13580" width="0" style="157" hidden="1" customWidth="1"/>
    <col min="13581" max="13581" width="7" style="157" customWidth="1"/>
    <col min="13582" max="13586" width="0" style="157" hidden="1" customWidth="1"/>
    <col min="13587" max="13823" width="9.28515625" style="157"/>
    <col min="13824" max="13824" width="6.7109375" style="157" customWidth="1"/>
    <col min="13825" max="13825" width="0.140625" style="157" customWidth="1"/>
    <col min="13826" max="13827" width="0" style="157" hidden="1" customWidth="1"/>
    <col min="13828" max="13828" width="76.28515625" style="157" bestFit="1" customWidth="1"/>
    <col min="13829" max="13829" width="5.42578125" style="157" customWidth="1"/>
    <col min="13830" max="13830" width="11.140625" style="157" customWidth="1"/>
    <col min="13831" max="13831" width="11.42578125" style="157" customWidth="1"/>
    <col min="13832" max="13832" width="14.85546875" style="157" customWidth="1"/>
    <col min="13833" max="13836" width="0" style="157" hidden="1" customWidth="1"/>
    <col min="13837" max="13837" width="7" style="157" customWidth="1"/>
    <col min="13838" max="13842" width="0" style="157" hidden="1" customWidth="1"/>
    <col min="13843" max="14079" width="9.28515625" style="157"/>
    <col min="14080" max="14080" width="6.7109375" style="157" customWidth="1"/>
    <col min="14081" max="14081" width="0.140625" style="157" customWidth="1"/>
    <col min="14082" max="14083" width="0" style="157" hidden="1" customWidth="1"/>
    <col min="14084" max="14084" width="76.28515625" style="157" bestFit="1" customWidth="1"/>
    <col min="14085" max="14085" width="5.42578125" style="157" customWidth="1"/>
    <col min="14086" max="14086" width="11.140625" style="157" customWidth="1"/>
    <col min="14087" max="14087" width="11.42578125" style="157" customWidth="1"/>
    <col min="14088" max="14088" width="14.85546875" style="157" customWidth="1"/>
    <col min="14089" max="14092" width="0" style="157" hidden="1" customWidth="1"/>
    <col min="14093" max="14093" width="7" style="157" customWidth="1"/>
    <col min="14094" max="14098" width="0" style="157" hidden="1" customWidth="1"/>
    <col min="14099" max="14335" width="9.28515625" style="157"/>
    <col min="14336" max="14336" width="6.7109375" style="157" customWidth="1"/>
    <col min="14337" max="14337" width="0.140625" style="157" customWidth="1"/>
    <col min="14338" max="14339" width="0" style="157" hidden="1" customWidth="1"/>
    <col min="14340" max="14340" width="76.28515625" style="157" bestFit="1" customWidth="1"/>
    <col min="14341" max="14341" width="5.42578125" style="157" customWidth="1"/>
    <col min="14342" max="14342" width="11.140625" style="157" customWidth="1"/>
    <col min="14343" max="14343" width="11.42578125" style="157" customWidth="1"/>
    <col min="14344" max="14344" width="14.85546875" style="157" customWidth="1"/>
    <col min="14345" max="14348" width="0" style="157" hidden="1" customWidth="1"/>
    <col min="14349" max="14349" width="7" style="157" customWidth="1"/>
    <col min="14350" max="14354" width="0" style="157" hidden="1" customWidth="1"/>
    <col min="14355" max="14591" width="9.28515625" style="157"/>
    <col min="14592" max="14592" width="6.7109375" style="157" customWidth="1"/>
    <col min="14593" max="14593" width="0.140625" style="157" customWidth="1"/>
    <col min="14594" max="14595" width="0" style="157" hidden="1" customWidth="1"/>
    <col min="14596" max="14596" width="76.28515625" style="157" bestFit="1" customWidth="1"/>
    <col min="14597" max="14597" width="5.42578125" style="157" customWidth="1"/>
    <col min="14598" max="14598" width="11.140625" style="157" customWidth="1"/>
    <col min="14599" max="14599" width="11.42578125" style="157" customWidth="1"/>
    <col min="14600" max="14600" width="14.85546875" style="157" customWidth="1"/>
    <col min="14601" max="14604" width="0" style="157" hidden="1" customWidth="1"/>
    <col min="14605" max="14605" width="7" style="157" customWidth="1"/>
    <col min="14606" max="14610" width="0" style="157" hidden="1" customWidth="1"/>
    <col min="14611" max="14847" width="9.28515625" style="157"/>
    <col min="14848" max="14848" width="6.7109375" style="157" customWidth="1"/>
    <col min="14849" max="14849" width="0.140625" style="157" customWidth="1"/>
    <col min="14850" max="14851" width="0" style="157" hidden="1" customWidth="1"/>
    <col min="14852" max="14852" width="76.28515625" style="157" bestFit="1" customWidth="1"/>
    <col min="14853" max="14853" width="5.42578125" style="157" customWidth="1"/>
    <col min="14854" max="14854" width="11.140625" style="157" customWidth="1"/>
    <col min="14855" max="14855" width="11.42578125" style="157" customWidth="1"/>
    <col min="14856" max="14856" width="14.85546875" style="157" customWidth="1"/>
    <col min="14857" max="14860" width="0" style="157" hidden="1" customWidth="1"/>
    <col min="14861" max="14861" width="7" style="157" customWidth="1"/>
    <col min="14862" max="14866" width="0" style="157" hidden="1" customWidth="1"/>
    <col min="14867" max="15103" width="9.28515625" style="157"/>
    <col min="15104" max="15104" width="6.7109375" style="157" customWidth="1"/>
    <col min="15105" max="15105" width="0.140625" style="157" customWidth="1"/>
    <col min="15106" max="15107" width="0" style="157" hidden="1" customWidth="1"/>
    <col min="15108" max="15108" width="76.28515625" style="157" bestFit="1" customWidth="1"/>
    <col min="15109" max="15109" width="5.42578125" style="157" customWidth="1"/>
    <col min="15110" max="15110" width="11.140625" style="157" customWidth="1"/>
    <col min="15111" max="15111" width="11.42578125" style="157" customWidth="1"/>
    <col min="15112" max="15112" width="14.85546875" style="157" customWidth="1"/>
    <col min="15113" max="15116" width="0" style="157" hidden="1" customWidth="1"/>
    <col min="15117" max="15117" width="7" style="157" customWidth="1"/>
    <col min="15118" max="15122" width="0" style="157" hidden="1" customWidth="1"/>
    <col min="15123" max="15359" width="9.28515625" style="157"/>
    <col min="15360" max="15360" width="6.7109375" style="157" customWidth="1"/>
    <col min="15361" max="15361" width="0.140625" style="157" customWidth="1"/>
    <col min="15362" max="15363" width="0" style="157" hidden="1" customWidth="1"/>
    <col min="15364" max="15364" width="76.28515625" style="157" bestFit="1" customWidth="1"/>
    <col min="15365" max="15365" width="5.42578125" style="157" customWidth="1"/>
    <col min="15366" max="15366" width="11.140625" style="157" customWidth="1"/>
    <col min="15367" max="15367" width="11.42578125" style="157" customWidth="1"/>
    <col min="15368" max="15368" width="14.85546875" style="157" customWidth="1"/>
    <col min="15369" max="15372" width="0" style="157" hidden="1" customWidth="1"/>
    <col min="15373" max="15373" width="7" style="157" customWidth="1"/>
    <col min="15374" max="15378" width="0" style="157" hidden="1" customWidth="1"/>
    <col min="15379" max="15615" width="9.28515625" style="157"/>
    <col min="15616" max="15616" width="6.7109375" style="157" customWidth="1"/>
    <col min="15617" max="15617" width="0.140625" style="157" customWidth="1"/>
    <col min="15618" max="15619" width="0" style="157" hidden="1" customWidth="1"/>
    <col min="15620" max="15620" width="76.28515625" style="157" bestFit="1" customWidth="1"/>
    <col min="15621" max="15621" width="5.42578125" style="157" customWidth="1"/>
    <col min="15622" max="15622" width="11.140625" style="157" customWidth="1"/>
    <col min="15623" max="15623" width="11.42578125" style="157" customWidth="1"/>
    <col min="15624" max="15624" width="14.85546875" style="157" customWidth="1"/>
    <col min="15625" max="15628" width="0" style="157" hidden="1" customWidth="1"/>
    <col min="15629" max="15629" width="7" style="157" customWidth="1"/>
    <col min="15630" max="15634" width="0" style="157" hidden="1" customWidth="1"/>
    <col min="15635" max="15871" width="9.28515625" style="157"/>
    <col min="15872" max="15872" width="6.7109375" style="157" customWidth="1"/>
    <col min="15873" max="15873" width="0.140625" style="157" customWidth="1"/>
    <col min="15874" max="15875" width="0" style="157" hidden="1" customWidth="1"/>
    <col min="15876" max="15876" width="76.28515625" style="157" bestFit="1" customWidth="1"/>
    <col min="15877" max="15877" width="5.42578125" style="157" customWidth="1"/>
    <col min="15878" max="15878" width="11.140625" style="157" customWidth="1"/>
    <col min="15879" max="15879" width="11.42578125" style="157" customWidth="1"/>
    <col min="15880" max="15880" width="14.85546875" style="157" customWidth="1"/>
    <col min="15881" max="15884" width="0" style="157" hidden="1" customWidth="1"/>
    <col min="15885" max="15885" width="7" style="157" customWidth="1"/>
    <col min="15886" max="15890" width="0" style="157" hidden="1" customWidth="1"/>
    <col min="15891" max="16127" width="9.28515625" style="157"/>
    <col min="16128" max="16128" width="6.7109375" style="157" customWidth="1"/>
    <col min="16129" max="16129" width="0.140625" style="157" customWidth="1"/>
    <col min="16130" max="16131" width="0" style="157" hidden="1" customWidth="1"/>
    <col min="16132" max="16132" width="76.28515625" style="157" bestFit="1" customWidth="1"/>
    <col min="16133" max="16133" width="5.42578125" style="157" customWidth="1"/>
    <col min="16134" max="16134" width="11.140625" style="157" customWidth="1"/>
    <col min="16135" max="16135" width="11.42578125" style="157" customWidth="1"/>
    <col min="16136" max="16136" width="14.85546875" style="157" customWidth="1"/>
    <col min="16137" max="16140" width="0" style="157" hidden="1" customWidth="1"/>
    <col min="16141" max="16141" width="7" style="157" customWidth="1"/>
    <col min="16142" max="16146" width="0" style="157" hidden="1" customWidth="1"/>
    <col min="16147" max="16384" width="9.28515625" style="157"/>
  </cols>
  <sheetData>
    <row r="1" spans="1:23" ht="18" customHeight="1">
      <c r="A1" s="154" t="s">
        <v>1923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156"/>
    </row>
    <row r="2" spans="1:23" ht="11.25" customHeight="1">
      <c r="A2" s="158" t="s">
        <v>13</v>
      </c>
      <c r="B2" s="159"/>
      <c r="C2" s="159" t="str">
        <f>'[1]Krycí list'!E5</f>
        <v>KOMUNITNÉ CENTRUM JELKA</v>
      </c>
      <c r="D2" s="159"/>
      <c r="E2" s="159"/>
      <c r="F2" s="159" t="s">
        <v>2206</v>
      </c>
      <c r="G2" s="159"/>
      <c r="H2" s="159"/>
      <c r="I2" s="159"/>
      <c r="J2" s="159"/>
      <c r="K2" s="159"/>
      <c r="L2" s="155"/>
      <c r="M2" s="155"/>
      <c r="N2" s="155"/>
      <c r="O2" s="156"/>
      <c r="P2" s="156"/>
    </row>
    <row r="3" spans="1:23" ht="11.25" customHeight="1">
      <c r="A3" s="158" t="s">
        <v>16</v>
      </c>
      <c r="B3" s="159"/>
      <c r="C3" s="159" t="str">
        <f>'[1]Krycí list'!E7</f>
        <v>KOMUNITNÉ CENTRUM JELKA</v>
      </c>
      <c r="D3" s="159"/>
      <c r="E3" s="159"/>
      <c r="F3" s="159" t="s">
        <v>17</v>
      </c>
      <c r="G3" s="159"/>
      <c r="H3" s="159"/>
      <c r="I3" s="159"/>
      <c r="J3" s="159"/>
      <c r="K3" s="159"/>
      <c r="L3" s="155"/>
      <c r="M3" s="155"/>
      <c r="N3" s="155"/>
      <c r="O3" s="156"/>
      <c r="P3" s="156"/>
    </row>
    <row r="4" spans="1:23" ht="11.25" customHeight="1">
      <c r="A4" s="158" t="s">
        <v>24</v>
      </c>
      <c r="B4" s="159"/>
      <c r="C4" s="159" t="str">
        <f>'[1]Krycí list'!E9</f>
        <v xml:space="preserve"> ELEKTROINŠTALÁCIA</v>
      </c>
      <c r="D4" s="159"/>
      <c r="E4" s="159"/>
      <c r="F4" s="159" t="s">
        <v>25</v>
      </c>
      <c r="G4" s="159"/>
      <c r="H4" s="159"/>
      <c r="I4" s="159"/>
      <c r="J4" s="159"/>
      <c r="K4" s="159"/>
      <c r="L4" s="155"/>
      <c r="M4" s="155"/>
      <c r="N4" s="155"/>
      <c r="O4" s="156"/>
      <c r="P4" s="156"/>
    </row>
    <row r="5" spans="1:23" ht="11.25" customHeight="1">
      <c r="A5" s="159" t="s">
        <v>14</v>
      </c>
      <c r="B5" s="159"/>
      <c r="C5" s="159" t="str">
        <f>'[1]Krycí list'!P5</f>
        <v/>
      </c>
      <c r="D5" s="159"/>
      <c r="E5" s="159"/>
      <c r="F5" s="159"/>
      <c r="G5" s="159"/>
      <c r="H5" s="159"/>
      <c r="I5" s="159"/>
      <c r="J5" s="159"/>
      <c r="K5" s="159"/>
      <c r="L5" s="155"/>
      <c r="M5" s="155"/>
      <c r="N5" s="155"/>
      <c r="O5" s="156"/>
      <c r="P5" s="156"/>
    </row>
    <row r="6" spans="1:23" ht="5.25" customHeight="1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5"/>
      <c r="M6" s="155"/>
      <c r="N6" s="155"/>
      <c r="O6" s="156"/>
      <c r="P6" s="156"/>
    </row>
    <row r="7" spans="1:23" ht="11.25" customHeight="1">
      <c r="A7" s="159" t="s">
        <v>19</v>
      </c>
      <c r="B7" s="159"/>
      <c r="C7" s="159" t="str">
        <f>'[1]Krycí list'!E26</f>
        <v>OBEC JELKA, MIEROVÁ 995/17 , 925 23 JELKA</v>
      </c>
      <c r="D7" s="159"/>
      <c r="E7" s="159"/>
      <c r="F7" s="159" t="s">
        <v>21</v>
      </c>
      <c r="G7" s="159"/>
      <c r="H7" s="159"/>
      <c r="I7" s="159"/>
      <c r="J7" s="159"/>
      <c r="K7" s="159"/>
      <c r="L7" s="155"/>
      <c r="M7" s="155"/>
      <c r="N7" s="155"/>
      <c r="O7" s="156"/>
      <c r="P7" s="156"/>
    </row>
    <row r="8" spans="1:23" ht="11.25" customHeight="1">
      <c r="A8" s="159" t="s">
        <v>23</v>
      </c>
      <c r="B8" s="159"/>
      <c r="C8" s="159" t="str">
        <f>'[1]Krycí list'!E28</f>
        <v xml:space="preserve"> e-Innovation s.r.o.</v>
      </c>
      <c r="D8" s="159"/>
      <c r="E8" s="159"/>
      <c r="F8" s="159" t="s">
        <v>2209</v>
      </c>
      <c r="G8" s="159"/>
      <c r="H8" s="159"/>
      <c r="I8" s="159"/>
      <c r="J8" s="159"/>
      <c r="K8" s="159"/>
      <c r="L8" s="155"/>
      <c r="M8" s="155"/>
      <c r="N8" s="155"/>
      <c r="O8" s="156"/>
      <c r="P8" s="156"/>
    </row>
    <row r="9" spans="1:23" ht="11.25" customHeight="1">
      <c r="A9" s="159" t="s">
        <v>18</v>
      </c>
      <c r="B9" s="159"/>
      <c r="C9" s="160">
        <v>43529</v>
      </c>
      <c r="D9" s="159"/>
      <c r="E9" s="396">
        <f>'Rekapitulácia stavby'!AN10</f>
        <v>43886</v>
      </c>
      <c r="F9" s="396"/>
      <c r="G9" s="159"/>
      <c r="H9" s="159"/>
      <c r="I9" s="159"/>
      <c r="J9" s="159"/>
      <c r="K9" s="159"/>
      <c r="L9" s="155"/>
      <c r="M9" s="155"/>
      <c r="N9" s="155"/>
      <c r="O9" s="156"/>
      <c r="P9" s="156"/>
    </row>
    <row r="10" spans="1:23" ht="6" customHeight="1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6"/>
      <c r="P10" s="156"/>
    </row>
    <row r="11" spans="1:23" ht="21.75" customHeight="1">
      <c r="A11" s="161" t="s">
        <v>1924</v>
      </c>
      <c r="B11" s="162"/>
      <c r="C11" s="162"/>
      <c r="D11" s="162"/>
      <c r="E11" s="162" t="s">
        <v>1925</v>
      </c>
      <c r="F11" s="162" t="s">
        <v>139</v>
      </c>
      <c r="G11" s="162" t="s">
        <v>1926</v>
      </c>
      <c r="H11" s="162" t="s">
        <v>1927</v>
      </c>
      <c r="I11" s="162" t="s">
        <v>1928</v>
      </c>
      <c r="J11" s="162" t="s">
        <v>1929</v>
      </c>
      <c r="K11" s="162" t="s">
        <v>1930</v>
      </c>
      <c r="L11" s="162" t="s">
        <v>1931</v>
      </c>
      <c r="M11" s="162" t="s">
        <v>1932</v>
      </c>
      <c r="N11" s="163" t="s">
        <v>1999</v>
      </c>
      <c r="O11" s="164" t="s">
        <v>1933</v>
      </c>
      <c r="P11" s="165" t="s">
        <v>1934</v>
      </c>
    </row>
    <row r="12" spans="1:23" ht="11.25" customHeight="1">
      <c r="A12" s="166"/>
      <c r="B12" s="167"/>
      <c r="C12" s="167"/>
      <c r="D12" s="167"/>
      <c r="E12" s="167">
        <v>5</v>
      </c>
      <c r="F12" s="167">
        <v>6</v>
      </c>
      <c r="G12" s="167">
        <v>7</v>
      </c>
      <c r="H12" s="167">
        <v>8</v>
      </c>
      <c r="I12" s="167">
        <v>9</v>
      </c>
      <c r="J12" s="167"/>
      <c r="K12" s="167"/>
      <c r="L12" s="167"/>
      <c r="M12" s="167"/>
      <c r="N12" s="168">
        <v>10</v>
      </c>
      <c r="O12" s="169">
        <v>11</v>
      </c>
      <c r="P12" s="170">
        <v>12</v>
      </c>
    </row>
    <row r="13" spans="1:23" ht="3.75" customHeight="1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71"/>
      <c r="O13" s="172"/>
      <c r="P13" s="173"/>
    </row>
    <row r="14" spans="1:23" s="179" customFormat="1" ht="17.399999999999999">
      <c r="A14" s="174"/>
      <c r="B14" s="175"/>
      <c r="C14" s="174"/>
      <c r="D14" s="174"/>
      <c r="E14" s="176" t="s">
        <v>2000</v>
      </c>
      <c r="F14" s="174"/>
      <c r="G14" s="174"/>
      <c r="H14" s="174"/>
      <c r="I14" s="199">
        <f>SUM(I15:I35)</f>
        <v>0</v>
      </c>
      <c r="J14" s="174"/>
      <c r="K14" s="178" t="e">
        <f>#REF!+#REF!</f>
        <v>#REF!</v>
      </c>
      <c r="L14" s="174"/>
      <c r="M14" s="178" t="e">
        <f>#REF!+#REF!</f>
        <v>#REF!</v>
      </c>
      <c r="N14" s="174"/>
      <c r="P14" s="180" t="s">
        <v>69</v>
      </c>
    </row>
    <row r="15" spans="1:23" s="191" customFormat="1" ht="13.5" customHeight="1">
      <c r="A15" s="181">
        <v>1</v>
      </c>
      <c r="B15" s="182"/>
      <c r="C15" s="182"/>
      <c r="D15" s="183"/>
      <c r="E15" s="197" t="s">
        <v>2001</v>
      </c>
      <c r="F15" s="185" t="s">
        <v>335</v>
      </c>
      <c r="G15" s="186">
        <v>25</v>
      </c>
      <c r="H15" s="186"/>
      <c r="I15" s="186">
        <f>H15*G15</f>
        <v>0</v>
      </c>
      <c r="J15" s="187">
        <v>0</v>
      </c>
      <c r="K15" s="186">
        <f>G15*J15</f>
        <v>0</v>
      </c>
      <c r="L15" s="187">
        <v>0</v>
      </c>
      <c r="M15" s="186">
        <f>G15*L15</f>
        <v>0</v>
      </c>
      <c r="N15" s="188">
        <v>20</v>
      </c>
      <c r="O15" s="189">
        <v>256</v>
      </c>
      <c r="P15" s="190" t="s">
        <v>157</v>
      </c>
      <c r="W15" s="271"/>
    </row>
    <row r="16" spans="1:23" s="191" customFormat="1" ht="13.5" customHeight="1">
      <c r="A16" s="181">
        <v>2</v>
      </c>
      <c r="B16" s="182"/>
      <c r="C16" s="182"/>
      <c r="D16" s="183"/>
      <c r="E16" s="197" t="s">
        <v>2002</v>
      </c>
      <c r="F16" s="185" t="s">
        <v>154</v>
      </c>
      <c r="G16" s="186">
        <v>7</v>
      </c>
      <c r="H16" s="186"/>
      <c r="I16" s="186">
        <f t="shared" ref="I16:I35" si="0">H16*G16</f>
        <v>0</v>
      </c>
      <c r="J16" s="187">
        <v>0</v>
      </c>
      <c r="K16" s="186">
        <f>G16*J16</f>
        <v>0</v>
      </c>
      <c r="L16" s="187">
        <v>0</v>
      </c>
      <c r="M16" s="186">
        <f>G16*L16</f>
        <v>0</v>
      </c>
      <c r="N16" s="188">
        <v>20</v>
      </c>
      <c r="O16" s="189">
        <v>256</v>
      </c>
      <c r="P16" s="190" t="s">
        <v>157</v>
      </c>
      <c r="W16" s="271"/>
    </row>
    <row r="17" spans="1:23" s="191" customFormat="1" ht="13.5" customHeight="1">
      <c r="A17" s="181">
        <v>3</v>
      </c>
      <c r="B17" s="182"/>
      <c r="C17" s="182"/>
      <c r="D17" s="183"/>
      <c r="E17" s="197" t="s">
        <v>2003</v>
      </c>
      <c r="F17" s="185" t="s">
        <v>1560</v>
      </c>
      <c r="G17" s="186">
        <v>500</v>
      </c>
      <c r="H17" s="186"/>
      <c r="I17" s="186">
        <f t="shared" si="0"/>
        <v>0</v>
      </c>
      <c r="J17" s="187"/>
      <c r="K17" s="186"/>
      <c r="L17" s="187"/>
      <c r="M17" s="186"/>
      <c r="N17" s="188">
        <v>20</v>
      </c>
      <c r="O17" s="189"/>
      <c r="P17" s="190"/>
      <c r="W17" s="271"/>
    </row>
    <row r="18" spans="1:23" s="191" customFormat="1" ht="13.5" customHeight="1">
      <c r="A18" s="181">
        <v>4</v>
      </c>
      <c r="B18" s="182"/>
      <c r="C18" s="182"/>
      <c r="D18" s="183"/>
      <c r="E18" s="197" t="s">
        <v>2004</v>
      </c>
      <c r="F18" s="185" t="s">
        <v>1560</v>
      </c>
      <c r="G18" s="186">
        <v>350</v>
      </c>
      <c r="H18" s="186"/>
      <c r="I18" s="186">
        <f t="shared" si="0"/>
        <v>0</v>
      </c>
      <c r="J18" s="187"/>
      <c r="K18" s="186"/>
      <c r="L18" s="187"/>
      <c r="M18" s="186"/>
      <c r="N18" s="188">
        <v>20</v>
      </c>
      <c r="O18" s="189"/>
      <c r="P18" s="190"/>
      <c r="W18" s="271"/>
    </row>
    <row r="19" spans="1:23" s="191" customFormat="1" ht="13.5" customHeight="1">
      <c r="A19" s="181">
        <v>5</v>
      </c>
      <c r="B19" s="182"/>
      <c r="C19" s="182"/>
      <c r="D19" s="183"/>
      <c r="E19" s="197" t="s">
        <v>2005</v>
      </c>
      <c r="F19" s="185" t="s">
        <v>1560</v>
      </c>
      <c r="G19" s="186">
        <v>40</v>
      </c>
      <c r="H19" s="186"/>
      <c r="I19" s="186">
        <f t="shared" si="0"/>
        <v>0</v>
      </c>
      <c r="J19" s="187">
        <v>0</v>
      </c>
      <c r="K19" s="186">
        <f t="shared" ref="K19:K32" si="1">G19*J19</f>
        <v>0</v>
      </c>
      <c r="L19" s="187">
        <v>0</v>
      </c>
      <c r="M19" s="186">
        <f t="shared" ref="M19:M32" si="2">G19*L19</f>
        <v>0</v>
      </c>
      <c r="N19" s="188">
        <v>20</v>
      </c>
      <c r="O19" s="189">
        <v>256</v>
      </c>
      <c r="P19" s="190" t="s">
        <v>157</v>
      </c>
      <c r="W19" s="271"/>
    </row>
    <row r="20" spans="1:23" s="191" customFormat="1" ht="13.5" customHeight="1">
      <c r="A20" s="181">
        <v>6</v>
      </c>
      <c r="B20" s="192"/>
      <c r="C20" s="192"/>
      <c r="D20" s="193"/>
      <c r="E20" s="197" t="s">
        <v>2006</v>
      </c>
      <c r="F20" s="185" t="s">
        <v>154</v>
      </c>
      <c r="G20" s="186">
        <v>250</v>
      </c>
      <c r="H20" s="194"/>
      <c r="I20" s="186">
        <f t="shared" si="0"/>
        <v>0</v>
      </c>
      <c r="J20" s="195">
        <v>0</v>
      </c>
      <c r="K20" s="194">
        <f t="shared" si="1"/>
        <v>0</v>
      </c>
      <c r="L20" s="195">
        <v>0</v>
      </c>
      <c r="M20" s="194">
        <f t="shared" si="2"/>
        <v>0</v>
      </c>
      <c r="N20" s="188">
        <v>20</v>
      </c>
      <c r="O20" s="196">
        <v>64</v>
      </c>
      <c r="P20" s="191" t="s">
        <v>157</v>
      </c>
      <c r="W20" s="271"/>
    </row>
    <row r="21" spans="1:23" s="191" customFormat="1">
      <c r="A21" s="181">
        <v>7</v>
      </c>
      <c r="B21" s="192"/>
      <c r="C21" s="192"/>
      <c r="D21" s="193"/>
      <c r="E21" s="197" t="s">
        <v>2007</v>
      </c>
      <c r="F21" s="185" t="s">
        <v>154</v>
      </c>
      <c r="G21" s="186">
        <v>5</v>
      </c>
      <c r="H21" s="194"/>
      <c r="I21" s="186">
        <f t="shared" si="0"/>
        <v>0</v>
      </c>
      <c r="J21" s="195">
        <v>0</v>
      </c>
      <c r="K21" s="194">
        <f t="shared" si="1"/>
        <v>0</v>
      </c>
      <c r="L21" s="195">
        <v>0</v>
      </c>
      <c r="M21" s="194">
        <f t="shared" si="2"/>
        <v>0</v>
      </c>
      <c r="N21" s="188">
        <v>20</v>
      </c>
      <c r="O21" s="196">
        <v>64</v>
      </c>
      <c r="P21" s="191" t="s">
        <v>157</v>
      </c>
      <c r="W21" s="271"/>
    </row>
    <row r="22" spans="1:23" s="191" customFormat="1">
      <c r="A22" s="181">
        <v>8</v>
      </c>
      <c r="B22" s="192"/>
      <c r="C22" s="192"/>
      <c r="D22" s="193"/>
      <c r="E22" s="197" t="s">
        <v>2008</v>
      </c>
      <c r="F22" s="185" t="s">
        <v>154</v>
      </c>
      <c r="G22" s="186">
        <v>5</v>
      </c>
      <c r="H22" s="194"/>
      <c r="I22" s="186">
        <f t="shared" si="0"/>
        <v>0</v>
      </c>
      <c r="J22" s="195">
        <v>0</v>
      </c>
      <c r="K22" s="194">
        <f t="shared" si="1"/>
        <v>0</v>
      </c>
      <c r="L22" s="195">
        <v>0</v>
      </c>
      <c r="M22" s="194">
        <f t="shared" si="2"/>
        <v>0</v>
      </c>
      <c r="N22" s="188">
        <v>20</v>
      </c>
      <c r="O22" s="196">
        <v>64</v>
      </c>
      <c r="P22" s="191" t="s">
        <v>157</v>
      </c>
      <c r="W22" s="271"/>
    </row>
    <row r="23" spans="1:23" s="191" customFormat="1" ht="13.5" customHeight="1">
      <c r="A23" s="181">
        <v>9</v>
      </c>
      <c r="B23" s="182"/>
      <c r="C23" s="182"/>
      <c r="D23" s="183"/>
      <c r="E23" s="197" t="s">
        <v>2009</v>
      </c>
      <c r="F23" s="185" t="s">
        <v>154</v>
      </c>
      <c r="G23" s="186">
        <v>5</v>
      </c>
      <c r="H23" s="186"/>
      <c r="I23" s="186">
        <f t="shared" si="0"/>
        <v>0</v>
      </c>
      <c r="J23" s="187">
        <v>0</v>
      </c>
      <c r="K23" s="186">
        <f t="shared" si="1"/>
        <v>0</v>
      </c>
      <c r="L23" s="187">
        <v>0</v>
      </c>
      <c r="M23" s="186">
        <f t="shared" si="2"/>
        <v>0</v>
      </c>
      <c r="N23" s="188">
        <v>20</v>
      </c>
      <c r="O23" s="189">
        <v>256</v>
      </c>
      <c r="P23" s="190" t="s">
        <v>157</v>
      </c>
      <c r="W23" s="271"/>
    </row>
    <row r="24" spans="1:23" s="191" customFormat="1">
      <c r="A24" s="181">
        <v>10</v>
      </c>
      <c r="B24" s="192"/>
      <c r="C24" s="192"/>
      <c r="D24" s="193"/>
      <c r="E24" s="197" t="s">
        <v>2010</v>
      </c>
      <c r="F24" s="185" t="s">
        <v>154</v>
      </c>
      <c r="G24" s="186">
        <v>300</v>
      </c>
      <c r="H24" s="194"/>
      <c r="I24" s="186">
        <f t="shared" si="0"/>
        <v>0</v>
      </c>
      <c r="J24" s="195">
        <v>0</v>
      </c>
      <c r="K24" s="194">
        <f t="shared" si="1"/>
        <v>0</v>
      </c>
      <c r="L24" s="195">
        <v>0</v>
      </c>
      <c r="M24" s="194">
        <f t="shared" si="2"/>
        <v>0</v>
      </c>
      <c r="N24" s="188">
        <v>20</v>
      </c>
      <c r="O24" s="196">
        <v>64</v>
      </c>
      <c r="P24" s="191" t="s">
        <v>157</v>
      </c>
      <c r="W24" s="271"/>
    </row>
    <row r="25" spans="1:23" s="191" customFormat="1" ht="13.5" customHeight="1">
      <c r="A25" s="181">
        <v>11</v>
      </c>
      <c r="B25" s="182"/>
      <c r="C25" s="182"/>
      <c r="D25" s="183"/>
      <c r="E25" s="197" t="s">
        <v>2011</v>
      </c>
      <c r="F25" s="185" t="s">
        <v>154</v>
      </c>
      <c r="G25" s="186">
        <v>10</v>
      </c>
      <c r="H25" s="186"/>
      <c r="I25" s="186">
        <f t="shared" si="0"/>
        <v>0</v>
      </c>
      <c r="J25" s="187">
        <v>0</v>
      </c>
      <c r="K25" s="186">
        <f t="shared" si="1"/>
        <v>0</v>
      </c>
      <c r="L25" s="187">
        <v>0</v>
      </c>
      <c r="M25" s="186">
        <f t="shared" si="2"/>
        <v>0</v>
      </c>
      <c r="N25" s="188">
        <v>20</v>
      </c>
      <c r="O25" s="189">
        <v>256</v>
      </c>
      <c r="P25" s="190" t="s">
        <v>157</v>
      </c>
      <c r="W25" s="271"/>
    </row>
    <row r="26" spans="1:23" s="191" customFormat="1" ht="13.5" customHeight="1">
      <c r="A26" s="181">
        <v>12</v>
      </c>
      <c r="B26" s="192"/>
      <c r="C26" s="192"/>
      <c r="D26" s="193"/>
      <c r="E26" s="197" t="s">
        <v>2012</v>
      </c>
      <c r="F26" s="185" t="s">
        <v>154</v>
      </c>
      <c r="G26" s="186">
        <v>40</v>
      </c>
      <c r="H26" s="194"/>
      <c r="I26" s="186">
        <f t="shared" si="0"/>
        <v>0</v>
      </c>
      <c r="J26" s="195">
        <v>0</v>
      </c>
      <c r="K26" s="194">
        <f t="shared" si="1"/>
        <v>0</v>
      </c>
      <c r="L26" s="195">
        <v>0</v>
      </c>
      <c r="M26" s="194">
        <f t="shared" si="2"/>
        <v>0</v>
      </c>
      <c r="N26" s="188">
        <v>20</v>
      </c>
      <c r="O26" s="196">
        <v>64</v>
      </c>
      <c r="P26" s="191" t="s">
        <v>157</v>
      </c>
      <c r="W26" s="271"/>
    </row>
    <row r="27" spans="1:23" s="191" customFormat="1" ht="13.5" customHeight="1">
      <c r="A27" s="181">
        <v>13</v>
      </c>
      <c r="B27" s="182"/>
      <c r="C27" s="182"/>
      <c r="D27" s="183"/>
      <c r="E27" s="197" t="s">
        <v>2013</v>
      </c>
      <c r="F27" s="185" t="s">
        <v>154</v>
      </c>
      <c r="G27" s="186">
        <v>200</v>
      </c>
      <c r="H27" s="186"/>
      <c r="I27" s="186">
        <f t="shared" si="0"/>
        <v>0</v>
      </c>
      <c r="J27" s="187">
        <v>0</v>
      </c>
      <c r="K27" s="186">
        <f t="shared" si="1"/>
        <v>0</v>
      </c>
      <c r="L27" s="187">
        <v>0</v>
      </c>
      <c r="M27" s="186">
        <f t="shared" si="2"/>
        <v>0</v>
      </c>
      <c r="N27" s="188">
        <v>20</v>
      </c>
      <c r="O27" s="189">
        <v>256</v>
      </c>
      <c r="P27" s="190" t="s">
        <v>157</v>
      </c>
      <c r="W27" s="271"/>
    </row>
    <row r="28" spans="1:23" s="191" customFormat="1">
      <c r="A28" s="181">
        <v>14</v>
      </c>
      <c r="B28" s="192"/>
      <c r="C28" s="192"/>
      <c r="D28" s="193"/>
      <c r="E28" s="197" t="s">
        <v>2014</v>
      </c>
      <c r="F28" s="185" t="s">
        <v>154</v>
      </c>
      <c r="G28" s="186">
        <v>7</v>
      </c>
      <c r="H28" s="194"/>
      <c r="I28" s="186">
        <f t="shared" si="0"/>
        <v>0</v>
      </c>
      <c r="J28" s="195">
        <v>0</v>
      </c>
      <c r="K28" s="194">
        <f t="shared" si="1"/>
        <v>0</v>
      </c>
      <c r="L28" s="195">
        <v>0</v>
      </c>
      <c r="M28" s="194">
        <f t="shared" si="2"/>
        <v>0</v>
      </c>
      <c r="N28" s="188">
        <v>20</v>
      </c>
      <c r="O28" s="196">
        <v>64</v>
      </c>
      <c r="P28" s="191" t="s">
        <v>157</v>
      </c>
      <c r="W28" s="271"/>
    </row>
    <row r="29" spans="1:23" s="191" customFormat="1" ht="13.5" customHeight="1">
      <c r="A29" s="181">
        <v>15</v>
      </c>
      <c r="B29" s="182"/>
      <c r="C29" s="182"/>
      <c r="D29" s="183"/>
      <c r="E29" s="197" t="s">
        <v>2015</v>
      </c>
      <c r="F29" s="185" t="s">
        <v>154</v>
      </c>
      <c r="G29" s="186">
        <v>7</v>
      </c>
      <c r="H29" s="186"/>
      <c r="I29" s="186">
        <f t="shared" si="0"/>
        <v>0</v>
      </c>
      <c r="J29" s="187">
        <v>0</v>
      </c>
      <c r="K29" s="186">
        <f t="shared" si="1"/>
        <v>0</v>
      </c>
      <c r="L29" s="187">
        <v>0</v>
      </c>
      <c r="M29" s="186">
        <f t="shared" si="2"/>
        <v>0</v>
      </c>
      <c r="N29" s="188">
        <v>20</v>
      </c>
      <c r="O29" s="189">
        <v>256</v>
      </c>
      <c r="P29" s="190" t="s">
        <v>157</v>
      </c>
      <c r="W29" s="271"/>
    </row>
    <row r="30" spans="1:23" s="191" customFormat="1" ht="13.5" customHeight="1">
      <c r="A30" s="181">
        <v>16</v>
      </c>
      <c r="B30" s="182"/>
      <c r="C30" s="182"/>
      <c r="D30" s="183"/>
      <c r="E30" s="197" t="s">
        <v>2016</v>
      </c>
      <c r="F30" s="185" t="s">
        <v>154</v>
      </c>
      <c r="G30" s="186">
        <v>20</v>
      </c>
      <c r="H30" s="186"/>
      <c r="I30" s="186">
        <f t="shared" si="0"/>
        <v>0</v>
      </c>
      <c r="J30" s="187">
        <v>0</v>
      </c>
      <c r="K30" s="186">
        <f t="shared" si="1"/>
        <v>0</v>
      </c>
      <c r="L30" s="187">
        <v>0</v>
      </c>
      <c r="M30" s="186">
        <f t="shared" si="2"/>
        <v>0</v>
      </c>
      <c r="N30" s="188">
        <v>20</v>
      </c>
      <c r="O30" s="189">
        <v>256</v>
      </c>
      <c r="P30" s="190" t="s">
        <v>157</v>
      </c>
      <c r="W30" s="271"/>
    </row>
    <row r="31" spans="1:23" s="191" customFormat="1">
      <c r="A31" s="181">
        <v>17</v>
      </c>
      <c r="B31" s="192"/>
      <c r="C31" s="192"/>
      <c r="D31" s="193"/>
      <c r="E31" s="197" t="s">
        <v>2017</v>
      </c>
      <c r="F31" s="185" t="s">
        <v>154</v>
      </c>
      <c r="G31" s="186">
        <v>20</v>
      </c>
      <c r="H31" s="194"/>
      <c r="I31" s="186">
        <f t="shared" si="0"/>
        <v>0</v>
      </c>
      <c r="J31" s="195">
        <v>0</v>
      </c>
      <c r="K31" s="194">
        <f t="shared" si="1"/>
        <v>0</v>
      </c>
      <c r="L31" s="195">
        <v>0</v>
      </c>
      <c r="M31" s="194">
        <f t="shared" si="2"/>
        <v>0</v>
      </c>
      <c r="N31" s="188">
        <v>20</v>
      </c>
      <c r="O31" s="196">
        <v>64</v>
      </c>
      <c r="P31" s="191" t="s">
        <v>157</v>
      </c>
      <c r="W31" s="271"/>
    </row>
    <row r="32" spans="1:23" s="191" customFormat="1" ht="13.5" customHeight="1">
      <c r="A32" s="181">
        <v>18</v>
      </c>
      <c r="B32" s="182"/>
      <c r="C32" s="182"/>
      <c r="D32" s="183"/>
      <c r="E32" s="197" t="s">
        <v>2018</v>
      </c>
      <c r="F32" s="185" t="s">
        <v>154</v>
      </c>
      <c r="G32" s="186">
        <v>8</v>
      </c>
      <c r="H32" s="186"/>
      <c r="I32" s="186">
        <f t="shared" si="0"/>
        <v>0</v>
      </c>
      <c r="J32" s="187">
        <v>0</v>
      </c>
      <c r="K32" s="186">
        <f t="shared" si="1"/>
        <v>0</v>
      </c>
      <c r="L32" s="187">
        <v>0</v>
      </c>
      <c r="M32" s="186">
        <f t="shared" si="2"/>
        <v>0</v>
      </c>
      <c r="N32" s="188">
        <v>20</v>
      </c>
      <c r="O32" s="189">
        <v>256</v>
      </c>
      <c r="P32" s="190" t="s">
        <v>157</v>
      </c>
      <c r="W32" s="271"/>
    </row>
    <row r="33" spans="1:23" s="191" customFormat="1" ht="13.5" customHeight="1">
      <c r="A33" s="181">
        <v>19</v>
      </c>
      <c r="B33" s="182"/>
      <c r="C33" s="182"/>
      <c r="D33" s="183"/>
      <c r="E33" s="197" t="s">
        <v>1988</v>
      </c>
      <c r="F33" s="185" t="s">
        <v>1349</v>
      </c>
      <c r="G33" s="186">
        <v>60</v>
      </c>
      <c r="H33" s="186"/>
      <c r="I33" s="186">
        <f t="shared" si="0"/>
        <v>0</v>
      </c>
      <c r="J33" s="187">
        <v>0</v>
      </c>
      <c r="K33" s="186">
        <f>G33*J33</f>
        <v>0</v>
      </c>
      <c r="L33" s="187">
        <v>0</v>
      </c>
      <c r="M33" s="186">
        <f>G33*L33</f>
        <v>0</v>
      </c>
      <c r="N33" s="188">
        <v>20</v>
      </c>
      <c r="O33" s="189">
        <v>256</v>
      </c>
      <c r="P33" s="190" t="s">
        <v>157</v>
      </c>
      <c r="W33" s="271"/>
    </row>
    <row r="34" spans="1:23" s="191" customFormat="1">
      <c r="A34" s="181">
        <v>20</v>
      </c>
      <c r="B34" s="192"/>
      <c r="C34" s="192"/>
      <c r="D34" s="193"/>
      <c r="E34" s="197" t="s">
        <v>1989</v>
      </c>
      <c r="F34" s="185" t="s">
        <v>154</v>
      </c>
      <c r="G34" s="186">
        <v>1</v>
      </c>
      <c r="H34" s="194"/>
      <c r="I34" s="186">
        <f t="shared" si="0"/>
        <v>0</v>
      </c>
      <c r="J34" s="195">
        <v>0</v>
      </c>
      <c r="K34" s="194">
        <f>G34*J34</f>
        <v>0</v>
      </c>
      <c r="L34" s="195">
        <v>0</v>
      </c>
      <c r="M34" s="194">
        <f>G34*L34</f>
        <v>0</v>
      </c>
      <c r="N34" s="188">
        <v>20</v>
      </c>
      <c r="O34" s="196">
        <v>64</v>
      </c>
      <c r="P34" s="191" t="s">
        <v>157</v>
      </c>
      <c r="W34" s="271"/>
    </row>
    <row r="35" spans="1:23" s="191" customFormat="1" ht="13.5" customHeight="1">
      <c r="A35" s="181">
        <v>21</v>
      </c>
      <c r="B35" s="192"/>
      <c r="C35" s="192"/>
      <c r="D35" s="193"/>
      <c r="E35" s="184" t="s">
        <v>1972</v>
      </c>
      <c r="F35" s="182" t="s">
        <v>422</v>
      </c>
      <c r="G35" s="186">
        <v>8</v>
      </c>
      <c r="H35" s="194"/>
      <c r="I35" s="186">
        <f t="shared" si="0"/>
        <v>0</v>
      </c>
      <c r="J35" s="195">
        <v>0</v>
      </c>
      <c r="K35" s="194">
        <f>G35*J35</f>
        <v>0</v>
      </c>
      <c r="L35" s="195">
        <v>0</v>
      </c>
      <c r="M35" s="194">
        <f>G35*L35</f>
        <v>0</v>
      </c>
      <c r="N35" s="188">
        <v>20</v>
      </c>
      <c r="O35" s="196">
        <v>256</v>
      </c>
      <c r="P35" s="191" t="s">
        <v>158</v>
      </c>
      <c r="W35" s="271"/>
    </row>
    <row r="36" spans="1:23" s="191" customFormat="1" ht="13.5" customHeight="1">
      <c r="A36" s="181"/>
      <c r="B36" s="182"/>
      <c r="C36" s="182"/>
      <c r="D36" s="183"/>
      <c r="E36" s="184"/>
      <c r="F36" s="182"/>
      <c r="G36" s="186"/>
      <c r="H36" s="186"/>
      <c r="I36" s="186"/>
      <c r="J36" s="187"/>
      <c r="K36" s="186"/>
      <c r="L36" s="187"/>
      <c r="M36" s="186"/>
      <c r="N36" s="188"/>
      <c r="O36" s="189">
        <v>256</v>
      </c>
      <c r="P36" s="190" t="s">
        <v>157</v>
      </c>
    </row>
    <row r="37" spans="1:23" s="191" customFormat="1" ht="13.5" customHeight="1">
      <c r="A37" s="181"/>
      <c r="B37" s="182"/>
      <c r="C37" s="182"/>
      <c r="D37" s="183"/>
      <c r="E37" s="184"/>
      <c r="F37" s="182"/>
      <c r="G37" s="186"/>
      <c r="H37" s="186"/>
      <c r="I37" s="186"/>
      <c r="J37" s="187"/>
      <c r="K37" s="186"/>
      <c r="L37" s="187"/>
      <c r="M37" s="186"/>
      <c r="N37" s="188"/>
      <c r="O37" s="189">
        <v>256</v>
      </c>
      <c r="P37" s="190" t="s">
        <v>157</v>
      </c>
    </row>
    <row r="38" spans="1:23" s="191" customFormat="1" ht="13.5" customHeight="1">
      <c r="A38" s="181"/>
      <c r="B38" s="182"/>
      <c r="C38" s="182"/>
      <c r="D38" s="183"/>
      <c r="E38" s="184"/>
      <c r="F38" s="182"/>
      <c r="G38" s="186"/>
      <c r="H38" s="186"/>
      <c r="I38" s="186"/>
      <c r="J38" s="187"/>
      <c r="K38" s="186"/>
      <c r="L38" s="187"/>
      <c r="M38" s="186"/>
      <c r="N38" s="188"/>
      <c r="O38" s="189">
        <v>256</v>
      </c>
      <c r="P38" s="190" t="s">
        <v>157</v>
      </c>
    </row>
    <row r="39" spans="1:23" s="191" customFormat="1" ht="13.5" customHeight="1">
      <c r="A39" s="181"/>
      <c r="B39" s="182"/>
      <c r="C39" s="182"/>
      <c r="D39" s="183"/>
      <c r="E39" s="184"/>
      <c r="F39" s="182"/>
      <c r="G39" s="186"/>
      <c r="H39" s="186"/>
      <c r="I39" s="186"/>
      <c r="J39" s="187"/>
      <c r="K39" s="186"/>
      <c r="L39" s="187"/>
      <c r="M39" s="186"/>
      <c r="N39" s="188"/>
      <c r="O39" s="189">
        <v>256</v>
      </c>
      <c r="P39" s="190" t="s">
        <v>157</v>
      </c>
    </row>
    <row r="40" spans="1:23" s="191" customFormat="1" ht="13.5" customHeight="1">
      <c r="A40" s="181"/>
      <c r="B40" s="182"/>
      <c r="C40" s="182"/>
      <c r="D40" s="183"/>
      <c r="E40" s="184"/>
      <c r="F40" s="182"/>
      <c r="G40" s="186"/>
      <c r="H40" s="186"/>
      <c r="I40" s="186"/>
      <c r="J40" s="187"/>
      <c r="K40" s="186"/>
      <c r="L40" s="187"/>
      <c r="M40" s="186"/>
      <c r="N40" s="188"/>
      <c r="O40" s="189">
        <v>256</v>
      </c>
      <c r="P40" s="190" t="s">
        <v>157</v>
      </c>
    </row>
    <row r="41" spans="1:23" s="191" customFormat="1" ht="13.5" customHeight="1">
      <c r="A41" s="181"/>
      <c r="B41" s="182"/>
      <c r="C41" s="182"/>
      <c r="D41" s="183"/>
      <c r="E41" s="184"/>
      <c r="F41" s="182"/>
      <c r="G41" s="186"/>
      <c r="H41" s="186"/>
      <c r="I41" s="186"/>
      <c r="J41" s="187"/>
      <c r="K41" s="186"/>
      <c r="L41" s="187"/>
      <c r="M41" s="186"/>
      <c r="N41" s="188"/>
      <c r="O41" s="189">
        <v>256</v>
      </c>
      <c r="P41" s="190" t="s">
        <v>157</v>
      </c>
    </row>
    <row r="42" spans="1:23" s="191" customFormat="1" ht="13.5" customHeight="1">
      <c r="A42" s="181"/>
      <c r="B42" s="182"/>
      <c r="C42" s="182"/>
      <c r="D42" s="183"/>
      <c r="E42" s="184"/>
      <c r="F42" s="182"/>
      <c r="G42" s="186"/>
      <c r="H42" s="186"/>
      <c r="I42" s="186"/>
      <c r="J42" s="187"/>
      <c r="K42" s="186"/>
      <c r="L42" s="187"/>
      <c r="M42" s="186"/>
      <c r="N42" s="188"/>
      <c r="O42" s="189">
        <v>256</v>
      </c>
      <c r="P42" s="190" t="s">
        <v>157</v>
      </c>
    </row>
    <row r="43" spans="1:23" s="191" customFormat="1" ht="13.5" customHeight="1">
      <c r="A43" s="181"/>
      <c r="B43" s="182"/>
      <c r="C43" s="182"/>
      <c r="D43" s="183"/>
      <c r="E43" s="184"/>
      <c r="F43" s="182"/>
      <c r="G43" s="186"/>
      <c r="H43" s="186"/>
      <c r="I43" s="186"/>
      <c r="J43" s="187"/>
      <c r="K43" s="186"/>
      <c r="L43" s="187"/>
      <c r="M43" s="186"/>
      <c r="N43" s="188"/>
      <c r="O43" s="189">
        <v>256</v>
      </c>
      <c r="P43" s="190" t="s">
        <v>157</v>
      </c>
    </row>
    <row r="44" spans="1:23" s="191" customFormat="1" ht="13.5" customHeight="1">
      <c r="A44" s="181"/>
      <c r="B44" s="182"/>
      <c r="C44" s="182"/>
      <c r="D44" s="183"/>
      <c r="E44" s="184"/>
      <c r="F44" s="182"/>
      <c r="G44" s="186"/>
      <c r="H44" s="186"/>
      <c r="I44" s="186"/>
      <c r="J44" s="187"/>
      <c r="K44" s="186"/>
      <c r="L44" s="187"/>
      <c r="M44" s="186"/>
      <c r="N44" s="188"/>
      <c r="O44" s="189">
        <v>256</v>
      </c>
      <c r="P44" s="190" t="s">
        <v>157</v>
      </c>
    </row>
    <row r="45" spans="1:23" s="191" customFormat="1" ht="13.5" customHeight="1">
      <c r="A45" s="181"/>
      <c r="B45" s="192"/>
      <c r="C45" s="192"/>
      <c r="D45" s="193"/>
      <c r="E45" s="207"/>
      <c r="F45" s="192"/>
      <c r="G45" s="194"/>
      <c r="H45" s="194"/>
      <c r="I45" s="194"/>
      <c r="J45" s="195"/>
      <c r="K45" s="194"/>
      <c r="L45" s="195"/>
      <c r="M45" s="194"/>
      <c r="N45" s="206"/>
      <c r="O45" s="196">
        <v>256</v>
      </c>
      <c r="P45" s="191" t="s">
        <v>157</v>
      </c>
    </row>
    <row r="46" spans="1:23" s="191" customFormat="1" ht="13.5" customHeight="1">
      <c r="A46" s="181"/>
      <c r="B46" s="192"/>
      <c r="C46" s="192"/>
      <c r="D46" s="193"/>
      <c r="E46" s="207"/>
      <c r="F46" s="192"/>
      <c r="G46" s="194"/>
      <c r="H46" s="194"/>
      <c r="I46" s="194"/>
      <c r="J46" s="195"/>
      <c r="K46" s="194"/>
      <c r="L46" s="195"/>
      <c r="M46" s="194"/>
      <c r="N46" s="206"/>
      <c r="O46" s="196">
        <v>64</v>
      </c>
      <c r="P46" s="191" t="s">
        <v>157</v>
      </c>
    </row>
    <row r="47" spans="1:23" s="191" customFormat="1" ht="13.5" customHeight="1">
      <c r="A47" s="181"/>
      <c r="B47" s="192"/>
      <c r="C47" s="192"/>
      <c r="D47" s="193"/>
      <c r="E47" s="207"/>
      <c r="F47" s="192"/>
      <c r="G47" s="194"/>
      <c r="H47" s="194"/>
      <c r="I47" s="194"/>
      <c r="J47" s="195"/>
      <c r="K47" s="194"/>
      <c r="L47" s="195"/>
      <c r="M47" s="194"/>
      <c r="N47" s="206"/>
      <c r="O47" s="196">
        <v>64</v>
      </c>
      <c r="P47" s="191" t="s">
        <v>158</v>
      </c>
    </row>
    <row r="48" spans="1:23" s="191" customFormat="1" ht="13.5" customHeight="1">
      <c r="A48" s="181"/>
      <c r="B48" s="182"/>
      <c r="C48" s="182"/>
      <c r="D48" s="183"/>
      <c r="E48" s="184"/>
      <c r="F48" s="182"/>
      <c r="G48" s="186"/>
      <c r="H48" s="186"/>
      <c r="I48" s="186"/>
      <c r="J48" s="187"/>
      <c r="K48" s="186"/>
      <c r="L48" s="187"/>
      <c r="M48" s="186"/>
      <c r="N48" s="188"/>
      <c r="O48" s="189">
        <v>256</v>
      </c>
      <c r="P48" s="190" t="s">
        <v>158</v>
      </c>
    </row>
    <row r="49" spans="1:16" s="191" customFormat="1">
      <c r="A49" s="181"/>
      <c r="B49" s="182"/>
      <c r="C49" s="182"/>
      <c r="D49" s="183"/>
      <c r="E49" s="184"/>
      <c r="F49" s="182"/>
      <c r="G49" s="186"/>
      <c r="H49" s="186"/>
      <c r="I49" s="186"/>
      <c r="J49" s="187"/>
      <c r="K49" s="186"/>
      <c r="L49" s="187"/>
      <c r="M49" s="186"/>
      <c r="N49" s="188"/>
      <c r="O49" s="189">
        <v>256</v>
      </c>
      <c r="P49" s="190" t="s">
        <v>158</v>
      </c>
    </row>
    <row r="50" spans="1:16" s="191" customFormat="1" ht="13.5" customHeight="1">
      <c r="A50" s="181"/>
      <c r="B50" s="182"/>
      <c r="C50" s="182"/>
      <c r="D50" s="183"/>
      <c r="E50" s="184"/>
      <c r="F50" s="182"/>
      <c r="G50" s="186"/>
      <c r="H50" s="186"/>
      <c r="I50" s="186"/>
      <c r="J50" s="187"/>
      <c r="K50" s="186"/>
      <c r="L50" s="187"/>
      <c r="M50" s="186"/>
      <c r="N50" s="188"/>
      <c r="O50" s="189">
        <v>256</v>
      </c>
      <c r="P50" s="190" t="s">
        <v>158</v>
      </c>
    </row>
    <row r="51" spans="1:16" s="191" customFormat="1" ht="13.5" customHeight="1">
      <c r="A51" s="181"/>
      <c r="B51" s="182"/>
      <c r="C51" s="182"/>
      <c r="D51" s="183"/>
      <c r="E51" s="184"/>
      <c r="F51" s="182"/>
      <c r="G51" s="186"/>
      <c r="H51" s="186"/>
      <c r="I51" s="186"/>
      <c r="J51" s="187"/>
      <c r="K51" s="186"/>
      <c r="L51" s="187"/>
      <c r="M51" s="186"/>
      <c r="N51" s="188"/>
      <c r="O51" s="189">
        <v>256</v>
      </c>
      <c r="P51" s="190" t="s">
        <v>158</v>
      </c>
    </row>
    <row r="52" spans="1:16" s="191" customFormat="1">
      <c r="A52" s="181"/>
      <c r="B52" s="182"/>
      <c r="C52" s="182"/>
      <c r="D52" s="183"/>
      <c r="E52" s="184"/>
      <c r="F52" s="182"/>
      <c r="G52" s="186"/>
      <c r="H52" s="186"/>
      <c r="I52" s="186"/>
      <c r="J52" s="187"/>
      <c r="K52" s="186"/>
      <c r="L52" s="187"/>
      <c r="M52" s="186"/>
      <c r="N52" s="188"/>
      <c r="O52" s="189">
        <v>256</v>
      </c>
      <c r="P52" s="190" t="s">
        <v>158</v>
      </c>
    </row>
    <row r="53" spans="1:16" s="191" customFormat="1" ht="13.5" customHeight="1">
      <c r="A53" s="181"/>
      <c r="B53" s="182"/>
      <c r="C53" s="182"/>
      <c r="D53" s="183"/>
      <c r="E53" s="184"/>
      <c r="F53" s="182"/>
      <c r="G53" s="186"/>
      <c r="H53" s="186"/>
      <c r="I53" s="186"/>
      <c r="J53" s="187"/>
      <c r="K53" s="186"/>
      <c r="L53" s="187"/>
      <c r="M53" s="186"/>
      <c r="N53" s="188"/>
      <c r="O53" s="189">
        <v>256</v>
      </c>
      <c r="P53" s="190" t="s">
        <v>158</v>
      </c>
    </row>
    <row r="54" spans="1:16" s="191" customFormat="1" ht="13.5" customHeight="1">
      <c r="A54" s="181"/>
      <c r="B54" s="182"/>
      <c r="C54" s="182"/>
      <c r="D54" s="183"/>
      <c r="E54" s="184"/>
      <c r="F54" s="182"/>
      <c r="G54" s="186"/>
      <c r="H54" s="186"/>
      <c r="I54" s="186"/>
      <c r="J54" s="187"/>
      <c r="K54" s="186"/>
      <c r="L54" s="187"/>
      <c r="M54" s="186"/>
      <c r="N54" s="188"/>
      <c r="O54" s="189">
        <v>256</v>
      </c>
      <c r="P54" s="190" t="s">
        <v>158</v>
      </c>
    </row>
    <row r="55" spans="1:16" s="191" customFormat="1" ht="13.5" customHeight="1">
      <c r="A55" s="181"/>
      <c r="B55" s="182"/>
      <c r="C55" s="182"/>
      <c r="D55" s="183"/>
      <c r="E55" s="184"/>
      <c r="F55" s="182"/>
      <c r="G55" s="186"/>
      <c r="H55" s="186"/>
      <c r="I55" s="186"/>
      <c r="J55" s="187"/>
      <c r="K55" s="186"/>
      <c r="L55" s="187"/>
      <c r="M55" s="186"/>
      <c r="N55" s="188"/>
      <c r="O55" s="189">
        <v>256</v>
      </c>
      <c r="P55" s="190" t="s">
        <v>158</v>
      </c>
    </row>
    <row r="56" spans="1:16" s="191" customFormat="1" ht="13.5" customHeight="1">
      <c r="A56" s="181"/>
      <c r="B56" s="182"/>
      <c r="C56" s="182"/>
      <c r="D56" s="183"/>
      <c r="E56" s="184"/>
      <c r="F56" s="182"/>
      <c r="G56" s="186"/>
      <c r="H56" s="186"/>
      <c r="I56" s="186"/>
      <c r="J56" s="187"/>
      <c r="K56" s="186"/>
      <c r="L56" s="187"/>
      <c r="M56" s="186"/>
      <c r="N56" s="188"/>
      <c r="O56" s="189">
        <v>256</v>
      </c>
      <c r="P56" s="190" t="s">
        <v>158</v>
      </c>
    </row>
    <row r="57" spans="1:16" s="191" customFormat="1" ht="13.5" customHeight="1">
      <c r="A57" s="181"/>
      <c r="B57" s="182"/>
      <c r="C57" s="182"/>
      <c r="D57" s="183"/>
      <c r="E57" s="184"/>
      <c r="F57" s="182"/>
      <c r="G57" s="186"/>
      <c r="H57" s="186"/>
      <c r="I57" s="186"/>
      <c r="J57" s="187"/>
      <c r="K57" s="186"/>
      <c r="L57" s="187"/>
      <c r="M57" s="186"/>
      <c r="N57" s="188"/>
      <c r="O57" s="189">
        <v>256</v>
      </c>
      <c r="P57" s="190" t="s">
        <v>158</v>
      </c>
    </row>
    <row r="58" spans="1:16" s="191" customFormat="1" ht="13.5" customHeight="1">
      <c r="A58" s="181"/>
      <c r="B58" s="182"/>
      <c r="C58" s="182"/>
      <c r="D58" s="183"/>
      <c r="E58" s="184"/>
      <c r="F58" s="182"/>
      <c r="G58" s="186"/>
      <c r="H58" s="186"/>
      <c r="I58" s="186"/>
      <c r="J58" s="187"/>
      <c r="K58" s="186"/>
      <c r="L58" s="187"/>
      <c r="M58" s="186"/>
      <c r="N58" s="188"/>
      <c r="O58" s="189">
        <v>256</v>
      </c>
      <c r="P58" s="190" t="s">
        <v>158</v>
      </c>
    </row>
    <row r="59" spans="1:16" s="191" customFormat="1" ht="13.5" customHeight="1">
      <c r="A59" s="181"/>
      <c r="B59" s="182"/>
      <c r="C59" s="182"/>
      <c r="D59" s="183"/>
      <c r="E59" s="184"/>
      <c r="F59" s="182"/>
      <c r="G59" s="186"/>
      <c r="H59" s="186"/>
      <c r="I59" s="186"/>
      <c r="J59" s="187"/>
      <c r="K59" s="186"/>
      <c r="L59" s="187"/>
      <c r="M59" s="186"/>
      <c r="N59" s="188"/>
      <c r="O59" s="189">
        <v>256</v>
      </c>
      <c r="P59" s="190" t="s">
        <v>158</v>
      </c>
    </row>
    <row r="60" spans="1:16" s="191" customFormat="1" ht="13.5" customHeight="1">
      <c r="A60" s="181"/>
      <c r="B60" s="182"/>
      <c r="C60" s="182"/>
      <c r="D60" s="183"/>
      <c r="E60" s="184"/>
      <c r="F60" s="182"/>
      <c r="G60" s="186"/>
      <c r="H60" s="186"/>
      <c r="I60" s="186"/>
      <c r="J60" s="187"/>
      <c r="K60" s="186"/>
      <c r="L60" s="187"/>
      <c r="M60" s="186"/>
      <c r="N60" s="188"/>
      <c r="O60" s="189">
        <v>256</v>
      </c>
      <c r="P60" s="190" t="s">
        <v>158</v>
      </c>
    </row>
    <row r="61" spans="1:16" s="191" customFormat="1" ht="13.5" customHeight="1">
      <c r="A61" s="181"/>
      <c r="B61" s="182"/>
      <c r="C61" s="182"/>
      <c r="D61" s="183"/>
      <c r="E61" s="184"/>
      <c r="F61" s="182"/>
      <c r="G61" s="186"/>
      <c r="H61" s="186"/>
      <c r="I61" s="186"/>
      <c r="J61" s="187"/>
      <c r="K61" s="186"/>
      <c r="L61" s="187"/>
      <c r="M61" s="186"/>
      <c r="N61" s="188"/>
      <c r="O61" s="189">
        <v>256</v>
      </c>
      <c r="P61" s="190" t="s">
        <v>158</v>
      </c>
    </row>
    <row r="62" spans="1:16" s="191" customFormat="1" ht="13.5" customHeight="1">
      <c r="A62" s="181"/>
      <c r="B62" s="192"/>
      <c r="C62" s="192"/>
      <c r="D62" s="193"/>
      <c r="E62" s="207"/>
      <c r="F62" s="192"/>
      <c r="G62" s="194"/>
      <c r="H62" s="194"/>
      <c r="I62" s="194"/>
      <c r="J62" s="195"/>
      <c r="K62" s="194"/>
      <c r="L62" s="195"/>
      <c r="M62" s="194"/>
      <c r="N62" s="206"/>
      <c r="O62" s="196">
        <v>256</v>
      </c>
      <c r="P62" s="191" t="s">
        <v>158</v>
      </c>
    </row>
    <row r="63" spans="1:16" s="191" customFormat="1" ht="13.5" customHeight="1">
      <c r="A63" s="181"/>
      <c r="B63" s="192"/>
      <c r="C63" s="192"/>
      <c r="D63" s="193"/>
      <c r="E63" s="207"/>
      <c r="F63" s="192"/>
      <c r="G63" s="194"/>
      <c r="H63" s="194"/>
      <c r="I63" s="194"/>
      <c r="J63" s="195"/>
      <c r="K63" s="194"/>
      <c r="L63" s="195"/>
      <c r="M63" s="194"/>
      <c r="N63" s="206"/>
      <c r="O63" s="196">
        <v>64</v>
      </c>
      <c r="P63" s="191" t="s">
        <v>158</v>
      </c>
    </row>
    <row r="64" spans="1:16" s="191" customFormat="1" ht="13.5" customHeight="1">
      <c r="A64" s="181"/>
      <c r="B64" s="182"/>
      <c r="C64" s="182"/>
      <c r="D64" s="183"/>
      <c r="E64" s="184"/>
      <c r="F64" s="182"/>
      <c r="G64" s="186"/>
      <c r="H64" s="186"/>
      <c r="I64" s="186"/>
      <c r="J64" s="187"/>
      <c r="K64" s="186"/>
      <c r="L64" s="187"/>
      <c r="M64" s="186"/>
      <c r="N64" s="188"/>
      <c r="O64" s="189">
        <v>256</v>
      </c>
      <c r="P64" s="190" t="s">
        <v>157</v>
      </c>
    </row>
    <row r="65" spans="1:16" s="191" customFormat="1" ht="24" customHeight="1">
      <c r="A65" s="181"/>
      <c r="B65" s="182"/>
      <c r="C65" s="182"/>
      <c r="D65" s="183"/>
      <c r="E65" s="184"/>
      <c r="F65" s="182"/>
      <c r="G65" s="186"/>
      <c r="H65" s="186"/>
      <c r="I65" s="186"/>
      <c r="J65" s="187"/>
      <c r="K65" s="186"/>
      <c r="L65" s="187"/>
      <c r="M65" s="186"/>
      <c r="N65" s="188"/>
      <c r="O65" s="189">
        <v>256</v>
      </c>
      <c r="P65" s="190" t="s">
        <v>157</v>
      </c>
    </row>
    <row r="66" spans="1:16" s="191" customFormat="1" ht="13.5" customHeight="1">
      <c r="A66" s="181"/>
      <c r="B66" s="182"/>
      <c r="C66" s="182"/>
      <c r="D66" s="183"/>
      <c r="E66" s="184"/>
      <c r="F66" s="182"/>
      <c r="G66" s="186"/>
      <c r="H66" s="186"/>
      <c r="I66" s="186"/>
      <c r="J66" s="187"/>
      <c r="K66" s="186"/>
      <c r="L66" s="187"/>
      <c r="M66" s="186"/>
      <c r="N66" s="188"/>
      <c r="O66" s="189">
        <v>256</v>
      </c>
      <c r="P66" s="190" t="s">
        <v>157</v>
      </c>
    </row>
    <row r="67" spans="1:16" s="179" customFormat="1" ht="12.75" customHeight="1">
      <c r="A67" s="181"/>
      <c r="B67" s="208"/>
      <c r="D67" s="180"/>
      <c r="E67" s="180"/>
      <c r="I67" s="209"/>
      <c r="K67" s="209"/>
      <c r="M67" s="209"/>
      <c r="P67" s="180" t="s">
        <v>69</v>
      </c>
    </row>
    <row r="68" spans="1:16" s="191" customFormat="1" ht="24" customHeight="1">
      <c r="A68" s="192"/>
      <c r="B68" s="192"/>
      <c r="C68" s="192"/>
      <c r="D68" s="193"/>
      <c r="E68" s="207"/>
      <c r="F68" s="192"/>
      <c r="G68" s="194"/>
      <c r="H68" s="194"/>
      <c r="I68" s="194"/>
      <c r="J68" s="195"/>
      <c r="K68" s="194"/>
      <c r="L68" s="195"/>
      <c r="M68" s="194"/>
      <c r="N68" s="206"/>
      <c r="O68" s="196">
        <v>512</v>
      </c>
      <c r="P68" s="191" t="s">
        <v>77</v>
      </c>
    </row>
  </sheetData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30"/>
  <sheetViews>
    <sheetView showGridLines="0" topLeftCell="A118" workbookViewId="0">
      <selection activeCell="I124" sqref="I124:I129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6.28515625" customWidth="1"/>
    <col min="23" max="23" width="12.28515625" customWidth="1"/>
    <col min="24" max="24" width="15" customWidth="1"/>
    <col min="25" max="25" width="11" customWidth="1"/>
    <col min="26" max="26" width="15" customWidth="1"/>
    <col min="27" max="27" width="16.28515625" customWidth="1"/>
    <col min="28" max="28" width="11" customWidth="1"/>
    <col min="29" max="29" width="15" customWidth="1"/>
    <col min="30" max="30" width="16.28515625" customWidth="1"/>
    <col min="43" max="64" width="9.28515625" hidden="1"/>
  </cols>
  <sheetData>
    <row r="1" spans="1:45">
      <c r="A1" s="80"/>
    </row>
    <row r="2" spans="1:45" ht="36.9" customHeight="1">
      <c r="L2" s="476" t="s">
        <v>5</v>
      </c>
      <c r="M2" s="474"/>
      <c r="N2" s="474"/>
      <c r="O2" s="474"/>
      <c r="P2" s="474"/>
      <c r="Q2" s="474"/>
      <c r="R2" s="474"/>
      <c r="S2" s="474"/>
      <c r="T2" s="474"/>
      <c r="U2" s="474"/>
      <c r="AS2" s="13" t="s">
        <v>93</v>
      </c>
    </row>
    <row r="3" spans="1:45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S3" s="13" t="s">
        <v>69</v>
      </c>
    </row>
    <row r="4" spans="1:45" ht="24.9" customHeight="1">
      <c r="B4" s="16"/>
      <c r="D4" s="17" t="s">
        <v>109</v>
      </c>
      <c r="L4" s="16"/>
      <c r="M4" s="81" t="s">
        <v>9</v>
      </c>
      <c r="AS4" s="13" t="s">
        <v>3</v>
      </c>
    </row>
    <row r="5" spans="1:45" ht="6.9" customHeight="1">
      <c r="B5" s="16"/>
      <c r="L5" s="16"/>
    </row>
    <row r="6" spans="1:45" ht="12" customHeight="1">
      <c r="B6" s="16"/>
      <c r="D6" s="22" t="s">
        <v>13</v>
      </c>
      <c r="L6" s="16"/>
    </row>
    <row r="7" spans="1:45" ht="16.5" customHeight="1">
      <c r="B7" s="16"/>
      <c r="E7" s="386" t="str">
        <f>'Rekapitulácia stavby'!K6</f>
        <v>Komunitné centrum – obec Jelka</v>
      </c>
      <c r="F7" s="386"/>
      <c r="G7" s="386"/>
      <c r="H7" s="386"/>
      <c r="L7" s="16"/>
    </row>
    <row r="8" spans="1:45" s="381" customFormat="1" ht="16.5" customHeight="1">
      <c r="B8" s="16"/>
      <c r="E8" s="382"/>
      <c r="F8" s="383"/>
      <c r="G8" s="383"/>
      <c r="H8" s="383"/>
      <c r="L8" s="16"/>
    </row>
    <row r="9" spans="1:45" s="1" customFormat="1" ht="12" customHeight="1">
      <c r="B9" s="25"/>
      <c r="D9" s="22" t="s">
        <v>110</v>
      </c>
      <c r="L9" s="25"/>
    </row>
    <row r="10" spans="1:45" s="1" customFormat="1" ht="12" customHeight="1">
      <c r="B10" s="25"/>
      <c r="E10" s="492" t="s">
        <v>1439</v>
      </c>
      <c r="F10" s="501"/>
      <c r="G10" s="501"/>
      <c r="H10" s="501"/>
      <c r="L10" s="25"/>
    </row>
    <row r="11" spans="1:45" s="1" customFormat="1">
      <c r="B11" s="25"/>
      <c r="L11" s="25"/>
    </row>
    <row r="12" spans="1:45" s="1" customFormat="1" ht="12" customHeight="1">
      <c r="B12" s="25"/>
      <c r="D12" s="22" t="s">
        <v>14</v>
      </c>
      <c r="F12" s="20" t="s">
        <v>1</v>
      </c>
      <c r="I12" s="22" t="s">
        <v>15</v>
      </c>
      <c r="J12" s="20" t="s">
        <v>1</v>
      </c>
      <c r="L12" s="25"/>
    </row>
    <row r="13" spans="1:45" s="384" customFormat="1" ht="12" customHeight="1">
      <c r="B13" s="25"/>
      <c r="D13" s="383"/>
      <c r="F13" s="380"/>
      <c r="I13" s="383"/>
      <c r="J13" s="380"/>
      <c r="L13" s="25"/>
    </row>
    <row r="14" spans="1:45" s="1" customFormat="1" ht="12" customHeight="1">
      <c r="B14" s="25"/>
      <c r="D14" s="22" t="s">
        <v>16</v>
      </c>
      <c r="F14" s="20"/>
      <c r="I14" s="22" t="s">
        <v>18</v>
      </c>
      <c r="J14" s="256">
        <f>'Rekapitulácia stavby'!AN10</f>
        <v>43886</v>
      </c>
      <c r="L14" s="25"/>
    </row>
    <row r="15" spans="1:45" s="1" customFormat="1" ht="18" customHeight="1">
      <c r="B15" s="25"/>
      <c r="E15" s="380" t="s">
        <v>17</v>
      </c>
      <c r="L15" s="25"/>
    </row>
    <row r="16" spans="1:45" s="384" customFormat="1" ht="10.95" customHeight="1">
      <c r="B16" s="25"/>
      <c r="E16" s="380"/>
      <c r="L16" s="25"/>
    </row>
    <row r="17" spans="2:12" s="1" customFormat="1" ht="12" customHeight="1">
      <c r="B17" s="25"/>
      <c r="D17" s="22" t="s">
        <v>19</v>
      </c>
      <c r="I17" s="22" t="s">
        <v>20</v>
      </c>
      <c r="J17" s="398" t="s">
        <v>2210</v>
      </c>
      <c r="L17" s="25"/>
    </row>
    <row r="18" spans="2:12" s="1" customFormat="1" ht="18" customHeight="1">
      <c r="B18" s="25"/>
      <c r="E18" s="20" t="s">
        <v>21</v>
      </c>
      <c r="I18" s="22" t="s">
        <v>22</v>
      </c>
      <c r="J18" s="20" t="s">
        <v>1</v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23</v>
      </c>
      <c r="I20" s="22" t="s">
        <v>20</v>
      </c>
      <c r="J20" s="20" t="s">
        <v>1</v>
      </c>
      <c r="L20" s="25"/>
    </row>
    <row r="21" spans="2:12" s="1" customFormat="1" ht="18" customHeight="1">
      <c r="B21" s="25"/>
      <c r="E21" s="380" t="s">
        <v>2209</v>
      </c>
      <c r="I21" s="22" t="s">
        <v>22</v>
      </c>
      <c r="J21" s="20" t="s">
        <v>1</v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24</v>
      </c>
      <c r="I23" s="22" t="s">
        <v>20</v>
      </c>
      <c r="J23" s="380">
        <v>47054409</v>
      </c>
      <c r="L23" s="25"/>
    </row>
    <row r="24" spans="2:12" s="1" customFormat="1" ht="18" customHeight="1">
      <c r="B24" s="25"/>
      <c r="E24" s="20" t="s">
        <v>25</v>
      </c>
      <c r="I24" s="22" t="s">
        <v>22</v>
      </c>
      <c r="J24" s="380" t="s">
        <v>2214</v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27</v>
      </c>
      <c r="I26" s="22" t="s">
        <v>20</v>
      </c>
      <c r="J26" s="20" t="s">
        <v>1</v>
      </c>
      <c r="L26" s="25"/>
    </row>
    <row r="27" spans="2:12" s="1" customFormat="1" ht="18" customHeight="1">
      <c r="B27" s="25"/>
      <c r="E27" s="20" t="s">
        <v>2207</v>
      </c>
      <c r="I27" s="22" t="s">
        <v>22</v>
      </c>
      <c r="J27" s="20" t="s">
        <v>1</v>
      </c>
      <c r="L27" s="25"/>
    </row>
    <row r="28" spans="2:12" s="1" customFormat="1" ht="6.9" customHeight="1">
      <c r="B28" s="25"/>
      <c r="L28" s="25"/>
    </row>
    <row r="29" spans="2:12" s="1" customFormat="1" ht="12" customHeight="1">
      <c r="B29" s="25"/>
      <c r="D29" s="22" t="s">
        <v>28</v>
      </c>
      <c r="L29" s="25"/>
    </row>
    <row r="30" spans="2:12" s="7" customFormat="1" ht="16.5" customHeight="1">
      <c r="B30" s="82"/>
      <c r="E30" s="477" t="s">
        <v>1</v>
      </c>
      <c r="F30" s="477"/>
      <c r="G30" s="477"/>
      <c r="H30" s="477"/>
      <c r="L30" s="82"/>
    </row>
    <row r="31" spans="2:12" s="1" customFormat="1" ht="6.9" customHeight="1">
      <c r="B31" s="25"/>
      <c r="L31" s="25"/>
    </row>
    <row r="32" spans="2:12" s="1" customFormat="1" ht="6.9" customHeight="1">
      <c r="B32" s="25"/>
      <c r="D32" s="45"/>
      <c r="E32" s="45"/>
      <c r="F32" s="45"/>
      <c r="G32" s="45"/>
      <c r="H32" s="45"/>
      <c r="I32" s="45"/>
      <c r="J32" s="45"/>
      <c r="K32" s="45"/>
      <c r="L32" s="25"/>
    </row>
    <row r="33" spans="2:12" s="1" customFormat="1" ht="25.35" customHeight="1">
      <c r="B33" s="25"/>
      <c r="D33" s="83" t="s">
        <v>29</v>
      </c>
      <c r="J33" s="58">
        <f>ROUND(J121, 2)</f>
        <v>0</v>
      </c>
      <c r="L33" s="25"/>
    </row>
    <row r="34" spans="2:12" s="1" customFormat="1" ht="6.9" customHeight="1">
      <c r="B34" s="25"/>
      <c r="D34" s="45"/>
      <c r="E34" s="45"/>
      <c r="F34" s="45"/>
      <c r="G34" s="45"/>
      <c r="H34" s="45"/>
      <c r="I34" s="45"/>
      <c r="J34" s="45"/>
      <c r="K34" s="45"/>
      <c r="L34" s="25"/>
    </row>
    <row r="35" spans="2:12" s="1" customFormat="1" ht="14.4" customHeight="1">
      <c r="B35" s="25"/>
      <c r="F35" s="28" t="s">
        <v>31</v>
      </c>
      <c r="I35" s="28" t="s">
        <v>30</v>
      </c>
      <c r="J35" s="28" t="s">
        <v>32</v>
      </c>
      <c r="L35" s="25"/>
    </row>
    <row r="36" spans="2:12" s="1" customFormat="1" ht="14.4" customHeight="1">
      <c r="B36" s="25"/>
      <c r="D36" s="84" t="s">
        <v>33</v>
      </c>
      <c r="E36" s="22" t="s">
        <v>34</v>
      </c>
      <c r="F36" s="85">
        <f>ROUND((SUM(BD121:BD129)),  2)</f>
        <v>0</v>
      </c>
      <c r="I36" s="86">
        <v>0.2</v>
      </c>
      <c r="J36" s="85">
        <f>ROUND(((SUM(BD121:BD129))*I36),  2)</f>
        <v>0</v>
      </c>
      <c r="L36" s="25"/>
    </row>
    <row r="37" spans="2:12" s="1" customFormat="1" ht="14.4" customHeight="1">
      <c r="B37" s="25"/>
      <c r="E37" s="22" t="s">
        <v>35</v>
      </c>
      <c r="F37" s="85">
        <f>ROUND((SUM(BE121:BE129)),  2)</f>
        <v>0</v>
      </c>
      <c r="I37" s="86">
        <v>0.2</v>
      </c>
      <c r="J37" s="85">
        <f>ROUND(((SUM(BE121:BE129))*I37),  2)</f>
        <v>0</v>
      </c>
      <c r="L37" s="25"/>
    </row>
    <row r="38" spans="2:12" s="1" customFormat="1" ht="14.4" hidden="1" customHeight="1">
      <c r="B38" s="25"/>
      <c r="E38" s="22" t="s">
        <v>36</v>
      </c>
      <c r="F38" s="85">
        <f>ROUND((SUM(BF121:BF129)),  2)</f>
        <v>0</v>
      </c>
      <c r="I38" s="86">
        <v>0.2</v>
      </c>
      <c r="J38" s="85">
        <f>0</f>
        <v>0</v>
      </c>
      <c r="L38" s="25"/>
    </row>
    <row r="39" spans="2:12" s="1" customFormat="1" ht="14.4" hidden="1" customHeight="1">
      <c r="B39" s="25"/>
      <c r="E39" s="22" t="s">
        <v>37</v>
      </c>
      <c r="F39" s="85">
        <f>ROUND((SUM(BG121:BG129)),  2)</f>
        <v>0</v>
      </c>
      <c r="I39" s="86">
        <v>0.2</v>
      </c>
      <c r="J39" s="85">
        <f>0</f>
        <v>0</v>
      </c>
      <c r="L39" s="25"/>
    </row>
    <row r="40" spans="2:12" s="1" customFormat="1" ht="14.4" hidden="1" customHeight="1">
      <c r="B40" s="25"/>
      <c r="E40" s="22" t="s">
        <v>38</v>
      </c>
      <c r="F40" s="85">
        <f>ROUND((SUM(BH121:BH129)),  2)</f>
        <v>0</v>
      </c>
      <c r="I40" s="86">
        <v>0</v>
      </c>
      <c r="J40" s="85">
        <f>0</f>
        <v>0</v>
      </c>
      <c r="L40" s="25"/>
    </row>
    <row r="41" spans="2:12" s="1" customFormat="1" ht="6.9" customHeight="1">
      <c r="B41" s="25"/>
      <c r="L41" s="25"/>
    </row>
    <row r="42" spans="2:12" s="1" customFormat="1" ht="25.35" customHeight="1">
      <c r="B42" s="25"/>
      <c r="C42" s="87"/>
      <c r="D42" s="88" t="s">
        <v>39</v>
      </c>
      <c r="E42" s="49"/>
      <c r="F42" s="49"/>
      <c r="G42" s="89" t="s">
        <v>40</v>
      </c>
      <c r="H42" s="90" t="s">
        <v>41</v>
      </c>
      <c r="I42" s="49"/>
      <c r="J42" s="91">
        <f>SUM(J33:J40)</f>
        <v>0</v>
      </c>
      <c r="K42" s="92"/>
      <c r="L42" s="25"/>
    </row>
    <row r="43" spans="2:12" s="1" customFormat="1" ht="14.4" customHeight="1">
      <c r="B43" s="25"/>
      <c r="L43" s="25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ht="14.4" customHeight="1">
      <c r="B50" s="16"/>
      <c r="L50" s="16"/>
    </row>
    <row r="51" spans="2:12" ht="14.4" customHeight="1">
      <c r="B51" s="16"/>
      <c r="L51" s="16"/>
    </row>
    <row r="52" spans="2:12" ht="14.4" customHeight="1">
      <c r="B52" s="16"/>
      <c r="D52" s="397" t="str">
        <f>E24</f>
        <v>ADplan s.r.o.</v>
      </c>
      <c r="E52" s="387"/>
      <c r="F52" s="387"/>
      <c r="G52" s="397" t="str">
        <f>E27</f>
        <v>Ing. arch. Jozef Melíšek</v>
      </c>
      <c r="H52" s="387"/>
      <c r="I52" s="387"/>
      <c r="J52" s="387"/>
      <c r="L52" s="16"/>
    </row>
    <row r="53" spans="2:12" s="1" customFormat="1" ht="14.4" customHeight="1">
      <c r="B53" s="25"/>
      <c r="D53" s="34" t="s">
        <v>42</v>
      </c>
      <c r="E53" s="35"/>
      <c r="F53" s="35"/>
      <c r="G53" s="34" t="s">
        <v>43</v>
      </c>
      <c r="H53" s="35"/>
      <c r="I53" s="35"/>
      <c r="J53" s="35"/>
      <c r="K53" s="35"/>
      <c r="L53" s="25"/>
    </row>
    <row r="54" spans="2:12">
      <c r="B54" s="16"/>
      <c r="D54" s="387"/>
      <c r="E54" s="387"/>
      <c r="F54" s="387"/>
      <c r="G54" s="387"/>
      <c r="H54" s="387"/>
      <c r="I54" s="387"/>
      <c r="J54" s="387"/>
      <c r="L54" s="16"/>
    </row>
    <row r="55" spans="2:12">
      <c r="B55" s="16"/>
      <c r="D55" s="387"/>
      <c r="E55" s="387"/>
      <c r="F55" s="387"/>
      <c r="G55" s="387"/>
      <c r="H55" s="387"/>
      <c r="I55" s="387"/>
      <c r="J55" s="387"/>
      <c r="L55" s="16"/>
    </row>
    <row r="56" spans="2:12">
      <c r="B56" s="16"/>
      <c r="D56" s="387"/>
      <c r="E56" s="387"/>
      <c r="F56" s="387"/>
      <c r="G56" s="387"/>
      <c r="H56" s="387"/>
      <c r="I56" s="387"/>
      <c r="J56" s="387"/>
      <c r="L56" s="16"/>
    </row>
    <row r="57" spans="2:12">
      <c r="B57" s="16"/>
      <c r="D57" s="387"/>
      <c r="E57" s="387"/>
      <c r="F57" s="387"/>
      <c r="G57" s="387"/>
      <c r="H57" s="387"/>
      <c r="I57" s="387"/>
      <c r="J57" s="387"/>
      <c r="L57" s="16"/>
    </row>
    <row r="58" spans="2:12">
      <c r="B58" s="16"/>
      <c r="D58" s="387"/>
      <c r="E58" s="387"/>
      <c r="F58" s="387"/>
      <c r="G58" s="387"/>
      <c r="H58" s="387"/>
      <c r="I58" s="387"/>
      <c r="J58" s="387"/>
      <c r="L58" s="16"/>
    </row>
    <row r="59" spans="2:12">
      <c r="B59" s="16"/>
      <c r="D59" s="387"/>
      <c r="E59" s="387"/>
      <c r="F59" s="387"/>
      <c r="G59" s="387"/>
      <c r="H59" s="387"/>
      <c r="I59" s="387"/>
      <c r="J59" s="387"/>
      <c r="L59" s="16"/>
    </row>
    <row r="60" spans="2:12">
      <c r="B60" s="16"/>
      <c r="D60" s="387"/>
      <c r="E60" s="387"/>
      <c r="F60" s="387"/>
      <c r="G60" s="387"/>
      <c r="H60" s="387"/>
      <c r="I60" s="387"/>
      <c r="J60" s="387"/>
      <c r="L60" s="16"/>
    </row>
    <row r="61" spans="2:12">
      <c r="B61" s="16"/>
      <c r="D61" s="387"/>
      <c r="E61" s="387"/>
      <c r="F61" s="387"/>
      <c r="G61" s="387"/>
      <c r="H61" s="387"/>
      <c r="I61" s="387"/>
      <c r="J61" s="387"/>
      <c r="L61" s="16"/>
    </row>
    <row r="62" spans="2:12">
      <c r="B62" s="16"/>
      <c r="D62" s="387"/>
      <c r="E62" s="387"/>
      <c r="F62" s="387"/>
      <c r="G62" s="387"/>
      <c r="H62" s="387"/>
      <c r="I62" s="387"/>
      <c r="J62" s="387"/>
      <c r="L62" s="16"/>
    </row>
    <row r="63" spans="2:12">
      <c r="B63" s="16"/>
      <c r="D63" s="387"/>
      <c r="E63" s="387"/>
      <c r="F63" s="387"/>
      <c r="G63" s="387"/>
      <c r="H63" s="387"/>
      <c r="I63" s="387"/>
      <c r="J63" s="387"/>
      <c r="L63" s="16"/>
    </row>
    <row r="64" spans="2:12" s="1" customFormat="1" ht="13.2">
      <c r="B64" s="25"/>
      <c r="D64" s="36" t="s">
        <v>2211</v>
      </c>
      <c r="E64" s="389"/>
      <c r="F64" s="93" t="s">
        <v>45</v>
      </c>
      <c r="G64" s="36" t="s">
        <v>44</v>
      </c>
      <c r="H64" s="389"/>
      <c r="I64" s="389"/>
      <c r="J64" s="94" t="s">
        <v>45</v>
      </c>
      <c r="K64" s="27"/>
      <c r="L64" s="25"/>
    </row>
    <row r="65" spans="2:12">
      <c r="B65" s="16"/>
      <c r="D65" s="387"/>
      <c r="E65" s="387"/>
      <c r="F65" s="387"/>
      <c r="G65" s="387"/>
      <c r="H65" s="387"/>
      <c r="I65" s="387"/>
      <c r="J65" s="387"/>
      <c r="L65" s="16"/>
    </row>
    <row r="66" spans="2:12">
      <c r="B66" s="16"/>
      <c r="D66" s="387"/>
      <c r="E66" s="387"/>
      <c r="F66" s="387"/>
      <c r="G66" s="387"/>
      <c r="H66" s="387"/>
      <c r="I66" s="387"/>
      <c r="J66" s="387"/>
      <c r="L66" s="16"/>
    </row>
    <row r="67" spans="2:12" ht="13.2">
      <c r="B67" s="16"/>
      <c r="D67" s="397" t="str">
        <f>E18</f>
        <v>Obec Jelka</v>
      </c>
      <c r="E67" s="387"/>
      <c r="F67" s="387"/>
      <c r="G67" s="397" t="str">
        <f>E21</f>
        <v>víťaz verejného obstarávania</v>
      </c>
      <c r="H67" s="397"/>
      <c r="I67" s="397"/>
      <c r="J67" s="387"/>
      <c r="L67" s="16"/>
    </row>
    <row r="68" spans="2:12" s="1" customFormat="1" ht="13.2">
      <c r="B68" s="25"/>
      <c r="D68" s="34" t="s">
        <v>46</v>
      </c>
      <c r="E68" s="35"/>
      <c r="F68" s="35"/>
      <c r="G68" s="34" t="s">
        <v>47</v>
      </c>
      <c r="H68" s="35"/>
      <c r="I68" s="35"/>
      <c r="J68" s="35"/>
      <c r="K68" s="35"/>
      <c r="L68" s="25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>
      <c r="B76" s="16"/>
      <c r="L76" s="16"/>
    </row>
    <row r="77" spans="2:12">
      <c r="B77" s="16"/>
      <c r="L77" s="16"/>
    </row>
    <row r="78" spans="2:12">
      <c r="B78" s="16"/>
      <c r="L78" s="16"/>
    </row>
    <row r="79" spans="2:12" s="1" customFormat="1" ht="13.2">
      <c r="B79" s="25"/>
      <c r="D79" s="36" t="s">
        <v>44</v>
      </c>
      <c r="E79" s="27"/>
      <c r="F79" s="93" t="s">
        <v>45</v>
      </c>
      <c r="G79" s="36" t="s">
        <v>44</v>
      </c>
      <c r="H79" s="27"/>
      <c r="I79" s="27"/>
      <c r="J79" s="94" t="s">
        <v>45</v>
      </c>
      <c r="K79" s="27"/>
      <c r="L79" s="25"/>
    </row>
    <row r="80" spans="2:12" s="1" customFormat="1" ht="14.4" customHeight="1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25"/>
    </row>
    <row r="84" spans="2:12" s="1" customFormat="1" ht="6.9" customHeight="1"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25"/>
    </row>
    <row r="85" spans="2:12" s="1" customFormat="1" ht="24.9" customHeight="1">
      <c r="B85" s="25"/>
      <c r="C85" s="17" t="s">
        <v>112</v>
      </c>
      <c r="L85" s="25"/>
    </row>
    <row r="86" spans="2:12" s="1" customFormat="1" ht="6.9" customHeight="1">
      <c r="B86" s="25"/>
      <c r="L86" s="25"/>
    </row>
    <row r="87" spans="2:12" s="1" customFormat="1" ht="12" customHeight="1">
      <c r="B87" s="25"/>
      <c r="C87" s="22" t="s">
        <v>13</v>
      </c>
      <c r="L87" s="25"/>
    </row>
    <row r="88" spans="2:12" s="1" customFormat="1" ht="16.5" customHeight="1">
      <c r="B88" s="25"/>
      <c r="E88" s="386" t="str">
        <f>E7</f>
        <v>Komunitné centrum – obec Jelka</v>
      </c>
      <c r="F88" s="386"/>
      <c r="G88" s="386"/>
      <c r="H88" s="386"/>
      <c r="L88" s="25"/>
    </row>
    <row r="89" spans="2:12" s="1" customFormat="1" ht="12" customHeight="1">
      <c r="B89" s="25"/>
      <c r="C89" s="22" t="s">
        <v>110</v>
      </c>
      <c r="L89" s="25"/>
    </row>
    <row r="90" spans="2:12" s="1" customFormat="1" ht="16.5" customHeight="1">
      <c r="B90" s="25"/>
      <c r="E90" s="492" t="str">
        <f>E10</f>
        <v>06 - Vzduchotechnika</v>
      </c>
      <c r="F90" s="501"/>
      <c r="G90" s="501"/>
      <c r="H90" s="501"/>
      <c r="L90" s="25"/>
    </row>
    <row r="91" spans="2:12" s="1" customFormat="1" ht="6.9" customHeight="1">
      <c r="B91" s="25"/>
      <c r="L91" s="25"/>
    </row>
    <row r="92" spans="2:12" s="1" customFormat="1" ht="12" customHeight="1">
      <c r="B92" s="25"/>
      <c r="C92" s="22" t="s">
        <v>16</v>
      </c>
      <c r="F92" s="20" t="str">
        <f>E15</f>
        <v>Jelka,p.č. 1174/38,1174/41</v>
      </c>
      <c r="I92" s="22" t="s">
        <v>18</v>
      </c>
      <c r="J92" s="44">
        <f>IF(J14="","",J14)</f>
        <v>43886</v>
      </c>
      <c r="L92" s="25"/>
    </row>
    <row r="93" spans="2:12" s="1" customFormat="1" ht="6.9" customHeight="1">
      <c r="B93" s="25"/>
      <c r="L93" s="25"/>
    </row>
    <row r="94" spans="2:12" s="1" customFormat="1" ht="15.15" customHeight="1">
      <c r="B94" s="25"/>
      <c r="C94" s="22" t="s">
        <v>19</v>
      </c>
      <c r="F94" s="20" t="str">
        <f>E18</f>
        <v>Obec Jelka</v>
      </c>
      <c r="I94" s="22" t="s">
        <v>24</v>
      </c>
      <c r="J94" s="23" t="str">
        <f>E24</f>
        <v>ADplan s.r.o.</v>
      </c>
      <c r="L94" s="25"/>
    </row>
    <row r="95" spans="2:12" s="1" customFormat="1" ht="25.2" customHeight="1">
      <c r="B95" s="25"/>
      <c r="C95" s="22" t="s">
        <v>23</v>
      </c>
      <c r="F95" s="20" t="str">
        <f>IF(E21="","",E21)</f>
        <v>víťaz verejného obstarávania</v>
      </c>
      <c r="I95" s="22" t="s">
        <v>27</v>
      </c>
      <c r="J95" s="23" t="str">
        <f>E27</f>
        <v>Ing. arch. Jozef Melíšek</v>
      </c>
      <c r="L95" s="25"/>
    </row>
    <row r="96" spans="2:12" s="1" customFormat="1" ht="10.35" customHeight="1">
      <c r="B96" s="25"/>
      <c r="L96" s="25"/>
    </row>
    <row r="97" spans="2:46" s="1" customFormat="1" ht="29.25" customHeight="1">
      <c r="B97" s="25"/>
      <c r="C97" s="95" t="s">
        <v>113</v>
      </c>
      <c r="D97" s="87"/>
      <c r="E97" s="87"/>
      <c r="F97" s="87"/>
      <c r="G97" s="87"/>
      <c r="H97" s="87"/>
      <c r="I97" s="87"/>
      <c r="J97" s="96" t="s">
        <v>114</v>
      </c>
      <c r="K97" s="87"/>
      <c r="L97" s="25"/>
    </row>
    <row r="98" spans="2:46" s="1" customFormat="1" ht="10.35" customHeight="1">
      <c r="B98" s="25"/>
      <c r="L98" s="25"/>
    </row>
    <row r="99" spans="2:46" s="1" customFormat="1" ht="22.95" customHeight="1">
      <c r="B99" s="25"/>
      <c r="C99" s="97" t="s">
        <v>115</v>
      </c>
      <c r="J99" s="58">
        <f>J121</f>
        <v>0</v>
      </c>
      <c r="L99" s="25"/>
      <c r="AT99" s="13" t="s">
        <v>116</v>
      </c>
    </row>
    <row r="100" spans="2:46" s="8" customFormat="1" ht="24.9" customHeight="1">
      <c r="B100" s="98"/>
      <c r="D100" s="99" t="s">
        <v>125</v>
      </c>
      <c r="E100" s="100"/>
      <c r="F100" s="100"/>
      <c r="G100" s="100"/>
      <c r="H100" s="100"/>
      <c r="I100" s="100"/>
      <c r="J100" s="101">
        <f>J122</f>
        <v>0</v>
      </c>
      <c r="L100" s="98"/>
    </row>
    <row r="101" spans="2:46" s="9" customFormat="1" ht="19.95" customHeight="1">
      <c r="B101" s="102"/>
      <c r="D101" s="103" t="s">
        <v>1440</v>
      </c>
      <c r="E101" s="104"/>
      <c r="F101" s="104"/>
      <c r="G101" s="104"/>
      <c r="H101" s="104"/>
      <c r="I101" s="104"/>
      <c r="J101" s="105">
        <f>J123</f>
        <v>0</v>
      </c>
      <c r="L101" s="102"/>
    </row>
    <row r="102" spans="2:46" s="1" customFormat="1" ht="21.75" customHeight="1">
      <c r="B102" s="25"/>
      <c r="L102" s="25"/>
    </row>
    <row r="103" spans="2:46" s="1" customFormat="1" ht="6.9" customHeight="1"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25"/>
    </row>
    <row r="107" spans="2:46" s="1" customFormat="1" ht="6.9" customHeight="1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25"/>
    </row>
    <row r="108" spans="2:46" s="1" customFormat="1" ht="24.9" customHeight="1">
      <c r="B108" s="25"/>
      <c r="C108" s="17" t="s">
        <v>137</v>
      </c>
      <c r="L108" s="25"/>
    </row>
    <row r="109" spans="2:46" s="1" customFormat="1" ht="6.9" customHeight="1">
      <c r="B109" s="25"/>
      <c r="L109" s="25"/>
    </row>
    <row r="110" spans="2:46" s="1" customFormat="1" ht="12" customHeight="1">
      <c r="B110" s="25"/>
      <c r="C110" s="22" t="s">
        <v>13</v>
      </c>
      <c r="L110" s="25"/>
    </row>
    <row r="111" spans="2:46" s="1" customFormat="1" ht="16.5" customHeight="1">
      <c r="B111" s="25"/>
      <c r="E111" s="386" t="str">
        <f>E7</f>
        <v>Komunitné centrum – obec Jelka</v>
      </c>
      <c r="F111" s="386"/>
      <c r="G111" s="386"/>
      <c r="H111" s="386"/>
      <c r="L111" s="25"/>
    </row>
    <row r="112" spans="2:46" s="1" customFormat="1" ht="12" customHeight="1">
      <c r="B112" s="25"/>
      <c r="C112" s="22" t="s">
        <v>110</v>
      </c>
      <c r="L112" s="25"/>
    </row>
    <row r="113" spans="2:64" s="1" customFormat="1" ht="16.5" customHeight="1">
      <c r="B113" s="25"/>
      <c r="E113" s="492" t="str">
        <f>E10</f>
        <v>06 - Vzduchotechnika</v>
      </c>
      <c r="F113" s="501"/>
      <c r="G113" s="501"/>
      <c r="H113" s="501"/>
      <c r="L113" s="25"/>
    </row>
    <row r="114" spans="2:64" s="1" customFormat="1" ht="6.9" customHeight="1">
      <c r="B114" s="25"/>
      <c r="L114" s="25"/>
    </row>
    <row r="115" spans="2:64" s="1" customFormat="1" ht="12" customHeight="1">
      <c r="B115" s="25"/>
      <c r="C115" s="22" t="s">
        <v>16</v>
      </c>
      <c r="F115" s="20" t="str">
        <f>E15</f>
        <v>Jelka,p.č. 1174/38,1174/41</v>
      </c>
      <c r="I115" s="22" t="s">
        <v>18</v>
      </c>
      <c r="J115" s="44">
        <f>IF(J14="","",J14)</f>
        <v>43886</v>
      </c>
      <c r="L115" s="25"/>
    </row>
    <row r="116" spans="2:64" s="1" customFormat="1" ht="6.9" customHeight="1">
      <c r="B116" s="25"/>
      <c r="L116" s="25"/>
    </row>
    <row r="117" spans="2:64" s="1" customFormat="1" ht="15.15" customHeight="1">
      <c r="B117" s="25"/>
      <c r="C117" s="22" t="s">
        <v>19</v>
      </c>
      <c r="F117" s="20" t="str">
        <f>E18</f>
        <v>Obec Jelka</v>
      </c>
      <c r="I117" s="22" t="s">
        <v>24</v>
      </c>
      <c r="J117" s="23" t="str">
        <f>E24</f>
        <v>ADplan s.r.o.</v>
      </c>
      <c r="L117" s="25"/>
    </row>
    <row r="118" spans="2:64" s="1" customFormat="1" ht="25.2" customHeight="1">
      <c r="B118" s="25"/>
      <c r="C118" s="22" t="s">
        <v>23</v>
      </c>
      <c r="F118" s="20" t="str">
        <f>IF(E21="","",E21)</f>
        <v>víťaz verejného obstarávania</v>
      </c>
      <c r="I118" s="22" t="s">
        <v>27</v>
      </c>
      <c r="J118" s="23" t="str">
        <f>E27</f>
        <v>Ing. arch. Jozef Melíšek</v>
      </c>
      <c r="L118" s="25"/>
    </row>
    <row r="119" spans="2:64" s="1" customFormat="1" ht="10.35" customHeight="1">
      <c r="B119" s="25"/>
      <c r="L119" s="25"/>
    </row>
    <row r="120" spans="2:64" s="10" customFormat="1" ht="29.25" customHeight="1">
      <c r="B120" s="106"/>
      <c r="C120" s="107" t="s">
        <v>138</v>
      </c>
      <c r="D120" s="108" t="s">
        <v>54</v>
      </c>
      <c r="E120" s="108" t="s">
        <v>50</v>
      </c>
      <c r="F120" s="108" t="s">
        <v>51</v>
      </c>
      <c r="G120" s="108" t="s">
        <v>139</v>
      </c>
      <c r="H120" s="108" t="s">
        <v>140</v>
      </c>
      <c r="I120" s="108" t="s">
        <v>141</v>
      </c>
      <c r="J120" s="109" t="s">
        <v>114</v>
      </c>
      <c r="K120" s="110" t="s">
        <v>142</v>
      </c>
      <c r="L120" s="106"/>
      <c r="M120" s="51" t="s">
        <v>1</v>
      </c>
      <c r="N120" s="52" t="s">
        <v>33</v>
      </c>
      <c r="O120" s="52" t="s">
        <v>143</v>
      </c>
      <c r="P120" s="52" t="s">
        <v>144</v>
      </c>
      <c r="Q120" s="52" t="s">
        <v>145</v>
      </c>
      <c r="R120" s="52" t="s">
        <v>146</v>
      </c>
      <c r="S120" s="52" t="s">
        <v>147</v>
      </c>
      <c r="T120" s="53" t="s">
        <v>148</v>
      </c>
    </row>
    <row r="121" spans="2:64" s="1" customFormat="1" ht="22.95" customHeight="1">
      <c r="B121" s="25"/>
      <c r="C121" s="56" t="s">
        <v>115</v>
      </c>
      <c r="J121" s="111">
        <f>BJ121</f>
        <v>0</v>
      </c>
      <c r="L121" s="25"/>
      <c r="M121" s="54"/>
      <c r="N121" s="45"/>
      <c r="O121" s="45"/>
      <c r="P121" s="112">
        <f>P122</f>
        <v>0</v>
      </c>
      <c r="Q121" s="45"/>
      <c r="R121" s="112">
        <f>R122</f>
        <v>0</v>
      </c>
      <c r="S121" s="45"/>
      <c r="T121" s="113">
        <f>T122</f>
        <v>0</v>
      </c>
      <c r="AS121" s="13" t="s">
        <v>68</v>
      </c>
      <c r="AT121" s="13" t="s">
        <v>116</v>
      </c>
      <c r="BJ121" s="114">
        <f>BJ122</f>
        <v>0</v>
      </c>
    </row>
    <row r="122" spans="2:64" s="11" customFormat="1" ht="25.95" customHeight="1">
      <c r="B122" s="115"/>
      <c r="D122" s="116" t="s">
        <v>68</v>
      </c>
      <c r="E122" s="117" t="s">
        <v>383</v>
      </c>
      <c r="F122" s="117" t="s">
        <v>384</v>
      </c>
      <c r="J122" s="118">
        <f>BJ122</f>
        <v>0</v>
      </c>
      <c r="L122" s="115"/>
      <c r="M122" s="119"/>
      <c r="N122" s="120"/>
      <c r="O122" s="120"/>
      <c r="P122" s="121">
        <f>P123</f>
        <v>0</v>
      </c>
      <c r="Q122" s="120"/>
      <c r="R122" s="121">
        <f>R123</f>
        <v>0</v>
      </c>
      <c r="S122" s="120"/>
      <c r="T122" s="122">
        <f>T123</f>
        <v>0</v>
      </c>
      <c r="AQ122" s="116" t="s">
        <v>157</v>
      </c>
      <c r="AS122" s="123" t="s">
        <v>68</v>
      </c>
      <c r="AT122" s="123" t="s">
        <v>69</v>
      </c>
      <c r="AX122" s="116" t="s">
        <v>151</v>
      </c>
      <c r="BJ122" s="124">
        <f>BJ123</f>
        <v>0</v>
      </c>
    </row>
    <row r="123" spans="2:64" s="11" customFormat="1" ht="22.95" customHeight="1">
      <c r="B123" s="115"/>
      <c r="D123" s="116" t="s">
        <v>68</v>
      </c>
      <c r="E123" s="125" t="s">
        <v>1441</v>
      </c>
      <c r="F123" s="125" t="s">
        <v>1442</v>
      </c>
      <c r="J123" s="126">
        <f>BJ123</f>
        <v>0</v>
      </c>
      <c r="L123" s="115"/>
      <c r="M123" s="119"/>
      <c r="N123" s="120"/>
      <c r="O123" s="120"/>
      <c r="P123" s="121">
        <f>SUM(P124:P129)</f>
        <v>0</v>
      </c>
      <c r="Q123" s="120"/>
      <c r="R123" s="121">
        <f>SUM(R124:R129)</f>
        <v>0</v>
      </c>
      <c r="S123" s="120"/>
      <c r="T123" s="122">
        <f>SUM(T124:T129)</f>
        <v>0</v>
      </c>
      <c r="AQ123" s="116" t="s">
        <v>157</v>
      </c>
      <c r="AS123" s="123" t="s">
        <v>68</v>
      </c>
      <c r="AT123" s="123" t="s">
        <v>77</v>
      </c>
      <c r="AX123" s="116" t="s">
        <v>151</v>
      </c>
      <c r="BJ123" s="124">
        <f>SUM(BJ124:BJ129)</f>
        <v>0</v>
      </c>
    </row>
    <row r="124" spans="2:64" s="1" customFormat="1" ht="16.5" customHeight="1">
      <c r="B124" s="127"/>
      <c r="C124" s="128" t="s">
        <v>77</v>
      </c>
      <c r="D124" s="128" t="s">
        <v>153</v>
      </c>
      <c r="E124" s="129" t="s">
        <v>1443</v>
      </c>
      <c r="F124" s="130" t="s">
        <v>1444</v>
      </c>
      <c r="G124" s="131" t="s">
        <v>1366</v>
      </c>
      <c r="H124" s="132">
        <v>1</v>
      </c>
      <c r="I124" s="133"/>
      <c r="J124" s="133">
        <f t="shared" ref="J124:J129" si="0">ROUND(I124*H124,2)</f>
        <v>0</v>
      </c>
      <c r="K124" s="130" t="s">
        <v>1</v>
      </c>
      <c r="L124" s="25"/>
      <c r="M124" s="134" t="s">
        <v>1</v>
      </c>
      <c r="N124" s="135" t="s">
        <v>35</v>
      </c>
      <c r="O124" s="136">
        <v>0</v>
      </c>
      <c r="P124" s="136">
        <f t="shared" ref="P124:P129" si="1">O124*H124</f>
        <v>0</v>
      </c>
      <c r="Q124" s="136">
        <v>0</v>
      </c>
      <c r="R124" s="136">
        <f t="shared" ref="R124:R129" si="2">Q124*H124</f>
        <v>0</v>
      </c>
      <c r="S124" s="136">
        <v>0</v>
      </c>
      <c r="T124" s="137">
        <f t="shared" ref="T124:T129" si="3">S124*H124</f>
        <v>0</v>
      </c>
      <c r="AQ124" s="138" t="s">
        <v>196</v>
      </c>
      <c r="AS124" s="138" t="s">
        <v>153</v>
      </c>
      <c r="AT124" s="138" t="s">
        <v>157</v>
      </c>
      <c r="AX124" s="13" t="s">
        <v>151</v>
      </c>
      <c r="BD124" s="139">
        <f t="shared" ref="BD124:BD129" si="4">IF(N124="základná",J124,0)</f>
        <v>0</v>
      </c>
      <c r="BE124" s="139">
        <f t="shared" ref="BE124:BE129" si="5">IF(N124="znížená",J124,0)</f>
        <v>0</v>
      </c>
      <c r="BF124" s="139">
        <f t="shared" ref="BF124:BF129" si="6">IF(N124="zákl. prenesená",J124,0)</f>
        <v>0</v>
      </c>
      <c r="BG124" s="139">
        <f t="shared" ref="BG124:BG129" si="7">IF(N124="zníž. prenesená",J124,0)</f>
        <v>0</v>
      </c>
      <c r="BH124" s="139">
        <f t="shared" ref="BH124:BH129" si="8">IF(N124="nulová",J124,0)</f>
        <v>0</v>
      </c>
      <c r="BI124" s="13" t="s">
        <v>157</v>
      </c>
      <c r="BJ124" s="139">
        <f t="shared" ref="BJ124:BJ129" si="9">ROUND(I124*H124,2)</f>
        <v>0</v>
      </c>
      <c r="BK124" s="13" t="s">
        <v>196</v>
      </c>
      <c r="BL124" s="138" t="s">
        <v>1445</v>
      </c>
    </row>
    <row r="125" spans="2:64" s="1" customFormat="1" ht="16.5" customHeight="1">
      <c r="B125" s="127"/>
      <c r="C125" s="128" t="s">
        <v>157</v>
      </c>
      <c r="D125" s="128" t="s">
        <v>153</v>
      </c>
      <c r="E125" s="129" t="s">
        <v>1446</v>
      </c>
      <c r="F125" s="130" t="s">
        <v>1447</v>
      </c>
      <c r="G125" s="131" t="s">
        <v>1366</v>
      </c>
      <c r="H125" s="132">
        <v>1</v>
      </c>
      <c r="I125" s="133"/>
      <c r="J125" s="133">
        <f t="shared" si="0"/>
        <v>0</v>
      </c>
      <c r="K125" s="130" t="s">
        <v>1</v>
      </c>
      <c r="L125" s="25"/>
      <c r="M125" s="134" t="s">
        <v>1</v>
      </c>
      <c r="N125" s="135" t="s">
        <v>35</v>
      </c>
      <c r="O125" s="136">
        <v>0</v>
      </c>
      <c r="P125" s="136">
        <f t="shared" si="1"/>
        <v>0</v>
      </c>
      <c r="Q125" s="136">
        <v>0</v>
      </c>
      <c r="R125" s="136">
        <f t="shared" si="2"/>
        <v>0</v>
      </c>
      <c r="S125" s="136">
        <v>0</v>
      </c>
      <c r="T125" s="137">
        <f t="shared" si="3"/>
        <v>0</v>
      </c>
      <c r="AQ125" s="138" t="s">
        <v>196</v>
      </c>
      <c r="AS125" s="138" t="s">
        <v>153</v>
      </c>
      <c r="AT125" s="138" t="s">
        <v>157</v>
      </c>
      <c r="AX125" s="13" t="s">
        <v>151</v>
      </c>
      <c r="BD125" s="139">
        <f t="shared" si="4"/>
        <v>0</v>
      </c>
      <c r="BE125" s="139">
        <f t="shared" si="5"/>
        <v>0</v>
      </c>
      <c r="BF125" s="139">
        <f t="shared" si="6"/>
        <v>0</v>
      </c>
      <c r="BG125" s="139">
        <f t="shared" si="7"/>
        <v>0</v>
      </c>
      <c r="BH125" s="139">
        <f t="shared" si="8"/>
        <v>0</v>
      </c>
      <c r="BI125" s="13" t="s">
        <v>157</v>
      </c>
      <c r="BJ125" s="139">
        <f t="shared" si="9"/>
        <v>0</v>
      </c>
      <c r="BK125" s="13" t="s">
        <v>196</v>
      </c>
      <c r="BL125" s="138" t="s">
        <v>1448</v>
      </c>
    </row>
    <row r="126" spans="2:64" s="1" customFormat="1" ht="16.5" customHeight="1">
      <c r="B126" s="127"/>
      <c r="C126" s="128" t="s">
        <v>158</v>
      </c>
      <c r="D126" s="128" t="s">
        <v>153</v>
      </c>
      <c r="E126" s="129" t="s">
        <v>1449</v>
      </c>
      <c r="F126" s="130" t="s">
        <v>1450</v>
      </c>
      <c r="G126" s="131" t="s">
        <v>1366</v>
      </c>
      <c r="H126" s="132">
        <v>1</v>
      </c>
      <c r="I126" s="133"/>
      <c r="J126" s="133">
        <f t="shared" si="0"/>
        <v>0</v>
      </c>
      <c r="K126" s="130" t="s">
        <v>1</v>
      </c>
      <c r="L126" s="25"/>
      <c r="M126" s="134" t="s">
        <v>1</v>
      </c>
      <c r="N126" s="135" t="s">
        <v>35</v>
      </c>
      <c r="O126" s="136">
        <v>0</v>
      </c>
      <c r="P126" s="136">
        <f t="shared" si="1"/>
        <v>0</v>
      </c>
      <c r="Q126" s="136">
        <v>0</v>
      </c>
      <c r="R126" s="136">
        <f t="shared" si="2"/>
        <v>0</v>
      </c>
      <c r="S126" s="136">
        <v>0</v>
      </c>
      <c r="T126" s="137">
        <f t="shared" si="3"/>
        <v>0</v>
      </c>
      <c r="AQ126" s="138" t="s">
        <v>196</v>
      </c>
      <c r="AS126" s="138" t="s">
        <v>153</v>
      </c>
      <c r="AT126" s="138" t="s">
        <v>157</v>
      </c>
      <c r="AX126" s="13" t="s">
        <v>151</v>
      </c>
      <c r="BD126" s="139">
        <f t="shared" si="4"/>
        <v>0</v>
      </c>
      <c r="BE126" s="139">
        <f t="shared" si="5"/>
        <v>0</v>
      </c>
      <c r="BF126" s="139">
        <f t="shared" si="6"/>
        <v>0</v>
      </c>
      <c r="BG126" s="139">
        <f t="shared" si="7"/>
        <v>0</v>
      </c>
      <c r="BH126" s="139">
        <f t="shared" si="8"/>
        <v>0</v>
      </c>
      <c r="BI126" s="13" t="s">
        <v>157</v>
      </c>
      <c r="BJ126" s="139">
        <f t="shared" si="9"/>
        <v>0</v>
      </c>
      <c r="BK126" s="13" t="s">
        <v>196</v>
      </c>
      <c r="BL126" s="138" t="s">
        <v>1451</v>
      </c>
    </row>
    <row r="127" spans="2:64" s="1" customFormat="1" ht="16.5" customHeight="1">
      <c r="B127" s="127"/>
      <c r="C127" s="128" t="s">
        <v>156</v>
      </c>
      <c r="D127" s="128" t="s">
        <v>153</v>
      </c>
      <c r="E127" s="129" t="s">
        <v>1452</v>
      </c>
      <c r="F127" s="130" t="s">
        <v>1453</v>
      </c>
      <c r="G127" s="131" t="s">
        <v>1366</v>
      </c>
      <c r="H127" s="132">
        <v>1</v>
      </c>
      <c r="I127" s="133"/>
      <c r="J127" s="133">
        <f t="shared" si="0"/>
        <v>0</v>
      </c>
      <c r="K127" s="130" t="s">
        <v>1</v>
      </c>
      <c r="L127" s="25"/>
      <c r="M127" s="134" t="s">
        <v>1</v>
      </c>
      <c r="N127" s="135" t="s">
        <v>35</v>
      </c>
      <c r="O127" s="136">
        <v>0</v>
      </c>
      <c r="P127" s="136">
        <f t="shared" si="1"/>
        <v>0</v>
      </c>
      <c r="Q127" s="136">
        <v>0</v>
      </c>
      <c r="R127" s="136">
        <f t="shared" si="2"/>
        <v>0</v>
      </c>
      <c r="S127" s="136">
        <v>0</v>
      </c>
      <c r="T127" s="137">
        <f t="shared" si="3"/>
        <v>0</v>
      </c>
      <c r="AQ127" s="138" t="s">
        <v>196</v>
      </c>
      <c r="AS127" s="138" t="s">
        <v>153</v>
      </c>
      <c r="AT127" s="138" t="s">
        <v>157</v>
      </c>
      <c r="AX127" s="13" t="s">
        <v>151</v>
      </c>
      <c r="BD127" s="139">
        <f t="shared" si="4"/>
        <v>0</v>
      </c>
      <c r="BE127" s="139">
        <f t="shared" si="5"/>
        <v>0</v>
      </c>
      <c r="BF127" s="139">
        <f t="shared" si="6"/>
        <v>0</v>
      </c>
      <c r="BG127" s="139">
        <f t="shared" si="7"/>
        <v>0</v>
      </c>
      <c r="BH127" s="139">
        <f t="shared" si="8"/>
        <v>0</v>
      </c>
      <c r="BI127" s="13" t="s">
        <v>157</v>
      </c>
      <c r="BJ127" s="139">
        <f t="shared" si="9"/>
        <v>0</v>
      </c>
      <c r="BK127" s="13" t="s">
        <v>196</v>
      </c>
      <c r="BL127" s="138" t="s">
        <v>1454</v>
      </c>
    </row>
    <row r="128" spans="2:64" s="1" customFormat="1" ht="16.5" customHeight="1">
      <c r="B128" s="127"/>
      <c r="C128" s="128" t="s">
        <v>159</v>
      </c>
      <c r="D128" s="128" t="s">
        <v>153</v>
      </c>
      <c r="E128" s="129" t="s">
        <v>1455</v>
      </c>
      <c r="F128" s="130" t="s">
        <v>1456</v>
      </c>
      <c r="G128" s="131" t="s">
        <v>1366</v>
      </c>
      <c r="H128" s="132">
        <v>1</v>
      </c>
      <c r="I128" s="133"/>
      <c r="J128" s="133">
        <f t="shared" si="0"/>
        <v>0</v>
      </c>
      <c r="K128" s="130" t="s">
        <v>1</v>
      </c>
      <c r="L128" s="25"/>
      <c r="M128" s="134" t="s">
        <v>1</v>
      </c>
      <c r="N128" s="135" t="s">
        <v>35</v>
      </c>
      <c r="O128" s="136">
        <v>0</v>
      </c>
      <c r="P128" s="136">
        <f t="shared" si="1"/>
        <v>0</v>
      </c>
      <c r="Q128" s="136">
        <v>0</v>
      </c>
      <c r="R128" s="136">
        <f t="shared" si="2"/>
        <v>0</v>
      </c>
      <c r="S128" s="136">
        <v>0</v>
      </c>
      <c r="T128" s="137">
        <f t="shared" si="3"/>
        <v>0</v>
      </c>
      <c r="AQ128" s="138" t="s">
        <v>196</v>
      </c>
      <c r="AS128" s="138" t="s">
        <v>153</v>
      </c>
      <c r="AT128" s="138" t="s">
        <v>157</v>
      </c>
      <c r="AX128" s="13" t="s">
        <v>151</v>
      </c>
      <c r="BD128" s="139">
        <f t="shared" si="4"/>
        <v>0</v>
      </c>
      <c r="BE128" s="139">
        <f t="shared" si="5"/>
        <v>0</v>
      </c>
      <c r="BF128" s="139">
        <f t="shared" si="6"/>
        <v>0</v>
      </c>
      <c r="BG128" s="139">
        <f t="shared" si="7"/>
        <v>0</v>
      </c>
      <c r="BH128" s="139">
        <f t="shared" si="8"/>
        <v>0</v>
      </c>
      <c r="BI128" s="13" t="s">
        <v>157</v>
      </c>
      <c r="BJ128" s="139">
        <f t="shared" si="9"/>
        <v>0</v>
      </c>
      <c r="BK128" s="13" t="s">
        <v>196</v>
      </c>
      <c r="BL128" s="138" t="s">
        <v>1457</v>
      </c>
    </row>
    <row r="129" spans="2:64" s="1" customFormat="1" ht="16.5" customHeight="1">
      <c r="B129" s="127"/>
      <c r="C129" s="128" t="s">
        <v>160</v>
      </c>
      <c r="D129" s="128" t="s">
        <v>153</v>
      </c>
      <c r="E129" s="129" t="s">
        <v>1458</v>
      </c>
      <c r="F129" s="130" t="s">
        <v>1459</v>
      </c>
      <c r="G129" s="131" t="s">
        <v>1366</v>
      </c>
      <c r="H129" s="132">
        <v>1</v>
      </c>
      <c r="I129" s="133"/>
      <c r="J129" s="133">
        <f t="shared" si="0"/>
        <v>0</v>
      </c>
      <c r="K129" s="130" t="s">
        <v>1</v>
      </c>
      <c r="L129" s="25"/>
      <c r="M129" s="149" t="s">
        <v>1</v>
      </c>
      <c r="N129" s="150" t="s">
        <v>35</v>
      </c>
      <c r="O129" s="151">
        <v>0</v>
      </c>
      <c r="P129" s="151">
        <f t="shared" si="1"/>
        <v>0</v>
      </c>
      <c r="Q129" s="151">
        <v>0</v>
      </c>
      <c r="R129" s="151">
        <f t="shared" si="2"/>
        <v>0</v>
      </c>
      <c r="S129" s="151">
        <v>0</v>
      </c>
      <c r="T129" s="152">
        <f t="shared" si="3"/>
        <v>0</v>
      </c>
      <c r="AQ129" s="138" t="s">
        <v>196</v>
      </c>
      <c r="AS129" s="138" t="s">
        <v>153</v>
      </c>
      <c r="AT129" s="138" t="s">
        <v>157</v>
      </c>
      <c r="AX129" s="13" t="s">
        <v>151</v>
      </c>
      <c r="BD129" s="139">
        <f t="shared" si="4"/>
        <v>0</v>
      </c>
      <c r="BE129" s="139">
        <f t="shared" si="5"/>
        <v>0</v>
      </c>
      <c r="BF129" s="139">
        <f t="shared" si="6"/>
        <v>0</v>
      </c>
      <c r="BG129" s="139">
        <f t="shared" si="7"/>
        <v>0</v>
      </c>
      <c r="BH129" s="139">
        <f t="shared" si="8"/>
        <v>0</v>
      </c>
      <c r="BI129" s="13" t="s">
        <v>157</v>
      </c>
      <c r="BJ129" s="139">
        <f t="shared" si="9"/>
        <v>0</v>
      </c>
      <c r="BK129" s="13" t="s">
        <v>196</v>
      </c>
      <c r="BL129" s="138" t="s">
        <v>1460</v>
      </c>
    </row>
    <row r="130" spans="2:64" s="1" customFormat="1" ht="6.9" customHeight="1">
      <c r="B130" s="37"/>
      <c r="C130" s="38"/>
      <c r="D130" s="38"/>
      <c r="E130" s="38"/>
      <c r="F130" s="38"/>
      <c r="G130" s="38"/>
      <c r="H130" s="38"/>
      <c r="I130" s="38"/>
      <c r="J130" s="38"/>
      <c r="K130" s="38"/>
      <c r="L130" s="25"/>
    </row>
  </sheetData>
  <autoFilter ref="C120:K129"/>
  <mergeCells count="5">
    <mergeCell ref="E113:H113"/>
    <mergeCell ref="L2:U2"/>
    <mergeCell ref="E10:H10"/>
    <mergeCell ref="E30:H30"/>
    <mergeCell ref="E90:H90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opLeftCell="A67" workbookViewId="0">
      <selection activeCell="G80" sqref="G80"/>
    </sheetView>
  </sheetViews>
  <sheetFormatPr defaultRowHeight="10.199999999999999"/>
  <cols>
    <col min="1" max="1" width="9.42578125" style="251" customWidth="1"/>
    <col min="2" max="2" width="70.28515625" style="153" customWidth="1"/>
    <col min="3" max="3" width="10" style="253" customWidth="1"/>
    <col min="4" max="4" width="5.7109375" style="253" customWidth="1"/>
    <col min="5" max="5" width="11" style="253" customWidth="1"/>
    <col min="6" max="6" width="17.42578125" style="253" customWidth="1"/>
    <col min="7" max="8" width="9.28515625" style="153"/>
    <col min="9" max="9" width="13.7109375" style="153" customWidth="1"/>
    <col min="10" max="255" width="9.28515625" style="153"/>
    <col min="256" max="256" width="9.42578125" style="153" customWidth="1"/>
    <col min="257" max="257" width="84.7109375" style="153" customWidth="1"/>
    <col min="258" max="258" width="12.140625" style="153" bestFit="1" customWidth="1"/>
    <col min="259" max="259" width="9" style="153" customWidth="1"/>
    <col min="260" max="260" width="9.42578125" style="153" bestFit="1" customWidth="1"/>
    <col min="261" max="261" width="17.42578125" style="153" customWidth="1"/>
    <col min="262" max="511" width="9.28515625" style="153"/>
    <col min="512" max="512" width="9.42578125" style="153" customWidth="1"/>
    <col min="513" max="513" width="84.7109375" style="153" customWidth="1"/>
    <col min="514" max="514" width="12.140625" style="153" bestFit="1" customWidth="1"/>
    <col min="515" max="515" width="9" style="153" customWidth="1"/>
    <col min="516" max="516" width="9.42578125" style="153" bestFit="1" customWidth="1"/>
    <col min="517" max="517" width="17.42578125" style="153" customWidth="1"/>
    <col min="518" max="767" width="9.28515625" style="153"/>
    <col min="768" max="768" width="9.42578125" style="153" customWidth="1"/>
    <col min="769" max="769" width="84.7109375" style="153" customWidth="1"/>
    <col min="770" max="770" width="12.140625" style="153" bestFit="1" customWidth="1"/>
    <col min="771" max="771" width="9" style="153" customWidth="1"/>
    <col min="772" max="772" width="9.42578125" style="153" bestFit="1" customWidth="1"/>
    <col min="773" max="773" width="17.42578125" style="153" customWidth="1"/>
    <col min="774" max="1023" width="9.28515625" style="153"/>
    <col min="1024" max="1024" width="9.42578125" style="153" customWidth="1"/>
    <col min="1025" max="1025" width="84.7109375" style="153" customWidth="1"/>
    <col min="1026" max="1026" width="12.140625" style="153" bestFit="1" customWidth="1"/>
    <col min="1027" max="1027" width="9" style="153" customWidth="1"/>
    <col min="1028" max="1028" width="9.42578125" style="153" bestFit="1" customWidth="1"/>
    <col min="1029" max="1029" width="17.42578125" style="153" customWidth="1"/>
    <col min="1030" max="1279" width="9.28515625" style="153"/>
    <col min="1280" max="1280" width="9.42578125" style="153" customWidth="1"/>
    <col min="1281" max="1281" width="84.7109375" style="153" customWidth="1"/>
    <col min="1282" max="1282" width="12.140625" style="153" bestFit="1" customWidth="1"/>
    <col min="1283" max="1283" width="9" style="153" customWidth="1"/>
    <col min="1284" max="1284" width="9.42578125" style="153" bestFit="1" customWidth="1"/>
    <col min="1285" max="1285" width="17.42578125" style="153" customWidth="1"/>
    <col min="1286" max="1535" width="9.28515625" style="153"/>
    <col min="1536" max="1536" width="9.42578125" style="153" customWidth="1"/>
    <col min="1537" max="1537" width="84.7109375" style="153" customWidth="1"/>
    <col min="1538" max="1538" width="12.140625" style="153" bestFit="1" customWidth="1"/>
    <col min="1539" max="1539" width="9" style="153" customWidth="1"/>
    <col min="1540" max="1540" width="9.42578125" style="153" bestFit="1" customWidth="1"/>
    <col min="1541" max="1541" width="17.42578125" style="153" customWidth="1"/>
    <col min="1542" max="1791" width="9.28515625" style="153"/>
    <col min="1792" max="1792" width="9.42578125" style="153" customWidth="1"/>
    <col min="1793" max="1793" width="84.7109375" style="153" customWidth="1"/>
    <col min="1794" max="1794" width="12.140625" style="153" bestFit="1" customWidth="1"/>
    <col min="1795" max="1795" width="9" style="153" customWidth="1"/>
    <col min="1796" max="1796" width="9.42578125" style="153" bestFit="1" customWidth="1"/>
    <col min="1797" max="1797" width="17.42578125" style="153" customWidth="1"/>
    <col min="1798" max="2047" width="9.28515625" style="153"/>
    <col min="2048" max="2048" width="9.42578125" style="153" customWidth="1"/>
    <col min="2049" max="2049" width="84.7109375" style="153" customWidth="1"/>
    <col min="2050" max="2050" width="12.140625" style="153" bestFit="1" customWidth="1"/>
    <col min="2051" max="2051" width="9" style="153" customWidth="1"/>
    <col min="2052" max="2052" width="9.42578125" style="153" bestFit="1" customWidth="1"/>
    <col min="2053" max="2053" width="17.42578125" style="153" customWidth="1"/>
    <col min="2054" max="2303" width="9.28515625" style="153"/>
    <col min="2304" max="2304" width="9.42578125" style="153" customWidth="1"/>
    <col min="2305" max="2305" width="84.7109375" style="153" customWidth="1"/>
    <col min="2306" max="2306" width="12.140625" style="153" bestFit="1" customWidth="1"/>
    <col min="2307" max="2307" width="9" style="153" customWidth="1"/>
    <col min="2308" max="2308" width="9.42578125" style="153" bestFit="1" customWidth="1"/>
    <col min="2309" max="2309" width="17.42578125" style="153" customWidth="1"/>
    <col min="2310" max="2559" width="9.28515625" style="153"/>
    <col min="2560" max="2560" width="9.42578125" style="153" customWidth="1"/>
    <col min="2561" max="2561" width="84.7109375" style="153" customWidth="1"/>
    <col min="2562" max="2562" width="12.140625" style="153" bestFit="1" customWidth="1"/>
    <col min="2563" max="2563" width="9" style="153" customWidth="1"/>
    <col min="2564" max="2564" width="9.42578125" style="153" bestFit="1" customWidth="1"/>
    <col min="2565" max="2565" width="17.42578125" style="153" customWidth="1"/>
    <col min="2566" max="2815" width="9.28515625" style="153"/>
    <col min="2816" max="2816" width="9.42578125" style="153" customWidth="1"/>
    <col min="2817" max="2817" width="84.7109375" style="153" customWidth="1"/>
    <col min="2818" max="2818" width="12.140625" style="153" bestFit="1" customWidth="1"/>
    <col min="2819" max="2819" width="9" style="153" customWidth="1"/>
    <col min="2820" max="2820" width="9.42578125" style="153" bestFit="1" customWidth="1"/>
    <col min="2821" max="2821" width="17.42578125" style="153" customWidth="1"/>
    <col min="2822" max="3071" width="9.28515625" style="153"/>
    <col min="3072" max="3072" width="9.42578125" style="153" customWidth="1"/>
    <col min="3073" max="3073" width="84.7109375" style="153" customWidth="1"/>
    <col min="3074" max="3074" width="12.140625" style="153" bestFit="1" customWidth="1"/>
    <col min="3075" max="3075" width="9" style="153" customWidth="1"/>
    <col min="3076" max="3076" width="9.42578125" style="153" bestFit="1" customWidth="1"/>
    <col min="3077" max="3077" width="17.42578125" style="153" customWidth="1"/>
    <col min="3078" max="3327" width="9.28515625" style="153"/>
    <col min="3328" max="3328" width="9.42578125" style="153" customWidth="1"/>
    <col min="3329" max="3329" width="84.7109375" style="153" customWidth="1"/>
    <col min="3330" max="3330" width="12.140625" style="153" bestFit="1" customWidth="1"/>
    <col min="3331" max="3331" width="9" style="153" customWidth="1"/>
    <col min="3332" max="3332" width="9.42578125" style="153" bestFit="1" customWidth="1"/>
    <col min="3333" max="3333" width="17.42578125" style="153" customWidth="1"/>
    <col min="3334" max="3583" width="9.28515625" style="153"/>
    <col min="3584" max="3584" width="9.42578125" style="153" customWidth="1"/>
    <col min="3585" max="3585" width="84.7109375" style="153" customWidth="1"/>
    <col min="3586" max="3586" width="12.140625" style="153" bestFit="1" customWidth="1"/>
    <col min="3587" max="3587" width="9" style="153" customWidth="1"/>
    <col min="3588" max="3588" width="9.42578125" style="153" bestFit="1" customWidth="1"/>
    <col min="3589" max="3589" width="17.42578125" style="153" customWidth="1"/>
    <col min="3590" max="3839" width="9.28515625" style="153"/>
    <col min="3840" max="3840" width="9.42578125" style="153" customWidth="1"/>
    <col min="3841" max="3841" width="84.7109375" style="153" customWidth="1"/>
    <col min="3842" max="3842" width="12.140625" style="153" bestFit="1" customWidth="1"/>
    <col min="3843" max="3843" width="9" style="153" customWidth="1"/>
    <col min="3844" max="3844" width="9.42578125" style="153" bestFit="1" customWidth="1"/>
    <col min="3845" max="3845" width="17.42578125" style="153" customWidth="1"/>
    <col min="3846" max="4095" width="9.28515625" style="153"/>
    <col min="4096" max="4096" width="9.42578125" style="153" customWidth="1"/>
    <col min="4097" max="4097" width="84.7109375" style="153" customWidth="1"/>
    <col min="4098" max="4098" width="12.140625" style="153" bestFit="1" customWidth="1"/>
    <col min="4099" max="4099" width="9" style="153" customWidth="1"/>
    <col min="4100" max="4100" width="9.42578125" style="153" bestFit="1" customWidth="1"/>
    <col min="4101" max="4101" width="17.42578125" style="153" customWidth="1"/>
    <col min="4102" max="4351" width="9.28515625" style="153"/>
    <col min="4352" max="4352" width="9.42578125" style="153" customWidth="1"/>
    <col min="4353" max="4353" width="84.7109375" style="153" customWidth="1"/>
    <col min="4354" max="4354" width="12.140625" style="153" bestFit="1" customWidth="1"/>
    <col min="4355" max="4355" width="9" style="153" customWidth="1"/>
    <col min="4356" max="4356" width="9.42578125" style="153" bestFit="1" customWidth="1"/>
    <col min="4357" max="4357" width="17.42578125" style="153" customWidth="1"/>
    <col min="4358" max="4607" width="9.28515625" style="153"/>
    <col min="4608" max="4608" width="9.42578125" style="153" customWidth="1"/>
    <col min="4609" max="4609" width="84.7109375" style="153" customWidth="1"/>
    <col min="4610" max="4610" width="12.140625" style="153" bestFit="1" customWidth="1"/>
    <col min="4611" max="4611" width="9" style="153" customWidth="1"/>
    <col min="4612" max="4612" width="9.42578125" style="153" bestFit="1" customWidth="1"/>
    <col min="4613" max="4613" width="17.42578125" style="153" customWidth="1"/>
    <col min="4614" max="4863" width="9.28515625" style="153"/>
    <col min="4864" max="4864" width="9.42578125" style="153" customWidth="1"/>
    <col min="4865" max="4865" width="84.7109375" style="153" customWidth="1"/>
    <col min="4866" max="4866" width="12.140625" style="153" bestFit="1" customWidth="1"/>
    <col min="4867" max="4867" width="9" style="153" customWidth="1"/>
    <col min="4868" max="4868" width="9.42578125" style="153" bestFit="1" customWidth="1"/>
    <col min="4869" max="4869" width="17.42578125" style="153" customWidth="1"/>
    <col min="4870" max="5119" width="9.28515625" style="153"/>
    <col min="5120" max="5120" width="9.42578125" style="153" customWidth="1"/>
    <col min="5121" max="5121" width="84.7109375" style="153" customWidth="1"/>
    <col min="5122" max="5122" width="12.140625" style="153" bestFit="1" customWidth="1"/>
    <col min="5123" max="5123" width="9" style="153" customWidth="1"/>
    <col min="5124" max="5124" width="9.42578125" style="153" bestFit="1" customWidth="1"/>
    <col min="5125" max="5125" width="17.42578125" style="153" customWidth="1"/>
    <col min="5126" max="5375" width="9.28515625" style="153"/>
    <col min="5376" max="5376" width="9.42578125" style="153" customWidth="1"/>
    <col min="5377" max="5377" width="84.7109375" style="153" customWidth="1"/>
    <col min="5378" max="5378" width="12.140625" style="153" bestFit="1" customWidth="1"/>
    <col min="5379" max="5379" width="9" style="153" customWidth="1"/>
    <col min="5380" max="5380" width="9.42578125" style="153" bestFit="1" customWidth="1"/>
    <col min="5381" max="5381" width="17.42578125" style="153" customWidth="1"/>
    <col min="5382" max="5631" width="9.28515625" style="153"/>
    <col min="5632" max="5632" width="9.42578125" style="153" customWidth="1"/>
    <col min="5633" max="5633" width="84.7109375" style="153" customWidth="1"/>
    <col min="5634" max="5634" width="12.140625" style="153" bestFit="1" customWidth="1"/>
    <col min="5635" max="5635" width="9" style="153" customWidth="1"/>
    <col min="5636" max="5636" width="9.42578125" style="153" bestFit="1" customWidth="1"/>
    <col min="5637" max="5637" width="17.42578125" style="153" customWidth="1"/>
    <col min="5638" max="5887" width="9.28515625" style="153"/>
    <col min="5888" max="5888" width="9.42578125" style="153" customWidth="1"/>
    <col min="5889" max="5889" width="84.7109375" style="153" customWidth="1"/>
    <col min="5890" max="5890" width="12.140625" style="153" bestFit="1" customWidth="1"/>
    <col min="5891" max="5891" width="9" style="153" customWidth="1"/>
    <col min="5892" max="5892" width="9.42578125" style="153" bestFit="1" customWidth="1"/>
    <col min="5893" max="5893" width="17.42578125" style="153" customWidth="1"/>
    <col min="5894" max="6143" width="9.28515625" style="153"/>
    <col min="6144" max="6144" width="9.42578125" style="153" customWidth="1"/>
    <col min="6145" max="6145" width="84.7109375" style="153" customWidth="1"/>
    <col min="6146" max="6146" width="12.140625" style="153" bestFit="1" customWidth="1"/>
    <col min="6147" max="6147" width="9" style="153" customWidth="1"/>
    <col min="6148" max="6148" width="9.42578125" style="153" bestFit="1" customWidth="1"/>
    <col min="6149" max="6149" width="17.42578125" style="153" customWidth="1"/>
    <col min="6150" max="6399" width="9.28515625" style="153"/>
    <col min="6400" max="6400" width="9.42578125" style="153" customWidth="1"/>
    <col min="6401" max="6401" width="84.7109375" style="153" customWidth="1"/>
    <col min="6402" max="6402" width="12.140625" style="153" bestFit="1" customWidth="1"/>
    <col min="6403" max="6403" width="9" style="153" customWidth="1"/>
    <col min="6404" max="6404" width="9.42578125" style="153" bestFit="1" customWidth="1"/>
    <col min="6405" max="6405" width="17.42578125" style="153" customWidth="1"/>
    <col min="6406" max="6655" width="9.28515625" style="153"/>
    <col min="6656" max="6656" width="9.42578125" style="153" customWidth="1"/>
    <col min="6657" max="6657" width="84.7109375" style="153" customWidth="1"/>
    <col min="6658" max="6658" width="12.140625" style="153" bestFit="1" customWidth="1"/>
    <col min="6659" max="6659" width="9" style="153" customWidth="1"/>
    <col min="6660" max="6660" width="9.42578125" style="153" bestFit="1" customWidth="1"/>
    <col min="6661" max="6661" width="17.42578125" style="153" customWidth="1"/>
    <col min="6662" max="6911" width="9.28515625" style="153"/>
    <col min="6912" max="6912" width="9.42578125" style="153" customWidth="1"/>
    <col min="6913" max="6913" width="84.7109375" style="153" customWidth="1"/>
    <col min="6914" max="6914" width="12.140625" style="153" bestFit="1" customWidth="1"/>
    <col min="6915" max="6915" width="9" style="153" customWidth="1"/>
    <col min="6916" max="6916" width="9.42578125" style="153" bestFit="1" customWidth="1"/>
    <col min="6917" max="6917" width="17.42578125" style="153" customWidth="1"/>
    <col min="6918" max="7167" width="9.28515625" style="153"/>
    <col min="7168" max="7168" width="9.42578125" style="153" customWidth="1"/>
    <col min="7169" max="7169" width="84.7109375" style="153" customWidth="1"/>
    <col min="7170" max="7170" width="12.140625" style="153" bestFit="1" customWidth="1"/>
    <col min="7171" max="7171" width="9" style="153" customWidth="1"/>
    <col min="7172" max="7172" width="9.42578125" style="153" bestFit="1" customWidth="1"/>
    <col min="7173" max="7173" width="17.42578125" style="153" customWidth="1"/>
    <col min="7174" max="7423" width="9.28515625" style="153"/>
    <col min="7424" max="7424" width="9.42578125" style="153" customWidth="1"/>
    <col min="7425" max="7425" width="84.7109375" style="153" customWidth="1"/>
    <col min="7426" max="7426" width="12.140625" style="153" bestFit="1" customWidth="1"/>
    <col min="7427" max="7427" width="9" style="153" customWidth="1"/>
    <col min="7428" max="7428" width="9.42578125" style="153" bestFit="1" customWidth="1"/>
    <col min="7429" max="7429" width="17.42578125" style="153" customWidth="1"/>
    <col min="7430" max="7679" width="9.28515625" style="153"/>
    <col min="7680" max="7680" width="9.42578125" style="153" customWidth="1"/>
    <col min="7681" max="7681" width="84.7109375" style="153" customWidth="1"/>
    <col min="7682" max="7682" width="12.140625" style="153" bestFit="1" customWidth="1"/>
    <col min="7683" max="7683" width="9" style="153" customWidth="1"/>
    <col min="7684" max="7684" width="9.42578125" style="153" bestFit="1" customWidth="1"/>
    <col min="7685" max="7685" width="17.42578125" style="153" customWidth="1"/>
    <col min="7686" max="7935" width="9.28515625" style="153"/>
    <col min="7936" max="7936" width="9.42578125" style="153" customWidth="1"/>
    <col min="7937" max="7937" width="84.7109375" style="153" customWidth="1"/>
    <col min="7938" max="7938" width="12.140625" style="153" bestFit="1" customWidth="1"/>
    <col min="7939" max="7939" width="9" style="153" customWidth="1"/>
    <col min="7940" max="7940" width="9.42578125" style="153" bestFit="1" customWidth="1"/>
    <col min="7941" max="7941" width="17.42578125" style="153" customWidth="1"/>
    <col min="7942" max="8191" width="9.28515625" style="153"/>
    <col min="8192" max="8192" width="9.42578125" style="153" customWidth="1"/>
    <col min="8193" max="8193" width="84.7109375" style="153" customWidth="1"/>
    <col min="8194" max="8194" width="12.140625" style="153" bestFit="1" customWidth="1"/>
    <col min="8195" max="8195" width="9" style="153" customWidth="1"/>
    <col min="8196" max="8196" width="9.42578125" style="153" bestFit="1" customWidth="1"/>
    <col min="8197" max="8197" width="17.42578125" style="153" customWidth="1"/>
    <col min="8198" max="8447" width="9.28515625" style="153"/>
    <col min="8448" max="8448" width="9.42578125" style="153" customWidth="1"/>
    <col min="8449" max="8449" width="84.7109375" style="153" customWidth="1"/>
    <col min="8450" max="8450" width="12.140625" style="153" bestFit="1" customWidth="1"/>
    <col min="8451" max="8451" width="9" style="153" customWidth="1"/>
    <col min="8452" max="8452" width="9.42578125" style="153" bestFit="1" customWidth="1"/>
    <col min="8453" max="8453" width="17.42578125" style="153" customWidth="1"/>
    <col min="8454" max="8703" width="9.28515625" style="153"/>
    <col min="8704" max="8704" width="9.42578125" style="153" customWidth="1"/>
    <col min="8705" max="8705" width="84.7109375" style="153" customWidth="1"/>
    <col min="8706" max="8706" width="12.140625" style="153" bestFit="1" customWidth="1"/>
    <col min="8707" max="8707" width="9" style="153" customWidth="1"/>
    <col min="8708" max="8708" width="9.42578125" style="153" bestFit="1" customWidth="1"/>
    <col min="8709" max="8709" width="17.42578125" style="153" customWidth="1"/>
    <col min="8710" max="8959" width="9.28515625" style="153"/>
    <col min="8960" max="8960" width="9.42578125" style="153" customWidth="1"/>
    <col min="8961" max="8961" width="84.7109375" style="153" customWidth="1"/>
    <col min="8962" max="8962" width="12.140625" style="153" bestFit="1" customWidth="1"/>
    <col min="8963" max="8963" width="9" style="153" customWidth="1"/>
    <col min="8964" max="8964" width="9.42578125" style="153" bestFit="1" customWidth="1"/>
    <col min="8965" max="8965" width="17.42578125" style="153" customWidth="1"/>
    <col min="8966" max="9215" width="9.28515625" style="153"/>
    <col min="9216" max="9216" width="9.42578125" style="153" customWidth="1"/>
    <col min="9217" max="9217" width="84.7109375" style="153" customWidth="1"/>
    <col min="9218" max="9218" width="12.140625" style="153" bestFit="1" customWidth="1"/>
    <col min="9219" max="9219" width="9" style="153" customWidth="1"/>
    <col min="9220" max="9220" width="9.42578125" style="153" bestFit="1" customWidth="1"/>
    <col min="9221" max="9221" width="17.42578125" style="153" customWidth="1"/>
    <col min="9222" max="9471" width="9.28515625" style="153"/>
    <col min="9472" max="9472" width="9.42578125" style="153" customWidth="1"/>
    <col min="9473" max="9473" width="84.7109375" style="153" customWidth="1"/>
    <col min="9474" max="9474" width="12.140625" style="153" bestFit="1" customWidth="1"/>
    <col min="9475" max="9475" width="9" style="153" customWidth="1"/>
    <col min="9476" max="9476" width="9.42578125" style="153" bestFit="1" customWidth="1"/>
    <col min="9477" max="9477" width="17.42578125" style="153" customWidth="1"/>
    <col min="9478" max="9727" width="9.28515625" style="153"/>
    <col min="9728" max="9728" width="9.42578125" style="153" customWidth="1"/>
    <col min="9729" max="9729" width="84.7109375" style="153" customWidth="1"/>
    <col min="9730" max="9730" width="12.140625" style="153" bestFit="1" customWidth="1"/>
    <col min="9731" max="9731" width="9" style="153" customWidth="1"/>
    <col min="9732" max="9732" width="9.42578125" style="153" bestFit="1" customWidth="1"/>
    <col min="9733" max="9733" width="17.42578125" style="153" customWidth="1"/>
    <col min="9734" max="9983" width="9.28515625" style="153"/>
    <col min="9984" max="9984" width="9.42578125" style="153" customWidth="1"/>
    <col min="9985" max="9985" width="84.7109375" style="153" customWidth="1"/>
    <col min="9986" max="9986" width="12.140625" style="153" bestFit="1" customWidth="1"/>
    <col min="9987" max="9987" width="9" style="153" customWidth="1"/>
    <col min="9988" max="9988" width="9.42578125" style="153" bestFit="1" customWidth="1"/>
    <col min="9989" max="9989" width="17.42578125" style="153" customWidth="1"/>
    <col min="9990" max="10239" width="9.28515625" style="153"/>
    <col min="10240" max="10240" width="9.42578125" style="153" customWidth="1"/>
    <col min="10241" max="10241" width="84.7109375" style="153" customWidth="1"/>
    <col min="10242" max="10242" width="12.140625" style="153" bestFit="1" customWidth="1"/>
    <col min="10243" max="10243" width="9" style="153" customWidth="1"/>
    <col min="10244" max="10244" width="9.42578125" style="153" bestFit="1" customWidth="1"/>
    <col min="10245" max="10245" width="17.42578125" style="153" customWidth="1"/>
    <col min="10246" max="10495" width="9.28515625" style="153"/>
    <col min="10496" max="10496" width="9.42578125" style="153" customWidth="1"/>
    <col min="10497" max="10497" width="84.7109375" style="153" customWidth="1"/>
    <col min="10498" max="10498" width="12.140625" style="153" bestFit="1" customWidth="1"/>
    <col min="10499" max="10499" width="9" style="153" customWidth="1"/>
    <col min="10500" max="10500" width="9.42578125" style="153" bestFit="1" customWidth="1"/>
    <col min="10501" max="10501" width="17.42578125" style="153" customWidth="1"/>
    <col min="10502" max="10751" width="9.28515625" style="153"/>
    <col min="10752" max="10752" width="9.42578125" style="153" customWidth="1"/>
    <col min="10753" max="10753" width="84.7109375" style="153" customWidth="1"/>
    <col min="10754" max="10754" width="12.140625" style="153" bestFit="1" customWidth="1"/>
    <col min="10755" max="10755" width="9" style="153" customWidth="1"/>
    <col min="10756" max="10756" width="9.42578125" style="153" bestFit="1" customWidth="1"/>
    <col min="10757" max="10757" width="17.42578125" style="153" customWidth="1"/>
    <col min="10758" max="11007" width="9.28515625" style="153"/>
    <col min="11008" max="11008" width="9.42578125" style="153" customWidth="1"/>
    <col min="11009" max="11009" width="84.7109375" style="153" customWidth="1"/>
    <col min="11010" max="11010" width="12.140625" style="153" bestFit="1" customWidth="1"/>
    <col min="11011" max="11011" width="9" style="153" customWidth="1"/>
    <col min="11012" max="11012" width="9.42578125" style="153" bestFit="1" customWidth="1"/>
    <col min="11013" max="11013" width="17.42578125" style="153" customWidth="1"/>
    <col min="11014" max="11263" width="9.28515625" style="153"/>
    <col min="11264" max="11264" width="9.42578125" style="153" customWidth="1"/>
    <col min="11265" max="11265" width="84.7109375" style="153" customWidth="1"/>
    <col min="11266" max="11266" width="12.140625" style="153" bestFit="1" customWidth="1"/>
    <col min="11267" max="11267" width="9" style="153" customWidth="1"/>
    <col min="11268" max="11268" width="9.42578125" style="153" bestFit="1" customWidth="1"/>
    <col min="11269" max="11269" width="17.42578125" style="153" customWidth="1"/>
    <col min="11270" max="11519" width="9.28515625" style="153"/>
    <col min="11520" max="11520" width="9.42578125" style="153" customWidth="1"/>
    <col min="11521" max="11521" width="84.7109375" style="153" customWidth="1"/>
    <col min="11522" max="11522" width="12.140625" style="153" bestFit="1" customWidth="1"/>
    <col min="11523" max="11523" width="9" style="153" customWidth="1"/>
    <col min="11524" max="11524" width="9.42578125" style="153" bestFit="1" customWidth="1"/>
    <col min="11525" max="11525" width="17.42578125" style="153" customWidth="1"/>
    <col min="11526" max="11775" width="9.28515625" style="153"/>
    <col min="11776" max="11776" width="9.42578125" style="153" customWidth="1"/>
    <col min="11777" max="11777" width="84.7109375" style="153" customWidth="1"/>
    <col min="11778" max="11778" width="12.140625" style="153" bestFit="1" customWidth="1"/>
    <col min="11779" max="11779" width="9" style="153" customWidth="1"/>
    <col min="11780" max="11780" width="9.42578125" style="153" bestFit="1" customWidth="1"/>
    <col min="11781" max="11781" width="17.42578125" style="153" customWidth="1"/>
    <col min="11782" max="12031" width="9.28515625" style="153"/>
    <col min="12032" max="12032" width="9.42578125" style="153" customWidth="1"/>
    <col min="12033" max="12033" width="84.7109375" style="153" customWidth="1"/>
    <col min="12034" max="12034" width="12.140625" style="153" bestFit="1" customWidth="1"/>
    <col min="12035" max="12035" width="9" style="153" customWidth="1"/>
    <col min="12036" max="12036" width="9.42578125" style="153" bestFit="1" customWidth="1"/>
    <col min="12037" max="12037" width="17.42578125" style="153" customWidth="1"/>
    <col min="12038" max="12287" width="9.28515625" style="153"/>
    <col min="12288" max="12288" width="9.42578125" style="153" customWidth="1"/>
    <col min="12289" max="12289" width="84.7109375" style="153" customWidth="1"/>
    <col min="12290" max="12290" width="12.140625" style="153" bestFit="1" customWidth="1"/>
    <col min="12291" max="12291" width="9" style="153" customWidth="1"/>
    <col min="12292" max="12292" width="9.42578125" style="153" bestFit="1" customWidth="1"/>
    <col min="12293" max="12293" width="17.42578125" style="153" customWidth="1"/>
    <col min="12294" max="12543" width="9.28515625" style="153"/>
    <col min="12544" max="12544" width="9.42578125" style="153" customWidth="1"/>
    <col min="12545" max="12545" width="84.7109375" style="153" customWidth="1"/>
    <col min="12546" max="12546" width="12.140625" style="153" bestFit="1" customWidth="1"/>
    <col min="12547" max="12547" width="9" style="153" customWidth="1"/>
    <col min="12548" max="12548" width="9.42578125" style="153" bestFit="1" customWidth="1"/>
    <col min="12549" max="12549" width="17.42578125" style="153" customWidth="1"/>
    <col min="12550" max="12799" width="9.28515625" style="153"/>
    <col min="12800" max="12800" width="9.42578125" style="153" customWidth="1"/>
    <col min="12801" max="12801" width="84.7109375" style="153" customWidth="1"/>
    <col min="12802" max="12802" width="12.140625" style="153" bestFit="1" customWidth="1"/>
    <col min="12803" max="12803" width="9" style="153" customWidth="1"/>
    <col min="12804" max="12804" width="9.42578125" style="153" bestFit="1" customWidth="1"/>
    <col min="12805" max="12805" width="17.42578125" style="153" customWidth="1"/>
    <col min="12806" max="13055" width="9.28515625" style="153"/>
    <col min="13056" max="13056" width="9.42578125" style="153" customWidth="1"/>
    <col min="13057" max="13057" width="84.7109375" style="153" customWidth="1"/>
    <col min="13058" max="13058" width="12.140625" style="153" bestFit="1" customWidth="1"/>
    <col min="13059" max="13059" width="9" style="153" customWidth="1"/>
    <col min="13060" max="13060" width="9.42578125" style="153" bestFit="1" customWidth="1"/>
    <col min="13061" max="13061" width="17.42578125" style="153" customWidth="1"/>
    <col min="13062" max="13311" width="9.28515625" style="153"/>
    <col min="13312" max="13312" width="9.42578125" style="153" customWidth="1"/>
    <col min="13313" max="13313" width="84.7109375" style="153" customWidth="1"/>
    <col min="13314" max="13314" width="12.140625" style="153" bestFit="1" customWidth="1"/>
    <col min="13315" max="13315" width="9" style="153" customWidth="1"/>
    <col min="13316" max="13316" width="9.42578125" style="153" bestFit="1" customWidth="1"/>
    <col min="13317" max="13317" width="17.42578125" style="153" customWidth="1"/>
    <col min="13318" max="13567" width="9.28515625" style="153"/>
    <col min="13568" max="13568" width="9.42578125" style="153" customWidth="1"/>
    <col min="13569" max="13569" width="84.7109375" style="153" customWidth="1"/>
    <col min="13570" max="13570" width="12.140625" style="153" bestFit="1" customWidth="1"/>
    <col min="13571" max="13571" width="9" style="153" customWidth="1"/>
    <col min="13572" max="13572" width="9.42578125" style="153" bestFit="1" customWidth="1"/>
    <col min="13573" max="13573" width="17.42578125" style="153" customWidth="1"/>
    <col min="13574" max="13823" width="9.28515625" style="153"/>
    <col min="13824" max="13824" width="9.42578125" style="153" customWidth="1"/>
    <col min="13825" max="13825" width="84.7109375" style="153" customWidth="1"/>
    <col min="13826" max="13826" width="12.140625" style="153" bestFit="1" customWidth="1"/>
    <col min="13827" max="13827" width="9" style="153" customWidth="1"/>
    <col min="13828" max="13828" width="9.42578125" style="153" bestFit="1" customWidth="1"/>
    <col min="13829" max="13829" width="17.42578125" style="153" customWidth="1"/>
    <col min="13830" max="14079" width="9.28515625" style="153"/>
    <col min="14080" max="14080" width="9.42578125" style="153" customWidth="1"/>
    <col min="14081" max="14081" width="84.7109375" style="153" customWidth="1"/>
    <col min="14082" max="14082" width="12.140625" style="153" bestFit="1" customWidth="1"/>
    <col min="14083" max="14083" width="9" style="153" customWidth="1"/>
    <col min="14084" max="14084" width="9.42578125" style="153" bestFit="1" customWidth="1"/>
    <col min="14085" max="14085" width="17.42578125" style="153" customWidth="1"/>
    <col min="14086" max="14335" width="9.28515625" style="153"/>
    <col min="14336" max="14336" width="9.42578125" style="153" customWidth="1"/>
    <col min="14337" max="14337" width="84.7109375" style="153" customWidth="1"/>
    <col min="14338" max="14338" width="12.140625" style="153" bestFit="1" customWidth="1"/>
    <col min="14339" max="14339" width="9" style="153" customWidth="1"/>
    <col min="14340" max="14340" width="9.42578125" style="153" bestFit="1" customWidth="1"/>
    <col min="14341" max="14341" width="17.42578125" style="153" customWidth="1"/>
    <col min="14342" max="14591" width="9.28515625" style="153"/>
    <col min="14592" max="14592" width="9.42578125" style="153" customWidth="1"/>
    <col min="14593" max="14593" width="84.7109375" style="153" customWidth="1"/>
    <col min="14594" max="14594" width="12.140625" style="153" bestFit="1" customWidth="1"/>
    <col min="14595" max="14595" width="9" style="153" customWidth="1"/>
    <col min="14596" max="14596" width="9.42578125" style="153" bestFit="1" customWidth="1"/>
    <col min="14597" max="14597" width="17.42578125" style="153" customWidth="1"/>
    <col min="14598" max="14847" width="9.28515625" style="153"/>
    <col min="14848" max="14848" width="9.42578125" style="153" customWidth="1"/>
    <col min="14849" max="14849" width="84.7109375" style="153" customWidth="1"/>
    <col min="14850" max="14850" width="12.140625" style="153" bestFit="1" customWidth="1"/>
    <col min="14851" max="14851" width="9" style="153" customWidth="1"/>
    <col min="14852" max="14852" width="9.42578125" style="153" bestFit="1" customWidth="1"/>
    <col min="14853" max="14853" width="17.42578125" style="153" customWidth="1"/>
    <col min="14854" max="15103" width="9.28515625" style="153"/>
    <col min="15104" max="15104" width="9.42578125" style="153" customWidth="1"/>
    <col min="15105" max="15105" width="84.7109375" style="153" customWidth="1"/>
    <col min="15106" max="15106" width="12.140625" style="153" bestFit="1" customWidth="1"/>
    <col min="15107" max="15107" width="9" style="153" customWidth="1"/>
    <col min="15108" max="15108" width="9.42578125" style="153" bestFit="1" customWidth="1"/>
    <col min="15109" max="15109" width="17.42578125" style="153" customWidth="1"/>
    <col min="15110" max="15359" width="9.28515625" style="153"/>
    <col min="15360" max="15360" width="9.42578125" style="153" customWidth="1"/>
    <col min="15361" max="15361" width="84.7109375" style="153" customWidth="1"/>
    <col min="15362" max="15362" width="12.140625" style="153" bestFit="1" customWidth="1"/>
    <col min="15363" max="15363" width="9" style="153" customWidth="1"/>
    <col min="15364" max="15364" width="9.42578125" style="153" bestFit="1" customWidth="1"/>
    <col min="15365" max="15365" width="17.42578125" style="153" customWidth="1"/>
    <col min="15366" max="15615" width="9.28515625" style="153"/>
    <col min="15616" max="15616" width="9.42578125" style="153" customWidth="1"/>
    <col min="15617" max="15617" width="84.7109375" style="153" customWidth="1"/>
    <col min="15618" max="15618" width="12.140625" style="153" bestFit="1" customWidth="1"/>
    <col min="15619" max="15619" width="9" style="153" customWidth="1"/>
    <col min="15620" max="15620" width="9.42578125" style="153" bestFit="1" customWidth="1"/>
    <col min="15621" max="15621" width="17.42578125" style="153" customWidth="1"/>
    <col min="15622" max="15871" width="9.28515625" style="153"/>
    <col min="15872" max="15872" width="9.42578125" style="153" customWidth="1"/>
    <col min="15873" max="15873" width="84.7109375" style="153" customWidth="1"/>
    <col min="15874" max="15874" width="12.140625" style="153" bestFit="1" customWidth="1"/>
    <col min="15875" max="15875" width="9" style="153" customWidth="1"/>
    <col min="15876" max="15876" width="9.42578125" style="153" bestFit="1" customWidth="1"/>
    <col min="15877" max="15877" width="17.42578125" style="153" customWidth="1"/>
    <col min="15878" max="16127" width="9.28515625" style="153"/>
    <col min="16128" max="16128" width="9.42578125" style="153" customWidth="1"/>
    <col min="16129" max="16129" width="84.7109375" style="153" customWidth="1"/>
    <col min="16130" max="16130" width="12.140625" style="153" bestFit="1" customWidth="1"/>
    <col min="16131" max="16131" width="9" style="153" customWidth="1"/>
    <col min="16132" max="16132" width="9.42578125" style="153" bestFit="1" customWidth="1"/>
    <col min="16133" max="16133" width="17.42578125" style="153" customWidth="1"/>
    <col min="16134" max="16384" width="9.28515625" style="153"/>
  </cols>
  <sheetData>
    <row r="1" spans="1:10" ht="22.8">
      <c r="A1" s="504" t="s">
        <v>137</v>
      </c>
      <c r="B1" s="505"/>
      <c r="C1" s="505"/>
      <c r="D1" s="505"/>
      <c r="E1" s="505"/>
      <c r="F1" s="505"/>
    </row>
    <row r="2" spans="1:10" ht="13.2">
      <c r="A2" s="506" t="s">
        <v>2019</v>
      </c>
      <c r="B2" s="507"/>
      <c r="C2" s="507"/>
      <c r="D2" s="507"/>
      <c r="E2" s="505"/>
      <c r="F2" s="505"/>
    </row>
    <row r="3" spans="1:10" ht="13.8" thickBot="1">
      <c r="A3" s="506" t="s">
        <v>2020</v>
      </c>
      <c r="B3" s="507"/>
      <c r="C3" s="507"/>
      <c r="D3" s="507"/>
      <c r="E3" s="505"/>
      <c r="F3" s="505"/>
    </row>
    <row r="4" spans="1:10" ht="13.8" thickBot="1">
      <c r="A4" s="415" t="s">
        <v>2021</v>
      </c>
      <c r="B4" s="222" t="s">
        <v>2022</v>
      </c>
      <c r="C4" s="222" t="s">
        <v>2023</v>
      </c>
      <c r="D4" s="221" t="s">
        <v>2024</v>
      </c>
      <c r="E4" s="222" t="s">
        <v>2025</v>
      </c>
      <c r="F4" s="223" t="s">
        <v>2026</v>
      </c>
    </row>
    <row r="5" spans="1:10" ht="13.5" customHeight="1">
      <c r="A5" s="404" t="s">
        <v>1444</v>
      </c>
      <c r="B5" s="405"/>
      <c r="C5" s="224"/>
      <c r="D5" s="225"/>
      <c r="E5" s="226"/>
      <c r="F5" s="227"/>
    </row>
    <row r="6" spans="1:10" ht="52.8">
      <c r="A6" s="228" t="s">
        <v>2027</v>
      </c>
      <c r="B6" s="257" t="s">
        <v>2028</v>
      </c>
      <c r="C6" s="229">
        <v>1</v>
      </c>
      <c r="D6" s="230" t="s">
        <v>154</v>
      </c>
      <c r="E6" s="231"/>
      <c r="F6" s="232">
        <f>E6*C6</f>
        <v>0</v>
      </c>
      <c r="I6" s="191"/>
      <c r="J6" s="271"/>
    </row>
    <row r="7" spans="1:10" ht="13.2">
      <c r="A7" s="228"/>
      <c r="B7" s="257" t="s">
        <v>2029</v>
      </c>
      <c r="C7" s="229"/>
      <c r="D7" s="230"/>
      <c r="E7" s="231"/>
      <c r="F7" s="232"/>
      <c r="I7" s="191"/>
      <c r="J7" s="271"/>
    </row>
    <row r="8" spans="1:10" ht="13.2">
      <c r="A8" s="228"/>
      <c r="B8" s="257" t="s">
        <v>2030</v>
      </c>
      <c r="C8" s="229"/>
      <c r="D8" s="230"/>
      <c r="E8" s="231"/>
      <c r="F8" s="232"/>
      <c r="I8" s="191"/>
      <c r="J8" s="271"/>
    </row>
    <row r="9" spans="1:10" ht="13.2">
      <c r="A9" s="228"/>
      <c r="B9" s="257" t="s">
        <v>2031</v>
      </c>
      <c r="C9" s="229"/>
      <c r="D9" s="230"/>
      <c r="E9" s="231"/>
      <c r="F9" s="232"/>
      <c r="I9" s="191"/>
      <c r="J9" s="271"/>
    </row>
    <row r="10" spans="1:10" ht="13.8">
      <c r="A10" s="228"/>
      <c r="B10" s="257" t="s">
        <v>2032</v>
      </c>
      <c r="C10" s="229"/>
      <c r="D10" s="230"/>
      <c r="E10" s="231"/>
      <c r="F10" s="232"/>
      <c r="I10" s="191"/>
      <c r="J10" s="271"/>
    </row>
    <row r="11" spans="1:10" ht="13.2">
      <c r="A11" s="228"/>
      <c r="B11" s="257" t="s">
        <v>2033</v>
      </c>
      <c r="C11" s="229"/>
      <c r="D11" s="230"/>
      <c r="E11" s="231"/>
      <c r="F11" s="232"/>
      <c r="I11" s="191"/>
      <c r="J11" s="271"/>
    </row>
    <row r="12" spans="1:10" ht="13.2">
      <c r="A12" s="228"/>
      <c r="B12" s="257" t="s">
        <v>2034</v>
      </c>
      <c r="C12" s="229"/>
      <c r="D12" s="230"/>
      <c r="E12" s="231"/>
      <c r="F12" s="232"/>
      <c r="I12" s="191"/>
      <c r="J12" s="271"/>
    </row>
    <row r="13" spans="1:10" ht="13.2">
      <c r="A13" s="228"/>
      <c r="B13" s="257" t="s">
        <v>2035</v>
      </c>
      <c r="C13" s="229"/>
      <c r="D13" s="230"/>
      <c r="E13" s="231"/>
      <c r="F13" s="232"/>
      <c r="I13" s="191"/>
      <c r="J13" s="271"/>
    </row>
    <row r="14" spans="1:10" ht="13.2">
      <c r="A14" s="228"/>
      <c r="B14" s="257" t="s">
        <v>2036</v>
      </c>
      <c r="C14" s="229"/>
      <c r="D14" s="230"/>
      <c r="E14" s="231"/>
      <c r="F14" s="232"/>
      <c r="I14" s="191"/>
      <c r="J14" s="271"/>
    </row>
    <row r="15" spans="1:10" ht="13.2">
      <c r="A15" s="228"/>
      <c r="B15" s="257" t="s">
        <v>2037</v>
      </c>
      <c r="C15" s="229"/>
      <c r="D15" s="230"/>
      <c r="E15" s="231"/>
      <c r="F15" s="232"/>
      <c r="I15" s="191"/>
      <c r="J15" s="271"/>
    </row>
    <row r="16" spans="1:10" ht="39" customHeight="1">
      <c r="A16" s="228"/>
      <c r="B16" s="257" t="s">
        <v>2038</v>
      </c>
      <c r="C16" s="229"/>
      <c r="D16" s="230"/>
      <c r="E16" s="231"/>
      <c r="F16" s="232"/>
      <c r="I16" s="191"/>
      <c r="J16" s="271"/>
    </row>
    <row r="17" spans="1:10" ht="13.2">
      <c r="A17" s="228"/>
      <c r="B17" s="257" t="s">
        <v>2039</v>
      </c>
      <c r="C17" s="229"/>
      <c r="D17" s="230"/>
      <c r="E17" s="231"/>
      <c r="F17" s="232"/>
      <c r="I17" s="191"/>
      <c r="J17" s="271"/>
    </row>
    <row r="18" spans="1:10" ht="13.2">
      <c r="A18" s="228"/>
      <c r="B18" s="257" t="s">
        <v>2040</v>
      </c>
      <c r="C18" s="229">
        <v>1</v>
      </c>
      <c r="D18" s="230" t="s">
        <v>154</v>
      </c>
      <c r="E18" s="231"/>
      <c r="F18" s="232">
        <f t="shared" ref="F18:F37" si="0">E18*C18</f>
        <v>0</v>
      </c>
      <c r="I18" s="191"/>
      <c r="J18" s="271"/>
    </row>
    <row r="19" spans="1:10" ht="13.2">
      <c r="A19" s="228"/>
      <c r="B19" s="257" t="s">
        <v>2041</v>
      </c>
      <c r="C19" s="229">
        <v>1</v>
      </c>
      <c r="D19" s="230" t="s">
        <v>154</v>
      </c>
      <c r="E19" s="231"/>
      <c r="F19" s="232">
        <f t="shared" si="0"/>
        <v>0</v>
      </c>
      <c r="I19" s="191"/>
      <c r="J19" s="271"/>
    </row>
    <row r="20" spans="1:10" ht="13.2">
      <c r="A20" s="228"/>
      <c r="B20" s="257" t="s">
        <v>2042</v>
      </c>
      <c r="C20" s="229">
        <v>1</v>
      </c>
      <c r="D20" s="230" t="s">
        <v>1156</v>
      </c>
      <c r="E20" s="231"/>
      <c r="F20" s="232">
        <f t="shared" si="0"/>
        <v>0</v>
      </c>
      <c r="I20" s="191"/>
      <c r="J20" s="271"/>
    </row>
    <row r="21" spans="1:10" ht="13.2">
      <c r="A21" s="228"/>
      <c r="B21" s="257" t="s">
        <v>2043</v>
      </c>
      <c r="C21" s="229">
        <v>1</v>
      </c>
      <c r="D21" s="230" t="s">
        <v>154</v>
      </c>
      <c r="E21" s="231"/>
      <c r="F21" s="232">
        <f t="shared" si="0"/>
        <v>0</v>
      </c>
      <c r="I21" s="191"/>
      <c r="J21" s="271"/>
    </row>
    <row r="22" spans="1:10" s="238" customFormat="1" ht="13.2">
      <c r="A22" s="233" t="s">
        <v>2044</v>
      </c>
      <c r="B22" s="234" t="s">
        <v>2045</v>
      </c>
      <c r="C22" s="235">
        <v>1</v>
      </c>
      <c r="D22" s="236" t="s">
        <v>154</v>
      </c>
      <c r="E22" s="237"/>
      <c r="F22" s="232">
        <f t="shared" si="0"/>
        <v>0</v>
      </c>
      <c r="I22" s="191"/>
      <c r="J22" s="271"/>
    </row>
    <row r="23" spans="1:10" s="238" customFormat="1" ht="13.2">
      <c r="A23" s="233" t="s">
        <v>2046</v>
      </c>
      <c r="B23" s="234" t="s">
        <v>2047</v>
      </c>
      <c r="C23" s="235">
        <v>1</v>
      </c>
      <c r="D23" s="236" t="s">
        <v>154</v>
      </c>
      <c r="E23" s="237"/>
      <c r="F23" s="232">
        <f t="shared" si="0"/>
        <v>0</v>
      </c>
      <c r="I23" s="191"/>
      <c r="J23" s="271"/>
    </row>
    <row r="24" spans="1:10" s="238" customFormat="1" ht="13.2">
      <c r="A24" s="233" t="s">
        <v>2048</v>
      </c>
      <c r="B24" s="234" t="s">
        <v>2049</v>
      </c>
      <c r="C24" s="235">
        <v>1</v>
      </c>
      <c r="D24" s="236" t="s">
        <v>154</v>
      </c>
      <c r="E24" s="237"/>
      <c r="F24" s="232">
        <f t="shared" si="0"/>
        <v>0</v>
      </c>
      <c r="I24" s="191"/>
      <c r="J24" s="271"/>
    </row>
    <row r="25" spans="1:10" s="238" customFormat="1" ht="13.2">
      <c r="A25" s="233" t="s">
        <v>2050</v>
      </c>
      <c r="B25" s="234" t="s">
        <v>2051</v>
      </c>
      <c r="C25" s="235">
        <v>1</v>
      </c>
      <c r="D25" s="236" t="s">
        <v>154</v>
      </c>
      <c r="E25" s="237"/>
      <c r="F25" s="232">
        <f t="shared" si="0"/>
        <v>0</v>
      </c>
      <c r="I25" s="191"/>
      <c r="J25" s="271"/>
    </row>
    <row r="26" spans="1:10" s="238" customFormat="1" ht="13.2">
      <c r="A26" s="233" t="s">
        <v>2052</v>
      </c>
      <c r="B26" s="234" t="s">
        <v>2053</v>
      </c>
      <c r="C26" s="235">
        <v>2</v>
      </c>
      <c r="D26" s="236" t="s">
        <v>154</v>
      </c>
      <c r="E26" s="237"/>
      <c r="F26" s="232">
        <f t="shared" si="0"/>
        <v>0</v>
      </c>
      <c r="I26" s="191"/>
      <c r="J26" s="271"/>
    </row>
    <row r="27" spans="1:10" s="238" customFormat="1" ht="13.2">
      <c r="A27" s="233" t="s">
        <v>2054</v>
      </c>
      <c r="B27" s="234" t="s">
        <v>2055</v>
      </c>
      <c r="C27" s="235">
        <v>2</v>
      </c>
      <c r="D27" s="236" t="s">
        <v>154</v>
      </c>
      <c r="E27" s="237"/>
      <c r="F27" s="232">
        <f t="shared" si="0"/>
        <v>0</v>
      </c>
      <c r="I27" s="191"/>
      <c r="J27" s="271"/>
    </row>
    <row r="28" spans="1:10" s="238" customFormat="1" ht="13.8">
      <c r="A28" s="233" t="s">
        <v>2056</v>
      </c>
      <c r="B28" s="234" t="s">
        <v>2057</v>
      </c>
      <c r="C28" s="235">
        <v>6</v>
      </c>
      <c r="D28" s="236" t="s">
        <v>154</v>
      </c>
      <c r="E28" s="237"/>
      <c r="F28" s="232">
        <f t="shared" si="0"/>
        <v>0</v>
      </c>
      <c r="I28" s="191"/>
      <c r="J28" s="271"/>
    </row>
    <row r="29" spans="1:10" s="238" customFormat="1" ht="13.8">
      <c r="A29" s="233" t="s">
        <v>2058</v>
      </c>
      <c r="B29" s="234" t="s">
        <v>2059</v>
      </c>
      <c r="C29" s="235">
        <v>7</v>
      </c>
      <c r="D29" s="236" t="s">
        <v>154</v>
      </c>
      <c r="E29" s="237"/>
      <c r="F29" s="232">
        <f t="shared" si="0"/>
        <v>0</v>
      </c>
      <c r="I29" s="191"/>
      <c r="J29" s="271"/>
    </row>
    <row r="30" spans="1:10" s="238" customFormat="1" ht="13.8">
      <c r="A30" s="233" t="s">
        <v>2060</v>
      </c>
      <c r="B30" s="234" t="s">
        <v>2061</v>
      </c>
      <c r="C30" s="235">
        <v>2</v>
      </c>
      <c r="D30" s="236" t="s">
        <v>154</v>
      </c>
      <c r="E30" s="237"/>
      <c r="F30" s="232">
        <f t="shared" si="0"/>
        <v>0</v>
      </c>
      <c r="I30" s="191"/>
      <c r="J30" s="271"/>
    </row>
    <row r="31" spans="1:10" s="238" customFormat="1" ht="13.8">
      <c r="A31" s="233" t="s">
        <v>2062</v>
      </c>
      <c r="B31" s="234" t="s">
        <v>2063</v>
      </c>
      <c r="C31" s="235">
        <v>9</v>
      </c>
      <c r="D31" s="236" t="s">
        <v>154</v>
      </c>
      <c r="E31" s="237"/>
      <c r="F31" s="232">
        <f t="shared" si="0"/>
        <v>0</v>
      </c>
      <c r="I31" s="191"/>
      <c r="J31" s="271"/>
    </row>
    <row r="32" spans="1:10" s="238" customFormat="1" ht="13.8">
      <c r="A32" s="233" t="s">
        <v>2064</v>
      </c>
      <c r="B32" s="234" t="s">
        <v>2065</v>
      </c>
      <c r="C32" s="235">
        <v>2</v>
      </c>
      <c r="D32" s="236" t="s">
        <v>154</v>
      </c>
      <c r="E32" s="237"/>
      <c r="F32" s="232">
        <f t="shared" si="0"/>
        <v>0</v>
      </c>
      <c r="I32" s="191"/>
      <c r="J32" s="271"/>
    </row>
    <row r="33" spans="1:10" s="238" customFormat="1" ht="13.2">
      <c r="A33" s="233" t="s">
        <v>2066</v>
      </c>
      <c r="B33" s="234" t="s">
        <v>2067</v>
      </c>
      <c r="C33" s="235">
        <v>1</v>
      </c>
      <c r="D33" s="236" t="s">
        <v>154</v>
      </c>
      <c r="E33" s="237"/>
      <c r="F33" s="232">
        <f t="shared" si="0"/>
        <v>0</v>
      </c>
      <c r="I33" s="191"/>
      <c r="J33" s="271"/>
    </row>
    <row r="34" spans="1:10" s="238" customFormat="1" ht="13.8">
      <c r="A34" s="233" t="s">
        <v>2068</v>
      </c>
      <c r="B34" s="234" t="s">
        <v>2069</v>
      </c>
      <c r="C34" s="235">
        <v>1</v>
      </c>
      <c r="D34" s="236" t="s">
        <v>154</v>
      </c>
      <c r="E34" s="237"/>
      <c r="F34" s="232">
        <f t="shared" si="0"/>
        <v>0</v>
      </c>
      <c r="I34" s="191"/>
      <c r="J34" s="271"/>
    </row>
    <row r="35" spans="1:10" s="238" customFormat="1" ht="13.2">
      <c r="A35" s="233" t="s">
        <v>2070</v>
      </c>
      <c r="B35" s="234" t="s">
        <v>2071</v>
      </c>
      <c r="C35" s="235">
        <v>2</v>
      </c>
      <c r="D35" s="236" t="s">
        <v>154</v>
      </c>
      <c r="E35" s="237"/>
      <c r="F35" s="232">
        <f t="shared" si="0"/>
        <v>0</v>
      </c>
      <c r="I35" s="191"/>
      <c r="J35" s="271"/>
    </row>
    <row r="36" spans="1:10" s="238" customFormat="1" ht="13.2">
      <c r="A36" s="233" t="s">
        <v>2072</v>
      </c>
      <c r="B36" s="234" t="s">
        <v>2073</v>
      </c>
      <c r="C36" s="235">
        <v>1</v>
      </c>
      <c r="D36" s="236" t="s">
        <v>154</v>
      </c>
      <c r="E36" s="237"/>
      <c r="F36" s="232">
        <f t="shared" si="0"/>
        <v>0</v>
      </c>
      <c r="I36" s="191"/>
      <c r="J36" s="271"/>
    </row>
    <row r="37" spans="1:10" s="238" customFormat="1" ht="13.2">
      <c r="A37" s="233" t="s">
        <v>2074</v>
      </c>
      <c r="B37" s="234" t="s">
        <v>2075</v>
      </c>
      <c r="C37" s="235">
        <v>2</v>
      </c>
      <c r="D37" s="236" t="s">
        <v>154</v>
      </c>
      <c r="E37" s="237"/>
      <c r="F37" s="232">
        <f t="shared" si="0"/>
        <v>0</v>
      </c>
      <c r="I37" s="191"/>
      <c r="J37" s="271"/>
    </row>
    <row r="38" spans="1:10" s="238" customFormat="1" ht="13.2">
      <c r="A38" s="233" t="s">
        <v>2076</v>
      </c>
      <c r="B38" s="239" t="s">
        <v>2077</v>
      </c>
      <c r="C38" s="235"/>
      <c r="D38" s="236"/>
      <c r="E38" s="237"/>
      <c r="F38" s="240"/>
      <c r="I38" s="191"/>
      <c r="J38" s="271"/>
    </row>
    <row r="39" spans="1:10" s="238" customFormat="1" ht="13.8">
      <c r="A39" s="233"/>
      <c r="B39" s="239" t="s">
        <v>2078</v>
      </c>
      <c r="C39" s="235">
        <v>50</v>
      </c>
      <c r="D39" s="236" t="s">
        <v>2079</v>
      </c>
      <c r="E39" s="237"/>
      <c r="F39" s="240">
        <f>E39*C39</f>
        <v>0</v>
      </c>
      <c r="I39" s="191"/>
      <c r="J39" s="271"/>
    </row>
    <row r="40" spans="1:10" s="238" customFormat="1" ht="27" customHeight="1">
      <c r="A40" s="233" t="s">
        <v>2076</v>
      </c>
      <c r="B40" s="234" t="s">
        <v>2080</v>
      </c>
      <c r="C40" s="235"/>
      <c r="D40" s="236"/>
      <c r="E40" s="237"/>
      <c r="F40" s="240"/>
      <c r="I40" s="191"/>
      <c r="J40" s="271"/>
    </row>
    <row r="41" spans="1:10" s="238" customFormat="1" ht="13.2">
      <c r="A41" s="233"/>
      <c r="B41" s="239" t="s">
        <v>2081</v>
      </c>
      <c r="C41" s="235">
        <v>75</v>
      </c>
      <c r="D41" s="236" t="s">
        <v>2079</v>
      </c>
      <c r="E41" s="237"/>
      <c r="F41" s="240">
        <f t="shared" ref="F41:F46" si="1">E41*C41</f>
        <v>0</v>
      </c>
      <c r="I41" s="191"/>
      <c r="J41" s="271"/>
    </row>
    <row r="42" spans="1:10" s="238" customFormat="1" ht="27" customHeight="1">
      <c r="A42" s="233" t="s">
        <v>2076</v>
      </c>
      <c r="B42" s="234" t="s">
        <v>2082</v>
      </c>
      <c r="C42" s="235">
        <v>1</v>
      </c>
      <c r="D42" s="236" t="s">
        <v>185</v>
      </c>
      <c r="E42" s="237"/>
      <c r="F42" s="240">
        <f t="shared" si="1"/>
        <v>0</v>
      </c>
      <c r="I42" s="191"/>
      <c r="J42" s="271"/>
    </row>
    <row r="43" spans="1:10" s="238" customFormat="1" ht="25.95" customHeight="1">
      <c r="A43" s="233" t="s">
        <v>2076</v>
      </c>
      <c r="B43" s="234" t="s">
        <v>2083</v>
      </c>
      <c r="C43" s="235">
        <v>30</v>
      </c>
      <c r="D43" s="236" t="s">
        <v>185</v>
      </c>
      <c r="E43" s="237"/>
      <c r="F43" s="240">
        <f t="shared" si="1"/>
        <v>0</v>
      </c>
      <c r="I43" s="191"/>
      <c r="J43" s="271"/>
    </row>
    <row r="44" spans="1:10" s="238" customFormat="1" ht="13.2">
      <c r="A44" s="233" t="s">
        <v>2076</v>
      </c>
      <c r="B44" s="239" t="s">
        <v>2084</v>
      </c>
      <c r="C44" s="235">
        <v>1</v>
      </c>
      <c r="D44" s="236" t="s">
        <v>154</v>
      </c>
      <c r="E44" s="237"/>
      <c r="F44" s="240">
        <f t="shared" si="1"/>
        <v>0</v>
      </c>
      <c r="I44" s="191"/>
      <c r="J44" s="271"/>
    </row>
    <row r="45" spans="1:10" s="238" customFormat="1" ht="13.2">
      <c r="A45" s="233" t="s">
        <v>2076</v>
      </c>
      <c r="B45" s="239" t="s">
        <v>2085</v>
      </c>
      <c r="C45" s="235">
        <v>25</v>
      </c>
      <c r="D45" s="236" t="s">
        <v>2079</v>
      </c>
      <c r="E45" s="237"/>
      <c r="F45" s="240">
        <f t="shared" si="1"/>
        <v>0</v>
      </c>
      <c r="I45" s="191"/>
      <c r="J45" s="271"/>
    </row>
    <row r="46" spans="1:10" s="238" customFormat="1" ht="13.8" thickBot="1">
      <c r="A46" s="233" t="s">
        <v>2076</v>
      </c>
      <c r="B46" s="239" t="s">
        <v>2086</v>
      </c>
      <c r="C46" s="235">
        <v>1</v>
      </c>
      <c r="D46" s="236" t="s">
        <v>1483</v>
      </c>
      <c r="E46" s="237"/>
      <c r="F46" s="240">
        <f t="shared" si="1"/>
        <v>0</v>
      </c>
      <c r="I46" s="191"/>
      <c r="J46" s="271"/>
    </row>
    <row r="47" spans="1:10" ht="13.5" customHeight="1">
      <c r="A47" s="404" t="s">
        <v>1447</v>
      </c>
      <c r="B47" s="405"/>
      <c r="C47" s="405"/>
      <c r="D47" s="406"/>
      <c r="E47" s="407"/>
      <c r="F47" s="408"/>
      <c r="I47" s="191"/>
      <c r="J47" s="271"/>
    </row>
    <row r="48" spans="1:10" ht="29.25" customHeight="1">
      <c r="A48" s="228" t="s">
        <v>2087</v>
      </c>
      <c r="B48" s="258" t="s">
        <v>2088</v>
      </c>
      <c r="C48" s="229">
        <v>1</v>
      </c>
      <c r="D48" s="230" t="s">
        <v>154</v>
      </c>
      <c r="E48" s="231"/>
      <c r="F48" s="240">
        <f>E48*C48</f>
        <v>0</v>
      </c>
      <c r="I48" s="191"/>
      <c r="J48" s="271"/>
    </row>
    <row r="49" spans="1:10" ht="13.2">
      <c r="A49" s="228"/>
      <c r="B49" s="258" t="s">
        <v>2039</v>
      </c>
      <c r="C49" s="229"/>
      <c r="D49" s="230"/>
      <c r="E49" s="231"/>
      <c r="F49" s="232"/>
      <c r="I49" s="191"/>
      <c r="J49" s="271"/>
    </row>
    <row r="50" spans="1:10" ht="13.2">
      <c r="A50" s="228"/>
      <c r="B50" s="258" t="s">
        <v>2089</v>
      </c>
      <c r="C50" s="229">
        <v>1</v>
      </c>
      <c r="D50" s="230" t="s">
        <v>154</v>
      </c>
      <c r="E50" s="231"/>
      <c r="F50" s="240">
        <f>E50*C50</f>
        <v>0</v>
      </c>
      <c r="I50" s="191"/>
      <c r="J50" s="271"/>
    </row>
    <row r="51" spans="1:10" ht="29.25" customHeight="1">
      <c r="A51" s="228" t="s">
        <v>2090</v>
      </c>
      <c r="B51" s="258" t="s">
        <v>2091</v>
      </c>
      <c r="C51" s="229">
        <v>1</v>
      </c>
      <c r="D51" s="230" t="s">
        <v>154</v>
      </c>
      <c r="E51" s="231"/>
      <c r="F51" s="240">
        <f>E51*C51</f>
        <v>0</v>
      </c>
      <c r="I51" s="191"/>
      <c r="J51" s="271"/>
    </row>
    <row r="52" spans="1:10" ht="13.2">
      <c r="A52" s="228"/>
      <c r="B52" s="258" t="s">
        <v>2039</v>
      </c>
      <c r="C52" s="229"/>
      <c r="D52" s="230"/>
      <c r="E52" s="231"/>
      <c r="F52" s="232"/>
      <c r="I52" s="191"/>
      <c r="J52" s="271"/>
    </row>
    <row r="53" spans="1:10" ht="13.2">
      <c r="A53" s="228"/>
      <c r="B53" s="258" t="s">
        <v>2092</v>
      </c>
      <c r="C53" s="229">
        <v>1</v>
      </c>
      <c r="D53" s="230" t="s">
        <v>154</v>
      </c>
      <c r="E53" s="231"/>
      <c r="F53" s="240">
        <f>E53*C53</f>
        <v>0</v>
      </c>
      <c r="I53" s="191"/>
      <c r="J53" s="271"/>
    </row>
    <row r="54" spans="1:10" ht="29.25" customHeight="1">
      <c r="A54" s="228" t="s">
        <v>2093</v>
      </c>
      <c r="B54" s="258" t="s">
        <v>2094</v>
      </c>
      <c r="C54" s="229">
        <v>3</v>
      </c>
      <c r="D54" s="230" t="s">
        <v>154</v>
      </c>
      <c r="E54" s="231"/>
      <c r="F54" s="240">
        <f>E54*C54</f>
        <v>0</v>
      </c>
      <c r="I54" s="191"/>
      <c r="J54" s="271"/>
    </row>
    <row r="55" spans="1:10" ht="14.25" customHeight="1">
      <c r="A55" s="228"/>
      <c r="B55" s="257" t="s">
        <v>2095</v>
      </c>
      <c r="C55" s="229"/>
      <c r="D55" s="230"/>
      <c r="E55" s="231"/>
      <c r="F55" s="232"/>
      <c r="I55" s="191"/>
      <c r="J55" s="271"/>
    </row>
    <row r="56" spans="1:10" ht="14.25" customHeight="1">
      <c r="A56" s="228"/>
      <c r="B56" s="257" t="s">
        <v>2096</v>
      </c>
      <c r="C56" s="229">
        <v>3</v>
      </c>
      <c r="D56" s="230" t="s">
        <v>154</v>
      </c>
      <c r="E56" s="231"/>
      <c r="F56" s="240">
        <f>E56*C56</f>
        <v>0</v>
      </c>
      <c r="I56" s="191"/>
      <c r="J56" s="271"/>
    </row>
    <row r="57" spans="1:10" ht="14.25" customHeight="1">
      <c r="A57" s="228" t="s">
        <v>2097</v>
      </c>
      <c r="B57" s="257" t="s">
        <v>2098</v>
      </c>
      <c r="C57" s="229">
        <v>6</v>
      </c>
      <c r="D57" s="230" t="s">
        <v>154</v>
      </c>
      <c r="E57" s="231"/>
      <c r="F57" s="240">
        <f>E57*C57</f>
        <v>0</v>
      </c>
      <c r="I57" s="191"/>
      <c r="J57" s="271"/>
    </row>
    <row r="58" spans="1:10" ht="14.25" customHeight="1">
      <c r="A58" s="228" t="s">
        <v>2099</v>
      </c>
      <c r="B58" s="257" t="s">
        <v>2100</v>
      </c>
      <c r="C58" s="229">
        <v>1</v>
      </c>
      <c r="D58" s="230" t="s">
        <v>154</v>
      </c>
      <c r="E58" s="231"/>
      <c r="F58" s="240">
        <f>E58*C58</f>
        <v>0</v>
      </c>
      <c r="I58" s="191"/>
      <c r="J58" s="271"/>
    </row>
    <row r="59" spans="1:10" s="238" customFormat="1" ht="13.2">
      <c r="A59" s="233" t="s">
        <v>2076</v>
      </c>
      <c r="B59" s="239" t="s">
        <v>2077</v>
      </c>
      <c r="C59" s="235"/>
      <c r="D59" s="236"/>
      <c r="E59" s="237"/>
      <c r="F59" s="240"/>
      <c r="I59" s="191"/>
      <c r="J59" s="271"/>
    </row>
    <row r="60" spans="1:10" s="238" customFormat="1" ht="13.8">
      <c r="A60" s="233"/>
      <c r="B60" s="239" t="s">
        <v>2101</v>
      </c>
      <c r="C60" s="235">
        <v>10</v>
      </c>
      <c r="D60" s="236" t="s">
        <v>2079</v>
      </c>
      <c r="E60" s="237"/>
      <c r="F60" s="240">
        <f>E60*C60</f>
        <v>0</v>
      </c>
      <c r="I60" s="191"/>
      <c r="J60" s="271"/>
    </row>
    <row r="61" spans="1:10" ht="14.25" customHeight="1">
      <c r="A61" s="228" t="s">
        <v>2076</v>
      </c>
      <c r="B61" s="257" t="s">
        <v>2102</v>
      </c>
      <c r="C61" s="229">
        <v>2</v>
      </c>
      <c r="D61" s="230" t="s">
        <v>2079</v>
      </c>
      <c r="E61" s="231"/>
      <c r="F61" s="240">
        <f>E61*C61</f>
        <v>0</v>
      </c>
      <c r="I61" s="191"/>
      <c r="J61" s="271"/>
    </row>
    <row r="62" spans="1:10" s="238" customFormat="1" ht="25.95" customHeight="1">
      <c r="A62" s="233" t="s">
        <v>2076</v>
      </c>
      <c r="B62" s="416" t="s">
        <v>2083</v>
      </c>
      <c r="C62" s="235">
        <v>1</v>
      </c>
      <c r="D62" s="236" t="s">
        <v>185</v>
      </c>
      <c r="E62" s="237"/>
      <c r="F62" s="240">
        <f>E62*C62</f>
        <v>0</v>
      </c>
      <c r="I62" s="191"/>
      <c r="J62" s="271"/>
    </row>
    <row r="63" spans="1:10" s="238" customFormat="1" ht="13.2">
      <c r="A63" s="233" t="s">
        <v>2076</v>
      </c>
      <c r="B63" s="239" t="s">
        <v>2084</v>
      </c>
      <c r="C63" s="235">
        <v>1</v>
      </c>
      <c r="D63" s="236" t="s">
        <v>154</v>
      </c>
      <c r="E63" s="237"/>
      <c r="F63" s="240">
        <f>E63*C63</f>
        <v>0</v>
      </c>
      <c r="I63" s="191"/>
      <c r="J63" s="271"/>
    </row>
    <row r="64" spans="1:10" s="238" customFormat="1" ht="13.8" thickBot="1">
      <c r="A64" s="233" t="s">
        <v>2076</v>
      </c>
      <c r="B64" s="239" t="s">
        <v>2086</v>
      </c>
      <c r="C64" s="235">
        <v>1</v>
      </c>
      <c r="D64" s="236" t="s">
        <v>1483</v>
      </c>
      <c r="E64" s="237"/>
      <c r="F64" s="240">
        <f>E64*C64</f>
        <v>0</v>
      </c>
      <c r="I64" s="191"/>
      <c r="J64" s="271"/>
    </row>
    <row r="65" spans="1:10" ht="13.5" customHeight="1">
      <c r="A65" s="404" t="s">
        <v>1450</v>
      </c>
      <c r="B65" s="405"/>
      <c r="C65" s="405"/>
      <c r="D65" s="406"/>
      <c r="E65" s="407"/>
      <c r="F65" s="408"/>
      <c r="I65" s="191"/>
      <c r="J65" s="271"/>
    </row>
    <row r="66" spans="1:10" ht="33" customHeight="1">
      <c r="A66" s="228" t="s">
        <v>2103</v>
      </c>
      <c r="B66" s="258" t="s">
        <v>2104</v>
      </c>
      <c r="C66" s="229">
        <v>1</v>
      </c>
      <c r="D66" s="230" t="s">
        <v>154</v>
      </c>
      <c r="E66" s="231"/>
      <c r="F66" s="240">
        <f>E66*C66</f>
        <v>0</v>
      </c>
      <c r="I66" s="191"/>
      <c r="J66" s="271"/>
    </row>
    <row r="67" spans="1:10" ht="14.25" customHeight="1">
      <c r="A67" s="228"/>
      <c r="B67" s="257" t="s">
        <v>2039</v>
      </c>
      <c r="C67" s="229"/>
      <c r="D67" s="230"/>
      <c r="E67" s="231"/>
      <c r="F67" s="232"/>
      <c r="I67" s="191"/>
      <c r="J67" s="271"/>
    </row>
    <row r="68" spans="1:10" ht="14.25" customHeight="1">
      <c r="A68" s="228"/>
      <c r="B68" s="257" t="s">
        <v>2105</v>
      </c>
      <c r="C68" s="229">
        <v>1</v>
      </c>
      <c r="D68" s="230" t="s">
        <v>154</v>
      </c>
      <c r="E68" s="231"/>
      <c r="F68" s="240">
        <f>E68*C68</f>
        <v>0</v>
      </c>
      <c r="I68" s="191"/>
      <c r="J68" s="271"/>
    </row>
    <row r="69" spans="1:10" ht="14.25" customHeight="1">
      <c r="A69" s="228"/>
      <c r="B69" s="257" t="s">
        <v>2106</v>
      </c>
      <c r="C69" s="229">
        <v>1</v>
      </c>
      <c r="D69" s="230" t="s">
        <v>154</v>
      </c>
      <c r="E69" s="231"/>
      <c r="F69" s="240">
        <f>E69*C69</f>
        <v>0</v>
      </c>
      <c r="I69" s="191"/>
      <c r="J69" s="271"/>
    </row>
    <row r="70" spans="1:10" ht="14.25" customHeight="1">
      <c r="A70" s="228"/>
      <c r="B70" s="257" t="s">
        <v>2040</v>
      </c>
      <c r="C70" s="229">
        <v>1</v>
      </c>
      <c r="D70" s="230" t="s">
        <v>154</v>
      </c>
      <c r="E70" s="231"/>
      <c r="F70" s="240">
        <f>E70*C70</f>
        <v>0</v>
      </c>
      <c r="I70" s="191"/>
      <c r="J70" s="271"/>
    </row>
    <row r="71" spans="1:10" ht="29.25" customHeight="1">
      <c r="A71" s="228" t="s">
        <v>2107</v>
      </c>
      <c r="B71" s="258" t="s">
        <v>2108</v>
      </c>
      <c r="C71" s="229">
        <v>1</v>
      </c>
      <c r="D71" s="230" t="s">
        <v>154</v>
      </c>
      <c r="E71" s="231"/>
      <c r="F71" s="240">
        <f>E71*C71</f>
        <v>0</v>
      </c>
      <c r="I71" s="191"/>
      <c r="J71" s="271"/>
    </row>
    <row r="72" spans="1:10" ht="13.2">
      <c r="A72" s="228"/>
      <c r="B72" s="258" t="s">
        <v>2039</v>
      </c>
      <c r="C72" s="229"/>
      <c r="D72" s="230"/>
      <c r="E72" s="231"/>
      <c r="F72" s="232"/>
      <c r="I72" s="191"/>
      <c r="J72" s="271"/>
    </row>
    <row r="73" spans="1:10" ht="13.2">
      <c r="A73" s="228"/>
      <c r="B73" s="258" t="s">
        <v>2089</v>
      </c>
      <c r="C73" s="229">
        <v>1</v>
      </c>
      <c r="D73" s="230" t="s">
        <v>154</v>
      </c>
      <c r="E73" s="231"/>
      <c r="F73" s="240">
        <f>E73*C73</f>
        <v>0</v>
      </c>
      <c r="I73" s="191"/>
      <c r="J73" s="271"/>
    </row>
    <row r="74" spans="1:10" s="238" customFormat="1" ht="16.5" customHeight="1" thickBot="1">
      <c r="A74" s="233" t="s">
        <v>2076</v>
      </c>
      <c r="B74" s="258" t="s">
        <v>2086</v>
      </c>
      <c r="C74" s="235">
        <v>1</v>
      </c>
      <c r="D74" s="236" t="s">
        <v>1483</v>
      </c>
      <c r="E74" s="237"/>
      <c r="F74" s="240">
        <f>E74*C74</f>
        <v>0</v>
      </c>
      <c r="I74" s="191"/>
      <c r="J74" s="271"/>
    </row>
    <row r="75" spans="1:10" ht="16.5" customHeight="1">
      <c r="A75" s="404" t="s">
        <v>2109</v>
      </c>
      <c r="B75" s="405"/>
      <c r="C75" s="405"/>
      <c r="D75" s="406"/>
      <c r="E75" s="407"/>
      <c r="F75" s="408"/>
      <c r="I75" s="191"/>
      <c r="J75" s="271"/>
    </row>
    <row r="76" spans="1:10" s="238" customFormat="1" ht="13.2">
      <c r="A76" s="233" t="s">
        <v>2076</v>
      </c>
      <c r="B76" s="258" t="s">
        <v>1453</v>
      </c>
      <c r="C76" s="235">
        <v>1</v>
      </c>
      <c r="D76" s="236" t="s">
        <v>1483</v>
      </c>
      <c r="E76" s="237"/>
      <c r="F76" s="240">
        <f>E76*C76</f>
        <v>0</v>
      </c>
      <c r="I76" s="191"/>
      <c r="J76" s="271"/>
    </row>
    <row r="77" spans="1:10" s="238" customFormat="1" ht="13.8" thickBot="1">
      <c r="A77" s="228"/>
      <c r="B77" s="409"/>
      <c r="C77" s="229"/>
      <c r="D77" s="230"/>
      <c r="E77" s="241"/>
      <c r="F77" s="240"/>
      <c r="J77" s="271"/>
    </row>
    <row r="78" spans="1:10" s="238" customFormat="1" ht="13.2">
      <c r="A78" s="242" t="s">
        <v>2110</v>
      </c>
      <c r="B78" s="410"/>
      <c r="C78" s="243"/>
      <c r="D78" s="243"/>
      <c r="E78" s="243"/>
      <c r="F78" s="244">
        <f>SUM(F5:F77)</f>
        <v>0</v>
      </c>
      <c r="J78" s="271"/>
    </row>
    <row r="79" spans="1:10" s="238" customFormat="1" ht="13.8" thickBot="1">
      <c r="A79" s="245" t="s">
        <v>2111</v>
      </c>
      <c r="B79" s="411"/>
      <c r="C79" s="247"/>
      <c r="D79" s="247"/>
      <c r="E79" s="247"/>
      <c r="F79" s="248">
        <v>0</v>
      </c>
      <c r="I79" s="248"/>
      <c r="J79" s="271"/>
    </row>
    <row r="80" spans="1:10" s="238" customFormat="1" ht="14.4" thickTop="1" thickBot="1">
      <c r="A80" s="412" t="s">
        <v>2112</v>
      </c>
      <c r="B80" s="413"/>
      <c r="C80" s="249"/>
      <c r="D80" s="249"/>
      <c r="E80" s="249"/>
      <c r="F80" s="414">
        <f>F79+F78</f>
        <v>0</v>
      </c>
    </row>
    <row r="81" spans="1:6" s="238" customFormat="1" ht="13.8" thickTop="1">
      <c r="A81" s="250"/>
      <c r="B81" s="246"/>
      <c r="C81" s="247"/>
      <c r="D81" s="247"/>
      <c r="E81" s="247"/>
      <c r="F81" s="247"/>
    </row>
    <row r="83" spans="1:6" ht="12">
      <c r="B83" s="252"/>
    </row>
    <row r="84" spans="1:6" ht="12">
      <c r="B84" s="252"/>
    </row>
    <row r="85" spans="1:6" ht="12">
      <c r="B85" s="252"/>
    </row>
    <row r="86" spans="1:6" ht="12">
      <c r="B86" s="254"/>
    </row>
    <row r="87" spans="1:6" ht="12">
      <c r="B87" s="252"/>
    </row>
    <row r="88" spans="1:6" ht="12">
      <c r="B88" s="252"/>
    </row>
    <row r="89" spans="1:6">
      <c r="C89" s="255"/>
    </row>
  </sheetData>
  <mergeCells count="3">
    <mergeCell ref="A1:F1"/>
    <mergeCell ref="A2:F2"/>
    <mergeCell ref="A3:F3"/>
  </mergeCells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1"/>
  <sheetViews>
    <sheetView showGridLines="0" topLeftCell="A121" workbookViewId="0">
      <selection activeCell="I127" sqref="I127:I151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46">
      <c r="A1" s="80"/>
    </row>
    <row r="2" spans="1:46" ht="36.9" customHeight="1">
      <c r="L2" s="476" t="s">
        <v>5</v>
      </c>
      <c r="M2" s="474"/>
      <c r="N2" s="474"/>
      <c r="O2" s="474"/>
      <c r="P2" s="474"/>
      <c r="Q2" s="474"/>
      <c r="R2" s="474"/>
      <c r="S2" s="474"/>
      <c r="T2" s="474"/>
      <c r="U2" s="474"/>
      <c r="V2" s="474"/>
      <c r="AT2" s="13" t="s">
        <v>96</v>
      </c>
    </row>
    <row r="3" spans="1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1:46" ht="24.9" customHeight="1">
      <c r="B4" s="16"/>
      <c r="D4" s="17" t="s">
        <v>109</v>
      </c>
      <c r="L4" s="16"/>
      <c r="M4" s="81" t="s">
        <v>9</v>
      </c>
      <c r="AT4" s="13" t="s">
        <v>3</v>
      </c>
    </row>
    <row r="5" spans="1:46" ht="6.9" customHeight="1">
      <c r="B5" s="16"/>
      <c r="L5" s="16"/>
    </row>
    <row r="6" spans="1:46" ht="12" customHeight="1">
      <c r="B6" s="16"/>
      <c r="D6" s="22" t="s">
        <v>13</v>
      </c>
      <c r="L6" s="16"/>
    </row>
    <row r="7" spans="1:46" ht="16.5" customHeight="1">
      <c r="B7" s="16"/>
      <c r="E7" s="386" t="str">
        <f>'Rekapitulácia stavby'!K6</f>
        <v>Komunitné centrum – obec Jelka</v>
      </c>
      <c r="F7" s="386"/>
      <c r="G7" s="386"/>
      <c r="H7" s="386"/>
      <c r="L7" s="16"/>
    </row>
    <row r="8" spans="1:46" s="381" customFormat="1" ht="12" customHeight="1">
      <c r="B8" s="16"/>
      <c r="E8" s="382"/>
      <c r="F8" s="383"/>
      <c r="G8" s="383"/>
      <c r="H8" s="383"/>
      <c r="L8" s="16"/>
    </row>
    <row r="9" spans="1:46" s="1" customFormat="1" ht="12" customHeight="1">
      <c r="B9" s="25"/>
      <c r="D9" s="22" t="s">
        <v>110</v>
      </c>
      <c r="L9" s="25"/>
    </row>
    <row r="10" spans="1:46" s="1" customFormat="1" ht="12" customHeight="1">
      <c r="B10" s="25"/>
      <c r="E10" s="492" t="s">
        <v>1461</v>
      </c>
      <c r="F10" s="501"/>
      <c r="G10" s="501"/>
      <c r="H10" s="501"/>
      <c r="L10" s="25"/>
    </row>
    <row r="11" spans="1:46" s="1" customFormat="1">
      <c r="B11" s="25"/>
      <c r="L11" s="25"/>
    </row>
    <row r="12" spans="1:46" s="1" customFormat="1" ht="12" customHeight="1">
      <c r="B12" s="25"/>
      <c r="D12" s="22" t="s">
        <v>14</v>
      </c>
      <c r="F12" s="20" t="s">
        <v>1</v>
      </c>
      <c r="I12" s="22" t="s">
        <v>15</v>
      </c>
      <c r="J12" s="20" t="s">
        <v>1</v>
      </c>
      <c r="L12" s="25"/>
    </row>
    <row r="13" spans="1:46" s="384" customFormat="1" ht="12" customHeight="1">
      <c r="B13" s="25"/>
      <c r="D13" s="383"/>
      <c r="F13" s="380"/>
      <c r="I13" s="383"/>
      <c r="J13" s="380"/>
      <c r="L13" s="25"/>
    </row>
    <row r="14" spans="1:46" s="1" customFormat="1" ht="12" customHeight="1">
      <c r="B14" s="25"/>
      <c r="D14" s="22" t="s">
        <v>16</v>
      </c>
      <c r="F14" s="20"/>
      <c r="I14" s="22" t="s">
        <v>18</v>
      </c>
      <c r="J14" s="256">
        <f>'Rekapitulácia stavby'!AN10</f>
        <v>43886</v>
      </c>
      <c r="L14" s="25"/>
    </row>
    <row r="15" spans="1:46" s="1" customFormat="1" ht="18" customHeight="1">
      <c r="B15" s="25"/>
      <c r="E15" s="380" t="s">
        <v>17</v>
      </c>
      <c r="L15" s="25"/>
    </row>
    <row r="16" spans="1:46" s="384" customFormat="1" ht="10.95" customHeight="1">
      <c r="B16" s="25"/>
      <c r="E16" s="380"/>
      <c r="L16" s="25"/>
    </row>
    <row r="17" spans="2:12" s="1" customFormat="1" ht="12" customHeight="1">
      <c r="B17" s="25"/>
      <c r="D17" s="22" t="s">
        <v>19</v>
      </c>
      <c r="I17" s="22" t="s">
        <v>20</v>
      </c>
      <c r="J17" s="398" t="s">
        <v>2210</v>
      </c>
      <c r="L17" s="25"/>
    </row>
    <row r="18" spans="2:12" s="1" customFormat="1" ht="18" customHeight="1">
      <c r="B18" s="25"/>
      <c r="E18" s="20" t="s">
        <v>21</v>
      </c>
      <c r="I18" s="22" t="s">
        <v>22</v>
      </c>
      <c r="J18" s="20" t="s">
        <v>1</v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23</v>
      </c>
      <c r="I20" s="22" t="s">
        <v>20</v>
      </c>
      <c r="J20" s="20" t="s">
        <v>1</v>
      </c>
      <c r="L20" s="25"/>
    </row>
    <row r="21" spans="2:12" s="1" customFormat="1" ht="18" customHeight="1">
      <c r="B21" s="25"/>
      <c r="E21" s="380" t="s">
        <v>2209</v>
      </c>
      <c r="I21" s="22" t="s">
        <v>22</v>
      </c>
      <c r="J21" s="20" t="s">
        <v>1</v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24</v>
      </c>
      <c r="I23" s="22" t="s">
        <v>20</v>
      </c>
      <c r="J23" s="380">
        <v>47054409</v>
      </c>
      <c r="L23" s="25"/>
    </row>
    <row r="24" spans="2:12" s="1" customFormat="1" ht="18" customHeight="1">
      <c r="B24" s="25"/>
      <c r="E24" s="20" t="s">
        <v>25</v>
      </c>
      <c r="I24" s="22" t="s">
        <v>22</v>
      </c>
      <c r="J24" s="380" t="s">
        <v>2214</v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27</v>
      </c>
      <c r="I26" s="22" t="s">
        <v>20</v>
      </c>
      <c r="J26" s="20" t="s">
        <v>1</v>
      </c>
      <c r="L26" s="25"/>
    </row>
    <row r="27" spans="2:12" s="1" customFormat="1" ht="18" customHeight="1">
      <c r="B27" s="25"/>
      <c r="E27" s="20" t="s">
        <v>2207</v>
      </c>
      <c r="I27" s="22" t="s">
        <v>22</v>
      </c>
      <c r="J27" s="20" t="s">
        <v>1</v>
      </c>
      <c r="L27" s="25"/>
    </row>
    <row r="28" spans="2:12" s="1" customFormat="1" ht="6.9" customHeight="1">
      <c r="B28" s="25"/>
      <c r="L28" s="25"/>
    </row>
    <row r="29" spans="2:12" s="1" customFormat="1" ht="12" customHeight="1">
      <c r="B29" s="25"/>
      <c r="D29" s="22" t="s">
        <v>28</v>
      </c>
      <c r="L29" s="25"/>
    </row>
    <row r="30" spans="2:12" s="7" customFormat="1" ht="16.5" customHeight="1">
      <c r="B30" s="82"/>
      <c r="E30" s="477" t="s">
        <v>1</v>
      </c>
      <c r="F30" s="477"/>
      <c r="G30" s="477"/>
      <c r="H30" s="477"/>
      <c r="L30" s="82"/>
    </row>
    <row r="31" spans="2:12" s="1" customFormat="1" ht="6.9" customHeight="1">
      <c r="B31" s="25"/>
      <c r="L31" s="25"/>
    </row>
    <row r="32" spans="2:12" s="1" customFormat="1" ht="6.9" customHeight="1">
      <c r="B32" s="25"/>
      <c r="D32" s="45"/>
      <c r="E32" s="45"/>
      <c r="F32" s="45"/>
      <c r="G32" s="45"/>
      <c r="H32" s="45"/>
      <c r="I32" s="45"/>
      <c r="J32" s="45"/>
      <c r="K32" s="45"/>
      <c r="L32" s="25"/>
    </row>
    <row r="33" spans="2:12" s="1" customFormat="1" ht="25.35" customHeight="1">
      <c r="B33" s="25"/>
      <c r="D33" s="83" t="s">
        <v>29</v>
      </c>
      <c r="J33" s="58">
        <f>ROUND(J123, 2)</f>
        <v>0</v>
      </c>
      <c r="L33" s="25"/>
    </row>
    <row r="34" spans="2:12" s="1" customFormat="1" ht="6.9" customHeight="1">
      <c r="B34" s="25"/>
      <c r="D34" s="45"/>
      <c r="E34" s="45"/>
      <c r="F34" s="45"/>
      <c r="G34" s="45"/>
      <c r="H34" s="45"/>
      <c r="I34" s="45"/>
      <c r="J34" s="45"/>
      <c r="K34" s="45"/>
      <c r="L34" s="25"/>
    </row>
    <row r="35" spans="2:12" s="1" customFormat="1" ht="14.4" customHeight="1">
      <c r="B35" s="25"/>
      <c r="F35" s="28" t="s">
        <v>31</v>
      </c>
      <c r="I35" s="28" t="s">
        <v>30</v>
      </c>
      <c r="J35" s="28" t="s">
        <v>32</v>
      </c>
      <c r="L35" s="25"/>
    </row>
    <row r="36" spans="2:12" s="1" customFormat="1" ht="14.4" customHeight="1">
      <c r="B36" s="25"/>
      <c r="D36" s="84" t="s">
        <v>33</v>
      </c>
      <c r="E36" s="22" t="s">
        <v>34</v>
      </c>
      <c r="F36" s="85">
        <f>ROUND((SUM(BE123:BE150)),  2)</f>
        <v>0</v>
      </c>
      <c r="I36" s="86">
        <v>0.2</v>
      </c>
      <c r="J36" s="85">
        <f>ROUND(((SUM(BE123:BE150))*I36),  2)</f>
        <v>0</v>
      </c>
      <c r="L36" s="25"/>
    </row>
    <row r="37" spans="2:12" s="1" customFormat="1" ht="14.4" customHeight="1">
      <c r="B37" s="25"/>
      <c r="E37" s="22" t="s">
        <v>35</v>
      </c>
      <c r="F37" s="85">
        <f>ROUND((SUM(BF123:BF150)),  2)</f>
        <v>0</v>
      </c>
      <c r="I37" s="86">
        <v>0.2</v>
      </c>
      <c r="J37" s="85">
        <f>ROUND(((SUM(BF123:BF150))*I37),  2)</f>
        <v>0</v>
      </c>
      <c r="L37" s="25"/>
    </row>
    <row r="38" spans="2:12" s="1" customFormat="1" ht="14.4" hidden="1" customHeight="1">
      <c r="B38" s="25"/>
      <c r="E38" s="22" t="s">
        <v>36</v>
      </c>
      <c r="F38" s="85">
        <f>ROUND((SUM(BG123:BG150)),  2)</f>
        <v>0</v>
      </c>
      <c r="I38" s="86">
        <v>0.2</v>
      </c>
      <c r="J38" s="85">
        <f>0</f>
        <v>0</v>
      </c>
      <c r="L38" s="25"/>
    </row>
    <row r="39" spans="2:12" s="1" customFormat="1" ht="14.4" hidden="1" customHeight="1">
      <c r="B39" s="25"/>
      <c r="E39" s="22" t="s">
        <v>37</v>
      </c>
      <c r="F39" s="85">
        <f>ROUND((SUM(BH123:BH150)),  2)</f>
        <v>0</v>
      </c>
      <c r="I39" s="86">
        <v>0.2</v>
      </c>
      <c r="J39" s="85">
        <f>0</f>
        <v>0</v>
      </c>
      <c r="L39" s="25"/>
    </row>
    <row r="40" spans="2:12" s="1" customFormat="1" ht="14.4" hidden="1" customHeight="1">
      <c r="B40" s="25"/>
      <c r="E40" s="22" t="s">
        <v>38</v>
      </c>
      <c r="F40" s="85">
        <f>ROUND((SUM(BI123:BI150)),  2)</f>
        <v>0</v>
      </c>
      <c r="I40" s="86">
        <v>0</v>
      </c>
      <c r="J40" s="85">
        <f>0</f>
        <v>0</v>
      </c>
      <c r="L40" s="25"/>
    </row>
    <row r="41" spans="2:12" s="1" customFormat="1" ht="6.9" customHeight="1">
      <c r="B41" s="25"/>
      <c r="L41" s="25"/>
    </row>
    <row r="42" spans="2:12" s="1" customFormat="1" ht="25.35" customHeight="1">
      <c r="B42" s="25"/>
      <c r="C42" s="87"/>
      <c r="D42" s="88" t="s">
        <v>39</v>
      </c>
      <c r="E42" s="49"/>
      <c r="F42" s="49"/>
      <c r="G42" s="89" t="s">
        <v>40</v>
      </c>
      <c r="H42" s="90" t="s">
        <v>41</v>
      </c>
      <c r="I42" s="49"/>
      <c r="J42" s="91">
        <f>SUM(J33:J40)</f>
        <v>0</v>
      </c>
      <c r="K42" s="92"/>
      <c r="L42" s="25"/>
    </row>
    <row r="43" spans="2:12" s="1" customFormat="1" ht="14.4" customHeight="1">
      <c r="B43" s="25"/>
      <c r="L43" s="25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ht="14.4" customHeight="1">
      <c r="B50" s="16"/>
      <c r="L50" s="16"/>
    </row>
    <row r="51" spans="2:12" ht="14.4" customHeight="1">
      <c r="B51" s="16"/>
      <c r="L51" s="16"/>
    </row>
    <row r="52" spans="2:12" ht="14.4" customHeight="1">
      <c r="B52" s="16"/>
      <c r="D52" s="397" t="str">
        <f>E24</f>
        <v>ADplan s.r.o.</v>
      </c>
      <c r="E52" s="387"/>
      <c r="F52" s="387"/>
      <c r="G52" s="397" t="str">
        <f>E27</f>
        <v>Ing. arch. Jozef Melíšek</v>
      </c>
      <c r="H52" s="387"/>
      <c r="I52" s="387"/>
      <c r="J52" s="387"/>
      <c r="L52" s="16"/>
    </row>
    <row r="53" spans="2:12" s="1" customFormat="1" ht="14.4" customHeight="1">
      <c r="B53" s="25"/>
      <c r="D53" s="34" t="s">
        <v>42</v>
      </c>
      <c r="E53" s="35"/>
      <c r="F53" s="35"/>
      <c r="G53" s="34" t="s">
        <v>43</v>
      </c>
      <c r="H53" s="35"/>
      <c r="I53" s="35"/>
      <c r="J53" s="35"/>
      <c r="K53" s="35"/>
      <c r="L53" s="25"/>
    </row>
    <row r="54" spans="2:12">
      <c r="B54" s="16"/>
      <c r="D54" s="387"/>
      <c r="E54" s="387"/>
      <c r="F54" s="387"/>
      <c r="G54" s="387"/>
      <c r="H54" s="387"/>
      <c r="I54" s="387"/>
      <c r="J54" s="387"/>
      <c r="L54" s="16"/>
    </row>
    <row r="55" spans="2:12">
      <c r="B55" s="16"/>
      <c r="D55" s="387"/>
      <c r="E55" s="387"/>
      <c r="F55" s="387"/>
      <c r="G55" s="387"/>
      <c r="H55" s="387"/>
      <c r="I55" s="387"/>
      <c r="J55" s="387"/>
      <c r="L55" s="16"/>
    </row>
    <row r="56" spans="2:12">
      <c r="B56" s="16"/>
      <c r="D56" s="387"/>
      <c r="E56" s="387"/>
      <c r="F56" s="387"/>
      <c r="G56" s="387"/>
      <c r="H56" s="387"/>
      <c r="I56" s="387"/>
      <c r="J56" s="387"/>
      <c r="L56" s="16"/>
    </row>
    <row r="57" spans="2:12">
      <c r="B57" s="16"/>
      <c r="D57" s="387"/>
      <c r="E57" s="387"/>
      <c r="F57" s="387"/>
      <c r="G57" s="387"/>
      <c r="H57" s="387"/>
      <c r="I57" s="387"/>
      <c r="J57" s="387"/>
      <c r="L57" s="16"/>
    </row>
    <row r="58" spans="2:12">
      <c r="B58" s="16"/>
      <c r="D58" s="387"/>
      <c r="E58" s="387"/>
      <c r="F58" s="387"/>
      <c r="G58" s="387"/>
      <c r="H58" s="387"/>
      <c r="I58" s="387"/>
      <c r="J58" s="387"/>
      <c r="L58" s="16"/>
    </row>
    <row r="59" spans="2:12">
      <c r="B59" s="16"/>
      <c r="D59" s="387"/>
      <c r="E59" s="387"/>
      <c r="F59" s="387"/>
      <c r="G59" s="387"/>
      <c r="H59" s="387"/>
      <c r="I59" s="387"/>
      <c r="J59" s="387"/>
      <c r="L59" s="16"/>
    </row>
    <row r="60" spans="2:12">
      <c r="B60" s="16"/>
      <c r="D60" s="387"/>
      <c r="E60" s="387"/>
      <c r="F60" s="387"/>
      <c r="G60" s="387"/>
      <c r="H60" s="387"/>
      <c r="I60" s="387"/>
      <c r="J60" s="387"/>
      <c r="L60" s="16"/>
    </row>
    <row r="61" spans="2:12">
      <c r="B61" s="16"/>
      <c r="D61" s="387"/>
      <c r="E61" s="387"/>
      <c r="F61" s="387"/>
      <c r="G61" s="387"/>
      <c r="H61" s="387"/>
      <c r="I61" s="387"/>
      <c r="J61" s="387"/>
      <c r="L61" s="16"/>
    </row>
    <row r="62" spans="2:12">
      <c r="B62" s="16"/>
      <c r="D62" s="387"/>
      <c r="E62" s="387"/>
      <c r="F62" s="387"/>
      <c r="G62" s="387"/>
      <c r="H62" s="387"/>
      <c r="I62" s="387"/>
      <c r="J62" s="387"/>
      <c r="L62" s="16"/>
    </row>
    <row r="63" spans="2:12">
      <c r="B63" s="16"/>
      <c r="D63" s="387"/>
      <c r="E63" s="387"/>
      <c r="F63" s="387"/>
      <c r="G63" s="387"/>
      <c r="H63" s="387"/>
      <c r="I63" s="387"/>
      <c r="J63" s="387"/>
      <c r="L63" s="16"/>
    </row>
    <row r="64" spans="2:12" s="1" customFormat="1" ht="13.2">
      <c r="B64" s="25"/>
      <c r="D64" s="36" t="s">
        <v>2211</v>
      </c>
      <c r="E64" s="389"/>
      <c r="F64" s="93" t="s">
        <v>45</v>
      </c>
      <c r="G64" s="36" t="s">
        <v>44</v>
      </c>
      <c r="H64" s="389"/>
      <c r="I64" s="389"/>
      <c r="J64" s="94" t="s">
        <v>45</v>
      </c>
      <c r="K64" s="27"/>
      <c r="L64" s="25"/>
    </row>
    <row r="65" spans="2:12">
      <c r="B65" s="16"/>
      <c r="D65" s="387"/>
      <c r="E65" s="387"/>
      <c r="F65" s="387"/>
      <c r="G65" s="387"/>
      <c r="H65" s="387"/>
      <c r="I65" s="387"/>
      <c r="J65" s="387"/>
      <c r="L65" s="16"/>
    </row>
    <row r="66" spans="2:12">
      <c r="B66" s="16"/>
      <c r="D66" s="387"/>
      <c r="E66" s="387"/>
      <c r="F66" s="387"/>
      <c r="G66" s="387"/>
      <c r="H66" s="387"/>
      <c r="I66" s="387"/>
      <c r="J66" s="387"/>
      <c r="L66" s="16"/>
    </row>
    <row r="67" spans="2:12" ht="13.2">
      <c r="B67" s="16"/>
      <c r="D67" s="397" t="str">
        <f>E18</f>
        <v>Obec Jelka</v>
      </c>
      <c r="E67" s="387"/>
      <c r="F67" s="387"/>
      <c r="G67" s="397" t="str">
        <f>E21</f>
        <v>víťaz verejného obstarávania</v>
      </c>
      <c r="H67" s="397"/>
      <c r="I67" s="397"/>
      <c r="J67" s="387"/>
      <c r="L67" s="16"/>
    </row>
    <row r="68" spans="2:12" s="1" customFormat="1" ht="13.2">
      <c r="B68" s="25"/>
      <c r="D68" s="34" t="s">
        <v>46</v>
      </c>
      <c r="E68" s="35"/>
      <c r="F68" s="35"/>
      <c r="G68" s="34" t="s">
        <v>47</v>
      </c>
      <c r="H68" s="35"/>
      <c r="I68" s="35"/>
      <c r="J68" s="35"/>
      <c r="K68" s="35"/>
      <c r="L68" s="25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>
      <c r="B76" s="16"/>
      <c r="L76" s="16"/>
    </row>
    <row r="77" spans="2:12">
      <c r="B77" s="16"/>
      <c r="L77" s="16"/>
    </row>
    <row r="78" spans="2:12">
      <c r="B78" s="16"/>
      <c r="L78" s="16"/>
    </row>
    <row r="79" spans="2:12" s="1" customFormat="1" ht="13.2">
      <c r="B79" s="25"/>
      <c r="D79" s="36" t="s">
        <v>44</v>
      </c>
      <c r="E79" s="27"/>
      <c r="F79" s="93" t="s">
        <v>45</v>
      </c>
      <c r="G79" s="36" t="s">
        <v>44</v>
      </c>
      <c r="H79" s="27"/>
      <c r="I79" s="27"/>
      <c r="J79" s="94" t="s">
        <v>45</v>
      </c>
      <c r="K79" s="27"/>
      <c r="L79" s="25"/>
    </row>
    <row r="80" spans="2:12" s="1" customFormat="1" ht="14.4" customHeight="1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25"/>
    </row>
    <row r="84" spans="2:12" s="1" customFormat="1" ht="6.9" customHeight="1"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25"/>
    </row>
    <row r="85" spans="2:12" s="1" customFormat="1" ht="24.9" customHeight="1">
      <c r="B85" s="25"/>
      <c r="C85" s="17" t="s">
        <v>112</v>
      </c>
      <c r="L85" s="25"/>
    </row>
    <row r="86" spans="2:12" s="1" customFormat="1" ht="6.9" customHeight="1">
      <c r="B86" s="25"/>
      <c r="L86" s="25"/>
    </row>
    <row r="87" spans="2:12" s="1" customFormat="1" ht="12" customHeight="1">
      <c r="B87" s="25"/>
      <c r="C87" s="22" t="s">
        <v>13</v>
      </c>
      <c r="L87" s="25"/>
    </row>
    <row r="88" spans="2:12" s="1" customFormat="1" ht="16.5" customHeight="1">
      <c r="B88" s="25"/>
      <c r="E88" s="386" t="str">
        <f>E7</f>
        <v>Komunitné centrum – obec Jelka</v>
      </c>
      <c r="F88" s="386"/>
      <c r="G88" s="386"/>
      <c r="H88" s="386"/>
      <c r="L88" s="25"/>
    </row>
    <row r="89" spans="2:12" s="1" customFormat="1" ht="12" customHeight="1">
      <c r="B89" s="25"/>
      <c r="C89" s="22" t="s">
        <v>110</v>
      </c>
      <c r="L89" s="25"/>
    </row>
    <row r="90" spans="2:12" s="1" customFormat="1" ht="16.5" customHeight="1">
      <c r="B90" s="25"/>
      <c r="E90" s="492" t="str">
        <f>E10</f>
        <v>07 - Štrukturovaná kabeláž +kamera +WIFI</v>
      </c>
      <c r="F90" s="501"/>
      <c r="G90" s="501"/>
      <c r="H90" s="501"/>
      <c r="L90" s="25"/>
    </row>
    <row r="91" spans="2:12" s="1" customFormat="1" ht="6.9" customHeight="1">
      <c r="B91" s="25"/>
      <c r="L91" s="25"/>
    </row>
    <row r="92" spans="2:12" s="1" customFormat="1" ht="12" customHeight="1">
      <c r="B92" s="25"/>
      <c r="C92" s="22" t="s">
        <v>16</v>
      </c>
      <c r="F92" s="20" t="str">
        <f>E15</f>
        <v>Jelka,p.č. 1174/38,1174/41</v>
      </c>
      <c r="I92" s="22" t="s">
        <v>18</v>
      </c>
      <c r="J92" s="44">
        <f>IF(J14="","",J14)</f>
        <v>43886</v>
      </c>
      <c r="L92" s="25"/>
    </row>
    <row r="93" spans="2:12" s="1" customFormat="1" ht="6.9" customHeight="1">
      <c r="B93" s="25"/>
      <c r="L93" s="25"/>
    </row>
    <row r="94" spans="2:12" s="1" customFormat="1" ht="15.15" customHeight="1">
      <c r="B94" s="25"/>
      <c r="C94" s="22" t="s">
        <v>19</v>
      </c>
      <c r="F94" s="20" t="str">
        <f>E18</f>
        <v>Obec Jelka</v>
      </c>
      <c r="I94" s="22" t="s">
        <v>24</v>
      </c>
      <c r="J94" s="23" t="str">
        <f>E24</f>
        <v>ADplan s.r.o.</v>
      </c>
      <c r="L94" s="25"/>
    </row>
    <row r="95" spans="2:12" s="1" customFormat="1" ht="25.2" customHeight="1">
      <c r="B95" s="25"/>
      <c r="C95" s="22" t="s">
        <v>23</v>
      </c>
      <c r="F95" s="20" t="str">
        <f>IF(E21="","",E21)</f>
        <v>víťaz verejného obstarávania</v>
      </c>
      <c r="I95" s="22" t="s">
        <v>27</v>
      </c>
      <c r="J95" s="23" t="str">
        <f>E27</f>
        <v>Ing. arch. Jozef Melíšek</v>
      </c>
      <c r="L95" s="25"/>
    </row>
    <row r="96" spans="2:12" s="1" customFormat="1" ht="10.35" customHeight="1">
      <c r="B96" s="25"/>
      <c r="L96" s="25"/>
    </row>
    <row r="97" spans="2:47" s="1" customFormat="1" ht="29.25" customHeight="1">
      <c r="B97" s="25"/>
      <c r="C97" s="95" t="s">
        <v>113</v>
      </c>
      <c r="D97" s="87"/>
      <c r="E97" s="87"/>
      <c r="F97" s="87"/>
      <c r="G97" s="87"/>
      <c r="H97" s="87"/>
      <c r="I97" s="87"/>
      <c r="J97" s="96" t="s">
        <v>114</v>
      </c>
      <c r="K97" s="87"/>
      <c r="L97" s="25"/>
    </row>
    <row r="98" spans="2:47" s="1" customFormat="1" ht="10.35" customHeight="1">
      <c r="B98" s="25"/>
      <c r="L98" s="25"/>
    </row>
    <row r="99" spans="2:47" s="1" customFormat="1" ht="22.95" customHeight="1">
      <c r="B99" s="25"/>
      <c r="C99" s="97" t="s">
        <v>115</v>
      </c>
      <c r="J99" s="58">
        <f>J123</f>
        <v>0</v>
      </c>
      <c r="L99" s="25"/>
      <c r="AU99" s="13" t="s">
        <v>116</v>
      </c>
    </row>
    <row r="100" spans="2:47" s="8" customFormat="1" ht="24.9" customHeight="1">
      <c r="B100" s="98"/>
      <c r="D100" s="99" t="s">
        <v>1126</v>
      </c>
      <c r="E100" s="100"/>
      <c r="F100" s="100"/>
      <c r="G100" s="100"/>
      <c r="H100" s="100"/>
      <c r="I100" s="100"/>
      <c r="J100" s="101">
        <f>J124</f>
        <v>0</v>
      </c>
      <c r="L100" s="98"/>
    </row>
    <row r="101" spans="2:47" s="9" customFormat="1" ht="19.95" customHeight="1">
      <c r="B101" s="102"/>
      <c r="D101" s="103" t="s">
        <v>1377</v>
      </c>
      <c r="E101" s="104"/>
      <c r="F101" s="104"/>
      <c r="G101" s="104"/>
      <c r="H101" s="104"/>
      <c r="I101" s="104"/>
      <c r="J101" s="105">
        <f>J125</f>
        <v>0</v>
      </c>
      <c r="L101" s="102"/>
    </row>
    <row r="102" spans="2:47" s="9" customFormat="1" ht="14.85" customHeight="1">
      <c r="B102" s="102"/>
      <c r="D102" s="103" t="s">
        <v>1462</v>
      </c>
      <c r="E102" s="104"/>
      <c r="F102" s="104"/>
      <c r="G102" s="104"/>
      <c r="H102" s="104"/>
      <c r="I102" s="104"/>
      <c r="J102" s="105">
        <f>J126</f>
        <v>0</v>
      </c>
      <c r="L102" s="102"/>
    </row>
    <row r="103" spans="2:47" s="9" customFormat="1" ht="14.85" customHeight="1">
      <c r="B103" s="102"/>
      <c r="D103" s="103" t="s">
        <v>1463</v>
      </c>
      <c r="E103" s="104"/>
      <c r="F103" s="104"/>
      <c r="G103" s="104"/>
      <c r="H103" s="104"/>
      <c r="I103" s="104"/>
      <c r="J103" s="105">
        <f>J136</f>
        <v>0</v>
      </c>
      <c r="L103" s="102"/>
    </row>
    <row r="104" spans="2:47" s="1" customFormat="1" ht="21.75" customHeight="1">
      <c r="B104" s="25"/>
      <c r="L104" s="25"/>
    </row>
    <row r="105" spans="2:47" s="1" customFormat="1" ht="6.9" customHeight="1"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25"/>
    </row>
    <row r="109" spans="2:47" s="1" customFormat="1" ht="6.9" customHeight="1"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25"/>
    </row>
    <row r="110" spans="2:47" s="1" customFormat="1" ht="24.9" customHeight="1">
      <c r="B110" s="25"/>
      <c r="C110" s="17" t="s">
        <v>137</v>
      </c>
      <c r="L110" s="25"/>
    </row>
    <row r="111" spans="2:47" s="1" customFormat="1" ht="6.9" customHeight="1">
      <c r="B111" s="25"/>
      <c r="L111" s="25"/>
    </row>
    <row r="112" spans="2:47" s="1" customFormat="1" ht="12" customHeight="1">
      <c r="B112" s="25"/>
      <c r="C112" s="22" t="s">
        <v>13</v>
      </c>
      <c r="L112" s="25"/>
    </row>
    <row r="113" spans="2:65" s="1" customFormat="1" ht="16.5" customHeight="1">
      <c r="B113" s="25"/>
      <c r="E113" s="386" t="str">
        <f>E7</f>
        <v>Komunitné centrum – obec Jelka</v>
      </c>
      <c r="F113" s="386"/>
      <c r="G113" s="386"/>
      <c r="H113" s="386"/>
      <c r="L113" s="25"/>
    </row>
    <row r="114" spans="2:65" s="1" customFormat="1" ht="12" customHeight="1">
      <c r="B114" s="25"/>
      <c r="C114" s="22" t="s">
        <v>110</v>
      </c>
      <c r="L114" s="25"/>
    </row>
    <row r="115" spans="2:65" s="1" customFormat="1" ht="16.5" customHeight="1">
      <c r="B115" s="25"/>
      <c r="E115" s="492" t="str">
        <f>E10</f>
        <v>07 - Štrukturovaná kabeláž +kamera +WIFI</v>
      </c>
      <c r="F115" s="501"/>
      <c r="G115" s="501"/>
      <c r="H115" s="501"/>
      <c r="L115" s="25"/>
    </row>
    <row r="116" spans="2:65" s="1" customFormat="1" ht="6.9" customHeight="1">
      <c r="B116" s="25"/>
      <c r="L116" s="25"/>
    </row>
    <row r="117" spans="2:65" s="1" customFormat="1" ht="12" customHeight="1">
      <c r="B117" s="25"/>
      <c r="C117" s="22" t="s">
        <v>16</v>
      </c>
      <c r="F117" s="20" t="str">
        <f>E15</f>
        <v>Jelka,p.č. 1174/38,1174/41</v>
      </c>
      <c r="I117" s="22" t="s">
        <v>18</v>
      </c>
      <c r="J117" s="44">
        <f>IF(J14="","",J14)</f>
        <v>43886</v>
      </c>
      <c r="L117" s="25"/>
    </row>
    <row r="118" spans="2:65" s="1" customFormat="1" ht="6.9" customHeight="1">
      <c r="B118" s="25"/>
      <c r="L118" s="25"/>
    </row>
    <row r="119" spans="2:65" s="1" customFormat="1" ht="15.15" customHeight="1">
      <c r="B119" s="25"/>
      <c r="C119" s="22" t="s">
        <v>19</v>
      </c>
      <c r="F119" s="20" t="str">
        <f>E18</f>
        <v>Obec Jelka</v>
      </c>
      <c r="I119" s="22" t="s">
        <v>24</v>
      </c>
      <c r="J119" s="23" t="str">
        <f>E24</f>
        <v>ADplan s.r.o.</v>
      </c>
      <c r="L119" s="25"/>
    </row>
    <row r="120" spans="2:65" s="1" customFormat="1" ht="25.2" customHeight="1">
      <c r="B120" s="25"/>
      <c r="C120" s="22" t="s">
        <v>23</v>
      </c>
      <c r="F120" s="20" t="str">
        <f>IF(E21="","",E21)</f>
        <v>víťaz verejného obstarávania</v>
      </c>
      <c r="I120" s="22" t="s">
        <v>27</v>
      </c>
      <c r="J120" s="23" t="str">
        <f>E27</f>
        <v>Ing. arch. Jozef Melíšek</v>
      </c>
      <c r="L120" s="25"/>
    </row>
    <row r="121" spans="2:65" s="1" customFormat="1" ht="10.35" customHeight="1">
      <c r="B121" s="25"/>
      <c r="L121" s="25"/>
    </row>
    <row r="122" spans="2:65" s="10" customFormat="1" ht="29.25" customHeight="1">
      <c r="B122" s="106"/>
      <c r="C122" s="107" t="s">
        <v>138</v>
      </c>
      <c r="D122" s="108" t="s">
        <v>54</v>
      </c>
      <c r="E122" s="108" t="s">
        <v>50</v>
      </c>
      <c r="F122" s="108" t="s">
        <v>51</v>
      </c>
      <c r="G122" s="108" t="s">
        <v>139</v>
      </c>
      <c r="H122" s="108" t="s">
        <v>140</v>
      </c>
      <c r="I122" s="108" t="s">
        <v>141</v>
      </c>
      <c r="J122" s="109" t="s">
        <v>114</v>
      </c>
      <c r="K122" s="110" t="s">
        <v>142</v>
      </c>
      <c r="L122" s="106"/>
      <c r="M122" s="51" t="s">
        <v>1</v>
      </c>
      <c r="N122" s="52" t="s">
        <v>33</v>
      </c>
      <c r="O122" s="52" t="s">
        <v>143</v>
      </c>
      <c r="P122" s="52" t="s">
        <v>144</v>
      </c>
      <c r="Q122" s="52" t="s">
        <v>145</v>
      </c>
      <c r="R122" s="52" t="s">
        <v>146</v>
      </c>
      <c r="S122" s="52" t="s">
        <v>147</v>
      </c>
      <c r="T122" s="53" t="s">
        <v>148</v>
      </c>
    </row>
    <row r="123" spans="2:65" s="1" customFormat="1" ht="22.95" customHeight="1">
      <c r="B123" s="25"/>
      <c r="C123" s="56" t="s">
        <v>115</v>
      </c>
      <c r="J123" s="111">
        <f>BK123</f>
        <v>0</v>
      </c>
      <c r="L123" s="25"/>
      <c r="M123" s="54"/>
      <c r="N123" s="45"/>
      <c r="O123" s="45"/>
      <c r="P123" s="112">
        <f>P124</f>
        <v>0</v>
      </c>
      <c r="Q123" s="45"/>
      <c r="R123" s="112">
        <f>R124</f>
        <v>0</v>
      </c>
      <c r="S123" s="45"/>
      <c r="T123" s="113">
        <f>T124</f>
        <v>0</v>
      </c>
      <c r="AT123" s="13" t="s">
        <v>68</v>
      </c>
      <c r="AU123" s="13" t="s">
        <v>116</v>
      </c>
      <c r="BK123" s="114">
        <f>BK124</f>
        <v>0</v>
      </c>
    </row>
    <row r="124" spans="2:65" s="11" customFormat="1" ht="25.95" customHeight="1">
      <c r="B124" s="115"/>
      <c r="D124" s="116" t="s">
        <v>68</v>
      </c>
      <c r="E124" s="117" t="s">
        <v>338</v>
      </c>
      <c r="F124" s="117" t="s">
        <v>1336</v>
      </c>
      <c r="J124" s="118">
        <f>BK124</f>
        <v>0</v>
      </c>
      <c r="L124" s="115"/>
      <c r="M124" s="119"/>
      <c r="N124" s="120"/>
      <c r="O124" s="120"/>
      <c r="P124" s="121">
        <f>P125</f>
        <v>0</v>
      </c>
      <c r="Q124" s="120"/>
      <c r="R124" s="121">
        <f>R125</f>
        <v>0</v>
      </c>
      <c r="S124" s="120"/>
      <c r="T124" s="122">
        <f>T125</f>
        <v>0</v>
      </c>
      <c r="AR124" s="116" t="s">
        <v>158</v>
      </c>
      <c r="AT124" s="123" t="s">
        <v>68</v>
      </c>
      <c r="AU124" s="123" t="s">
        <v>69</v>
      </c>
      <c r="AY124" s="116" t="s">
        <v>151</v>
      </c>
      <c r="BK124" s="124">
        <f>BK125</f>
        <v>0</v>
      </c>
    </row>
    <row r="125" spans="2:65" s="11" customFormat="1" ht="22.95" customHeight="1">
      <c r="B125" s="115"/>
      <c r="D125" s="116" t="s">
        <v>68</v>
      </c>
      <c r="E125" s="125" t="s">
        <v>1426</v>
      </c>
      <c r="F125" s="125" t="s">
        <v>1427</v>
      </c>
      <c r="J125" s="126">
        <f>BK125</f>
        <v>0</v>
      </c>
      <c r="L125" s="115"/>
      <c r="M125" s="119"/>
      <c r="N125" s="120"/>
      <c r="O125" s="120"/>
      <c r="P125" s="121">
        <f>P126+P136</f>
        <v>0</v>
      </c>
      <c r="Q125" s="120"/>
      <c r="R125" s="121">
        <f>R126+R136</f>
        <v>0</v>
      </c>
      <c r="S125" s="120"/>
      <c r="T125" s="122">
        <f>T126+T136</f>
        <v>0</v>
      </c>
      <c r="AR125" s="116" t="s">
        <v>158</v>
      </c>
      <c r="AT125" s="123" t="s">
        <v>68</v>
      </c>
      <c r="AU125" s="123" t="s">
        <v>77</v>
      </c>
      <c r="AY125" s="116" t="s">
        <v>151</v>
      </c>
      <c r="BK125" s="124">
        <f>BK126+BK136</f>
        <v>0</v>
      </c>
    </row>
    <row r="126" spans="2:65" s="11" customFormat="1" ht="20.85" customHeight="1">
      <c r="B126" s="115"/>
      <c r="D126" s="116" t="s">
        <v>68</v>
      </c>
      <c r="E126" s="125" t="s">
        <v>1464</v>
      </c>
      <c r="F126" s="125" t="s">
        <v>1465</v>
      </c>
      <c r="J126" s="126">
        <f>BK126</f>
        <v>0</v>
      </c>
      <c r="L126" s="115"/>
      <c r="M126" s="119"/>
      <c r="N126" s="120"/>
      <c r="O126" s="120"/>
      <c r="P126" s="121">
        <f>SUM(P127:P135)</f>
        <v>0</v>
      </c>
      <c r="Q126" s="120"/>
      <c r="R126" s="121">
        <f>SUM(R127:R135)</f>
        <v>0</v>
      </c>
      <c r="S126" s="120"/>
      <c r="T126" s="122">
        <f>SUM(T127:T135)</f>
        <v>0</v>
      </c>
      <c r="AR126" s="116" t="s">
        <v>158</v>
      </c>
      <c r="AT126" s="123" t="s">
        <v>68</v>
      </c>
      <c r="AU126" s="123" t="s">
        <v>157</v>
      </c>
      <c r="AY126" s="116" t="s">
        <v>151</v>
      </c>
      <c r="BK126" s="124">
        <f>SUM(BK127:BK135)</f>
        <v>0</v>
      </c>
    </row>
    <row r="127" spans="2:65" s="1" customFormat="1" ht="16.5" customHeight="1">
      <c r="B127" s="127"/>
      <c r="C127" s="128" t="s">
        <v>77</v>
      </c>
      <c r="D127" s="128" t="s">
        <v>153</v>
      </c>
      <c r="E127" s="129" t="s">
        <v>1466</v>
      </c>
      <c r="F127" s="130" t="s">
        <v>1467</v>
      </c>
      <c r="G127" s="131" t="s">
        <v>335</v>
      </c>
      <c r="H127" s="132">
        <v>1300</v>
      </c>
      <c r="I127" s="133"/>
      <c r="J127" s="133">
        <f t="shared" ref="J127:J135" si="0">ROUND(I127*H127,2)</f>
        <v>0</v>
      </c>
      <c r="K127" s="130" t="s">
        <v>1</v>
      </c>
      <c r="L127" s="25"/>
      <c r="M127" s="134" t="s">
        <v>1</v>
      </c>
      <c r="N127" s="135" t="s">
        <v>35</v>
      </c>
      <c r="O127" s="136">
        <v>0</v>
      </c>
      <c r="P127" s="136">
        <f t="shared" ref="P127:P135" si="1">O127*H127</f>
        <v>0</v>
      </c>
      <c r="Q127" s="136">
        <v>0</v>
      </c>
      <c r="R127" s="136">
        <f t="shared" ref="R127:R135" si="2">Q127*H127</f>
        <v>0</v>
      </c>
      <c r="S127" s="136">
        <v>0</v>
      </c>
      <c r="T127" s="137">
        <f t="shared" ref="T127:T135" si="3">S127*H127</f>
        <v>0</v>
      </c>
      <c r="W127" s="461"/>
      <c r="X127" s="191"/>
      <c r="Y127" s="271"/>
      <c r="AR127" s="138" t="s">
        <v>399</v>
      </c>
      <c r="AT127" s="138" t="s">
        <v>153</v>
      </c>
      <c r="AU127" s="138" t="s">
        <v>158</v>
      </c>
      <c r="AY127" s="13" t="s">
        <v>151</v>
      </c>
      <c r="BE127" s="139">
        <f t="shared" ref="BE127:BE135" si="4">IF(N127="základná",J127,0)</f>
        <v>0</v>
      </c>
      <c r="BF127" s="139">
        <f t="shared" ref="BF127:BF135" si="5">IF(N127="znížená",J127,0)</f>
        <v>0</v>
      </c>
      <c r="BG127" s="139">
        <f t="shared" ref="BG127:BG135" si="6">IF(N127="zákl. prenesená",J127,0)</f>
        <v>0</v>
      </c>
      <c r="BH127" s="139">
        <f t="shared" ref="BH127:BH135" si="7">IF(N127="zníž. prenesená",J127,0)</f>
        <v>0</v>
      </c>
      <c r="BI127" s="139">
        <f t="shared" ref="BI127:BI135" si="8">IF(N127="nulová",J127,0)</f>
        <v>0</v>
      </c>
      <c r="BJ127" s="13" t="s">
        <v>157</v>
      </c>
      <c r="BK127" s="139">
        <f t="shared" ref="BK127:BK135" si="9">ROUND(I127*H127,2)</f>
        <v>0</v>
      </c>
      <c r="BL127" s="13" t="s">
        <v>399</v>
      </c>
      <c r="BM127" s="138" t="s">
        <v>1468</v>
      </c>
    </row>
    <row r="128" spans="2:65" s="1" customFormat="1" ht="16.5" customHeight="1">
      <c r="B128" s="127"/>
      <c r="C128" s="140" t="s">
        <v>157</v>
      </c>
      <c r="D128" s="140" t="s">
        <v>338</v>
      </c>
      <c r="E128" s="141" t="s">
        <v>1469</v>
      </c>
      <c r="F128" s="142" t="s">
        <v>1470</v>
      </c>
      <c r="G128" s="143" t="s">
        <v>335</v>
      </c>
      <c r="H128" s="144">
        <v>1300</v>
      </c>
      <c r="I128" s="145"/>
      <c r="J128" s="145">
        <f t="shared" si="0"/>
        <v>0</v>
      </c>
      <c r="K128" s="142" t="s">
        <v>1</v>
      </c>
      <c r="L128" s="146"/>
      <c r="M128" s="147" t="s">
        <v>1</v>
      </c>
      <c r="N128" s="148" t="s">
        <v>35</v>
      </c>
      <c r="O128" s="136">
        <v>0</v>
      </c>
      <c r="P128" s="136">
        <f t="shared" si="1"/>
        <v>0</v>
      </c>
      <c r="Q128" s="136">
        <v>0</v>
      </c>
      <c r="R128" s="136">
        <f t="shared" si="2"/>
        <v>0</v>
      </c>
      <c r="S128" s="136">
        <v>0</v>
      </c>
      <c r="T128" s="137">
        <f t="shared" si="3"/>
        <v>0</v>
      </c>
      <c r="W128" s="464"/>
      <c r="X128" s="191"/>
      <c r="Y128" s="271"/>
      <c r="AR128" s="138" t="s">
        <v>1381</v>
      </c>
      <c r="AT128" s="138" t="s">
        <v>338</v>
      </c>
      <c r="AU128" s="138" t="s">
        <v>158</v>
      </c>
      <c r="AY128" s="13" t="s">
        <v>151</v>
      </c>
      <c r="BE128" s="139">
        <f t="shared" si="4"/>
        <v>0</v>
      </c>
      <c r="BF128" s="139">
        <f t="shared" si="5"/>
        <v>0</v>
      </c>
      <c r="BG128" s="139">
        <f t="shared" si="6"/>
        <v>0</v>
      </c>
      <c r="BH128" s="139">
        <f t="shared" si="7"/>
        <v>0</v>
      </c>
      <c r="BI128" s="139">
        <f t="shared" si="8"/>
        <v>0</v>
      </c>
      <c r="BJ128" s="13" t="s">
        <v>157</v>
      </c>
      <c r="BK128" s="139">
        <f t="shared" si="9"/>
        <v>0</v>
      </c>
      <c r="BL128" s="13" t="s">
        <v>399</v>
      </c>
      <c r="BM128" s="138" t="s">
        <v>1471</v>
      </c>
    </row>
    <row r="129" spans="2:65" s="1" customFormat="1" ht="16.5" customHeight="1">
      <c r="B129" s="127"/>
      <c r="C129" s="128" t="s">
        <v>158</v>
      </c>
      <c r="D129" s="128" t="s">
        <v>153</v>
      </c>
      <c r="E129" s="129" t="s">
        <v>1472</v>
      </c>
      <c r="F129" s="130" t="s">
        <v>1473</v>
      </c>
      <c r="G129" s="131" t="s">
        <v>375</v>
      </c>
      <c r="H129" s="132">
        <v>33</v>
      </c>
      <c r="I129" s="133"/>
      <c r="J129" s="133">
        <f t="shared" si="0"/>
        <v>0</v>
      </c>
      <c r="K129" s="130" t="s">
        <v>1</v>
      </c>
      <c r="L129" s="25"/>
      <c r="M129" s="134" t="s">
        <v>1</v>
      </c>
      <c r="N129" s="135" t="s">
        <v>35</v>
      </c>
      <c r="O129" s="136">
        <v>0</v>
      </c>
      <c r="P129" s="136">
        <f t="shared" si="1"/>
        <v>0</v>
      </c>
      <c r="Q129" s="136">
        <v>0</v>
      </c>
      <c r="R129" s="136">
        <f t="shared" si="2"/>
        <v>0</v>
      </c>
      <c r="S129" s="136">
        <v>0</v>
      </c>
      <c r="T129" s="137">
        <f t="shared" si="3"/>
        <v>0</v>
      </c>
      <c r="W129" s="464"/>
      <c r="X129" s="191"/>
      <c r="Y129" s="271"/>
      <c r="AR129" s="138" t="s">
        <v>399</v>
      </c>
      <c r="AT129" s="138" t="s">
        <v>153</v>
      </c>
      <c r="AU129" s="138" t="s">
        <v>158</v>
      </c>
      <c r="AY129" s="13" t="s">
        <v>151</v>
      </c>
      <c r="BE129" s="139">
        <f t="shared" si="4"/>
        <v>0</v>
      </c>
      <c r="BF129" s="139">
        <f t="shared" si="5"/>
        <v>0</v>
      </c>
      <c r="BG129" s="139">
        <f t="shared" si="6"/>
        <v>0</v>
      </c>
      <c r="BH129" s="139">
        <f t="shared" si="7"/>
        <v>0</v>
      </c>
      <c r="BI129" s="139">
        <f t="shared" si="8"/>
        <v>0</v>
      </c>
      <c r="BJ129" s="13" t="s">
        <v>157</v>
      </c>
      <c r="BK129" s="139">
        <f t="shared" si="9"/>
        <v>0</v>
      </c>
      <c r="BL129" s="13" t="s">
        <v>399</v>
      </c>
      <c r="BM129" s="138" t="s">
        <v>1474</v>
      </c>
    </row>
    <row r="130" spans="2:65" s="1" customFormat="1" ht="16.5" customHeight="1">
      <c r="B130" s="127"/>
      <c r="C130" s="128" t="s">
        <v>156</v>
      </c>
      <c r="D130" s="128" t="s">
        <v>153</v>
      </c>
      <c r="E130" s="129" t="s">
        <v>1475</v>
      </c>
      <c r="F130" s="130" t="s">
        <v>1476</v>
      </c>
      <c r="G130" s="131" t="s">
        <v>375</v>
      </c>
      <c r="H130" s="132">
        <v>19</v>
      </c>
      <c r="I130" s="133"/>
      <c r="J130" s="133">
        <f t="shared" si="0"/>
        <v>0</v>
      </c>
      <c r="K130" s="130" t="s">
        <v>1</v>
      </c>
      <c r="L130" s="25"/>
      <c r="M130" s="134" t="s">
        <v>1</v>
      </c>
      <c r="N130" s="135" t="s">
        <v>35</v>
      </c>
      <c r="O130" s="136">
        <v>0</v>
      </c>
      <c r="P130" s="136">
        <f t="shared" si="1"/>
        <v>0</v>
      </c>
      <c r="Q130" s="136">
        <v>0</v>
      </c>
      <c r="R130" s="136">
        <f t="shared" si="2"/>
        <v>0</v>
      </c>
      <c r="S130" s="136">
        <v>0</v>
      </c>
      <c r="T130" s="137">
        <f t="shared" si="3"/>
        <v>0</v>
      </c>
      <c r="W130" s="464"/>
      <c r="X130" s="191"/>
      <c r="Y130" s="271"/>
      <c r="AR130" s="138" t="s">
        <v>399</v>
      </c>
      <c r="AT130" s="138" t="s">
        <v>153</v>
      </c>
      <c r="AU130" s="138" t="s">
        <v>158</v>
      </c>
      <c r="AY130" s="13" t="s">
        <v>151</v>
      </c>
      <c r="BE130" s="139">
        <f t="shared" si="4"/>
        <v>0</v>
      </c>
      <c r="BF130" s="139">
        <f t="shared" si="5"/>
        <v>0</v>
      </c>
      <c r="BG130" s="139">
        <f t="shared" si="6"/>
        <v>0</v>
      </c>
      <c r="BH130" s="139">
        <f t="shared" si="7"/>
        <v>0</v>
      </c>
      <c r="BI130" s="139">
        <f t="shared" si="8"/>
        <v>0</v>
      </c>
      <c r="BJ130" s="13" t="s">
        <v>157</v>
      </c>
      <c r="BK130" s="139">
        <f t="shared" si="9"/>
        <v>0</v>
      </c>
      <c r="BL130" s="13" t="s">
        <v>399</v>
      </c>
      <c r="BM130" s="138" t="s">
        <v>1477</v>
      </c>
    </row>
    <row r="131" spans="2:65" s="1" customFormat="1" ht="16.5" customHeight="1">
      <c r="B131" s="127"/>
      <c r="C131" s="140" t="s">
        <v>159</v>
      </c>
      <c r="D131" s="140" t="s">
        <v>338</v>
      </c>
      <c r="E131" s="141" t="s">
        <v>1478</v>
      </c>
      <c r="F131" s="142" t="s">
        <v>1479</v>
      </c>
      <c r="G131" s="143" t="s">
        <v>375</v>
      </c>
      <c r="H131" s="144">
        <v>19</v>
      </c>
      <c r="I131" s="145"/>
      <c r="J131" s="145">
        <f t="shared" si="0"/>
        <v>0</v>
      </c>
      <c r="K131" s="142" t="s">
        <v>1</v>
      </c>
      <c r="L131" s="146"/>
      <c r="M131" s="147" t="s">
        <v>1</v>
      </c>
      <c r="N131" s="148" t="s">
        <v>35</v>
      </c>
      <c r="O131" s="136">
        <v>0</v>
      </c>
      <c r="P131" s="136">
        <f t="shared" si="1"/>
        <v>0</v>
      </c>
      <c r="Q131" s="136">
        <v>0</v>
      </c>
      <c r="R131" s="136">
        <f t="shared" si="2"/>
        <v>0</v>
      </c>
      <c r="S131" s="136">
        <v>0</v>
      </c>
      <c r="T131" s="137">
        <f t="shared" si="3"/>
        <v>0</v>
      </c>
      <c r="W131" s="464"/>
      <c r="X131" s="191"/>
      <c r="Y131" s="271"/>
      <c r="AR131" s="138" t="s">
        <v>1381</v>
      </c>
      <c r="AT131" s="138" t="s">
        <v>338</v>
      </c>
      <c r="AU131" s="138" t="s">
        <v>158</v>
      </c>
      <c r="AY131" s="13" t="s">
        <v>151</v>
      </c>
      <c r="BE131" s="139">
        <f t="shared" si="4"/>
        <v>0</v>
      </c>
      <c r="BF131" s="139">
        <f t="shared" si="5"/>
        <v>0</v>
      </c>
      <c r="BG131" s="139">
        <f t="shared" si="6"/>
        <v>0</v>
      </c>
      <c r="BH131" s="139">
        <f t="shared" si="7"/>
        <v>0</v>
      </c>
      <c r="BI131" s="139">
        <f t="shared" si="8"/>
        <v>0</v>
      </c>
      <c r="BJ131" s="13" t="s">
        <v>157</v>
      </c>
      <c r="BK131" s="139">
        <f t="shared" si="9"/>
        <v>0</v>
      </c>
      <c r="BL131" s="13" t="s">
        <v>399</v>
      </c>
      <c r="BM131" s="138" t="s">
        <v>1480</v>
      </c>
    </row>
    <row r="132" spans="2:65" s="1" customFormat="1" ht="16.5" customHeight="1">
      <c r="B132" s="127"/>
      <c r="C132" s="140" t="s">
        <v>161</v>
      </c>
      <c r="D132" s="140" t="s">
        <v>338</v>
      </c>
      <c r="E132" s="141" t="s">
        <v>1481</v>
      </c>
      <c r="F132" s="142" t="s">
        <v>1482</v>
      </c>
      <c r="G132" s="143" t="s">
        <v>1483</v>
      </c>
      <c r="H132" s="144">
        <v>1</v>
      </c>
      <c r="I132" s="145"/>
      <c r="J132" s="145">
        <f t="shared" si="0"/>
        <v>0</v>
      </c>
      <c r="K132" s="142" t="s">
        <v>1</v>
      </c>
      <c r="L132" s="146"/>
      <c r="M132" s="147" t="s">
        <v>1</v>
      </c>
      <c r="N132" s="148" t="s">
        <v>35</v>
      </c>
      <c r="O132" s="136">
        <v>0</v>
      </c>
      <c r="P132" s="136">
        <f t="shared" si="1"/>
        <v>0</v>
      </c>
      <c r="Q132" s="136">
        <v>0</v>
      </c>
      <c r="R132" s="136">
        <f t="shared" si="2"/>
        <v>0</v>
      </c>
      <c r="S132" s="136">
        <v>0</v>
      </c>
      <c r="T132" s="137">
        <f t="shared" si="3"/>
        <v>0</v>
      </c>
      <c r="W132" s="464"/>
      <c r="X132" s="191"/>
      <c r="Y132" s="271"/>
      <c r="AR132" s="138" t="s">
        <v>1381</v>
      </c>
      <c r="AT132" s="138" t="s">
        <v>338</v>
      </c>
      <c r="AU132" s="138" t="s">
        <v>158</v>
      </c>
      <c r="AY132" s="13" t="s">
        <v>151</v>
      </c>
      <c r="BE132" s="139">
        <f t="shared" si="4"/>
        <v>0</v>
      </c>
      <c r="BF132" s="139">
        <f t="shared" si="5"/>
        <v>0</v>
      </c>
      <c r="BG132" s="139">
        <f t="shared" si="6"/>
        <v>0</v>
      </c>
      <c r="BH132" s="139">
        <f t="shared" si="7"/>
        <v>0</v>
      </c>
      <c r="BI132" s="139">
        <f t="shared" si="8"/>
        <v>0</v>
      </c>
      <c r="BJ132" s="13" t="s">
        <v>157</v>
      </c>
      <c r="BK132" s="139">
        <f t="shared" si="9"/>
        <v>0</v>
      </c>
      <c r="BL132" s="13" t="s">
        <v>399</v>
      </c>
      <c r="BM132" s="138" t="s">
        <v>1484</v>
      </c>
    </row>
    <row r="133" spans="2:65" s="1" customFormat="1" ht="16.5" customHeight="1">
      <c r="B133" s="127"/>
      <c r="C133" s="140" t="s">
        <v>170</v>
      </c>
      <c r="D133" s="140" t="s">
        <v>338</v>
      </c>
      <c r="E133" s="141" t="s">
        <v>1485</v>
      </c>
      <c r="F133" s="142" t="s">
        <v>1486</v>
      </c>
      <c r="G133" s="143" t="s">
        <v>154</v>
      </c>
      <c r="H133" s="144">
        <v>2</v>
      </c>
      <c r="I133" s="145"/>
      <c r="J133" s="145">
        <f t="shared" si="0"/>
        <v>0</v>
      </c>
      <c r="K133" s="142" t="s">
        <v>1</v>
      </c>
      <c r="L133" s="146"/>
      <c r="M133" s="147" t="s">
        <v>1</v>
      </c>
      <c r="N133" s="148" t="s">
        <v>35</v>
      </c>
      <c r="O133" s="136">
        <v>0</v>
      </c>
      <c r="P133" s="136">
        <f t="shared" si="1"/>
        <v>0</v>
      </c>
      <c r="Q133" s="136">
        <v>0</v>
      </c>
      <c r="R133" s="136">
        <f t="shared" si="2"/>
        <v>0</v>
      </c>
      <c r="S133" s="136">
        <v>0</v>
      </c>
      <c r="T133" s="137">
        <f t="shared" si="3"/>
        <v>0</v>
      </c>
      <c r="W133" s="464"/>
      <c r="X133" s="191"/>
      <c r="Y133" s="271"/>
      <c r="AR133" s="138" t="s">
        <v>1381</v>
      </c>
      <c r="AT133" s="138" t="s">
        <v>338</v>
      </c>
      <c r="AU133" s="138" t="s">
        <v>158</v>
      </c>
      <c r="AY133" s="13" t="s">
        <v>151</v>
      </c>
      <c r="BE133" s="139">
        <f t="shared" si="4"/>
        <v>0</v>
      </c>
      <c r="BF133" s="139">
        <f t="shared" si="5"/>
        <v>0</v>
      </c>
      <c r="BG133" s="139">
        <f t="shared" si="6"/>
        <v>0</v>
      </c>
      <c r="BH133" s="139">
        <f t="shared" si="7"/>
        <v>0</v>
      </c>
      <c r="BI133" s="139">
        <f t="shared" si="8"/>
        <v>0</v>
      </c>
      <c r="BJ133" s="13" t="s">
        <v>157</v>
      </c>
      <c r="BK133" s="139">
        <f t="shared" si="9"/>
        <v>0</v>
      </c>
      <c r="BL133" s="13" t="s">
        <v>399</v>
      </c>
      <c r="BM133" s="138" t="s">
        <v>1487</v>
      </c>
    </row>
    <row r="134" spans="2:65" s="1" customFormat="1" ht="16.5" customHeight="1">
      <c r="B134" s="127"/>
      <c r="C134" s="128" t="s">
        <v>160</v>
      </c>
      <c r="D134" s="128" t="s">
        <v>153</v>
      </c>
      <c r="E134" s="129" t="s">
        <v>1488</v>
      </c>
      <c r="F134" s="130" t="s">
        <v>1489</v>
      </c>
      <c r="G134" s="131" t="s">
        <v>375</v>
      </c>
      <c r="H134" s="132">
        <v>11</v>
      </c>
      <c r="I134" s="133"/>
      <c r="J134" s="133">
        <f t="shared" si="0"/>
        <v>0</v>
      </c>
      <c r="K134" s="130" t="s">
        <v>1</v>
      </c>
      <c r="L134" s="25"/>
      <c r="M134" s="134" t="s">
        <v>1</v>
      </c>
      <c r="N134" s="135" t="s">
        <v>35</v>
      </c>
      <c r="O134" s="136">
        <v>0</v>
      </c>
      <c r="P134" s="136">
        <f t="shared" si="1"/>
        <v>0</v>
      </c>
      <c r="Q134" s="136">
        <v>0</v>
      </c>
      <c r="R134" s="136">
        <f t="shared" si="2"/>
        <v>0</v>
      </c>
      <c r="S134" s="136">
        <v>0</v>
      </c>
      <c r="T134" s="137">
        <f t="shared" si="3"/>
        <v>0</v>
      </c>
      <c r="W134" s="464"/>
      <c r="X134" s="191"/>
      <c r="Y134" s="271"/>
      <c r="AR134" s="138" t="s">
        <v>399</v>
      </c>
      <c r="AT134" s="138" t="s">
        <v>153</v>
      </c>
      <c r="AU134" s="138" t="s">
        <v>158</v>
      </c>
      <c r="AY134" s="13" t="s">
        <v>151</v>
      </c>
      <c r="BE134" s="139">
        <f t="shared" si="4"/>
        <v>0</v>
      </c>
      <c r="BF134" s="139">
        <f t="shared" si="5"/>
        <v>0</v>
      </c>
      <c r="BG134" s="139">
        <f t="shared" si="6"/>
        <v>0</v>
      </c>
      <c r="BH134" s="139">
        <f t="shared" si="7"/>
        <v>0</v>
      </c>
      <c r="BI134" s="139">
        <f t="shared" si="8"/>
        <v>0</v>
      </c>
      <c r="BJ134" s="13" t="s">
        <v>157</v>
      </c>
      <c r="BK134" s="139">
        <f t="shared" si="9"/>
        <v>0</v>
      </c>
      <c r="BL134" s="13" t="s">
        <v>399</v>
      </c>
      <c r="BM134" s="138" t="s">
        <v>1490</v>
      </c>
    </row>
    <row r="135" spans="2:65" s="1" customFormat="1" ht="16.5" customHeight="1">
      <c r="B135" s="127"/>
      <c r="C135" s="128" t="s">
        <v>166</v>
      </c>
      <c r="D135" s="128" t="s">
        <v>153</v>
      </c>
      <c r="E135" s="129" t="s">
        <v>1491</v>
      </c>
      <c r="F135" s="130" t="s">
        <v>1492</v>
      </c>
      <c r="G135" s="131" t="s">
        <v>1493</v>
      </c>
      <c r="H135" s="132">
        <v>40</v>
      </c>
      <c r="I135" s="133"/>
      <c r="J135" s="133">
        <f t="shared" si="0"/>
        <v>0</v>
      </c>
      <c r="K135" s="130" t="s">
        <v>1</v>
      </c>
      <c r="L135" s="25"/>
      <c r="M135" s="134" t="s">
        <v>1</v>
      </c>
      <c r="N135" s="135" t="s">
        <v>35</v>
      </c>
      <c r="O135" s="136">
        <v>0</v>
      </c>
      <c r="P135" s="136">
        <f t="shared" si="1"/>
        <v>0</v>
      </c>
      <c r="Q135" s="136">
        <v>0</v>
      </c>
      <c r="R135" s="136">
        <f t="shared" si="2"/>
        <v>0</v>
      </c>
      <c r="S135" s="136">
        <v>0</v>
      </c>
      <c r="T135" s="137">
        <f t="shared" si="3"/>
        <v>0</v>
      </c>
      <c r="W135" s="464"/>
      <c r="X135" s="191"/>
      <c r="Y135" s="271"/>
      <c r="AR135" s="138" t="s">
        <v>399</v>
      </c>
      <c r="AT135" s="138" t="s">
        <v>153</v>
      </c>
      <c r="AU135" s="138" t="s">
        <v>158</v>
      </c>
      <c r="AY135" s="13" t="s">
        <v>151</v>
      </c>
      <c r="BE135" s="139">
        <f t="shared" si="4"/>
        <v>0</v>
      </c>
      <c r="BF135" s="139">
        <f t="shared" si="5"/>
        <v>0</v>
      </c>
      <c r="BG135" s="139">
        <f t="shared" si="6"/>
        <v>0</v>
      </c>
      <c r="BH135" s="139">
        <f t="shared" si="7"/>
        <v>0</v>
      </c>
      <c r="BI135" s="139">
        <f t="shared" si="8"/>
        <v>0</v>
      </c>
      <c r="BJ135" s="13" t="s">
        <v>157</v>
      </c>
      <c r="BK135" s="139">
        <f t="shared" si="9"/>
        <v>0</v>
      </c>
      <c r="BL135" s="13" t="s">
        <v>399</v>
      </c>
      <c r="BM135" s="138" t="s">
        <v>1494</v>
      </c>
    </row>
    <row r="136" spans="2:65" s="11" customFormat="1" ht="20.85" customHeight="1">
      <c r="B136" s="115"/>
      <c r="D136" s="116" t="s">
        <v>68</v>
      </c>
      <c r="E136" s="125" t="s">
        <v>1495</v>
      </c>
      <c r="F136" s="125" t="s">
        <v>1496</v>
      </c>
      <c r="J136" s="126">
        <f>BK136</f>
        <v>0</v>
      </c>
      <c r="L136" s="115"/>
      <c r="M136" s="119"/>
      <c r="N136" s="120"/>
      <c r="O136" s="120"/>
      <c r="P136" s="121">
        <f>SUM(P137:P150)</f>
        <v>0</v>
      </c>
      <c r="Q136" s="120"/>
      <c r="R136" s="121">
        <f>SUM(R137:R150)</f>
        <v>0</v>
      </c>
      <c r="S136" s="120"/>
      <c r="T136" s="122">
        <f>SUM(T137:T150)</f>
        <v>0</v>
      </c>
      <c r="W136" s="464"/>
      <c r="X136" s="191"/>
      <c r="Y136" s="271"/>
      <c r="AR136" s="116" t="s">
        <v>77</v>
      </c>
      <c r="AT136" s="123" t="s">
        <v>68</v>
      </c>
      <c r="AU136" s="123" t="s">
        <v>157</v>
      </c>
      <c r="AY136" s="116" t="s">
        <v>151</v>
      </c>
      <c r="BK136" s="124">
        <f>SUM(BK137:BK150)</f>
        <v>0</v>
      </c>
    </row>
    <row r="137" spans="2:65" s="1" customFormat="1" ht="16.5" customHeight="1">
      <c r="B137" s="127"/>
      <c r="C137" s="128" t="s">
        <v>103</v>
      </c>
      <c r="D137" s="128" t="s">
        <v>153</v>
      </c>
      <c r="E137" s="129" t="s">
        <v>1497</v>
      </c>
      <c r="F137" s="130" t="s">
        <v>1498</v>
      </c>
      <c r="G137" s="131" t="s">
        <v>375</v>
      </c>
      <c r="H137" s="132">
        <v>3</v>
      </c>
      <c r="I137" s="133"/>
      <c r="J137" s="133">
        <f t="shared" ref="J137:J150" si="10">ROUND(I137*H137,2)</f>
        <v>0</v>
      </c>
      <c r="K137" s="130" t="s">
        <v>1</v>
      </c>
      <c r="L137" s="25"/>
      <c r="M137" s="134" t="s">
        <v>1</v>
      </c>
      <c r="N137" s="135" t="s">
        <v>35</v>
      </c>
      <c r="O137" s="136">
        <v>0</v>
      </c>
      <c r="P137" s="136">
        <f t="shared" ref="P137:P150" si="11">O137*H137</f>
        <v>0</v>
      </c>
      <c r="Q137" s="136">
        <v>0</v>
      </c>
      <c r="R137" s="136">
        <f t="shared" ref="R137:R150" si="12">Q137*H137</f>
        <v>0</v>
      </c>
      <c r="S137" s="136">
        <v>0</v>
      </c>
      <c r="T137" s="137">
        <f t="shared" ref="T137:T150" si="13">S137*H137</f>
        <v>0</v>
      </c>
      <c r="W137" s="464"/>
      <c r="X137" s="191"/>
      <c r="Y137" s="271"/>
      <c r="AR137" s="138" t="s">
        <v>156</v>
      </c>
      <c r="AT137" s="138" t="s">
        <v>153</v>
      </c>
      <c r="AU137" s="138" t="s">
        <v>158</v>
      </c>
      <c r="AY137" s="13" t="s">
        <v>151</v>
      </c>
      <c r="BE137" s="139">
        <f t="shared" ref="BE137:BE150" si="14">IF(N137="základná",J137,0)</f>
        <v>0</v>
      </c>
      <c r="BF137" s="139">
        <f t="shared" ref="BF137:BF150" si="15">IF(N137="znížená",J137,0)</f>
        <v>0</v>
      </c>
      <c r="BG137" s="139">
        <f t="shared" ref="BG137:BG150" si="16">IF(N137="zákl. prenesená",J137,0)</f>
        <v>0</v>
      </c>
      <c r="BH137" s="139">
        <f t="shared" ref="BH137:BH150" si="17">IF(N137="zníž. prenesená",J137,0)</f>
        <v>0</v>
      </c>
      <c r="BI137" s="139">
        <f t="shared" ref="BI137:BI150" si="18">IF(N137="nulová",J137,0)</f>
        <v>0</v>
      </c>
      <c r="BJ137" s="13" t="s">
        <v>157</v>
      </c>
      <c r="BK137" s="139">
        <f t="shared" ref="BK137:BK150" si="19">ROUND(I137*H137,2)</f>
        <v>0</v>
      </c>
      <c r="BL137" s="13" t="s">
        <v>156</v>
      </c>
      <c r="BM137" s="138" t="s">
        <v>1499</v>
      </c>
    </row>
    <row r="138" spans="2:65" s="1" customFormat="1" ht="16.5" customHeight="1">
      <c r="B138" s="127"/>
      <c r="C138" s="128" t="s">
        <v>106</v>
      </c>
      <c r="D138" s="128" t="s">
        <v>153</v>
      </c>
      <c r="E138" s="129" t="s">
        <v>1500</v>
      </c>
      <c r="F138" s="130" t="s">
        <v>2205</v>
      </c>
      <c r="G138" s="131" t="s">
        <v>375</v>
      </c>
      <c r="H138" s="132">
        <v>1</v>
      </c>
      <c r="I138" s="133"/>
      <c r="J138" s="133">
        <f t="shared" si="10"/>
        <v>0</v>
      </c>
      <c r="K138" s="130" t="s">
        <v>1</v>
      </c>
      <c r="L138" s="25"/>
      <c r="M138" s="134" t="s">
        <v>1</v>
      </c>
      <c r="N138" s="135" t="s">
        <v>35</v>
      </c>
      <c r="O138" s="136">
        <v>0</v>
      </c>
      <c r="P138" s="136">
        <f t="shared" si="11"/>
        <v>0</v>
      </c>
      <c r="Q138" s="136">
        <v>0</v>
      </c>
      <c r="R138" s="136">
        <f t="shared" si="12"/>
        <v>0</v>
      </c>
      <c r="S138" s="136">
        <v>0</v>
      </c>
      <c r="T138" s="137">
        <f t="shared" si="13"/>
        <v>0</v>
      </c>
      <c r="W138" s="464"/>
      <c r="X138" s="191"/>
      <c r="Y138" s="271"/>
      <c r="AR138" s="138" t="s">
        <v>156</v>
      </c>
      <c r="AT138" s="138" t="s">
        <v>153</v>
      </c>
      <c r="AU138" s="138" t="s">
        <v>158</v>
      </c>
      <c r="AY138" s="13" t="s">
        <v>151</v>
      </c>
      <c r="BE138" s="139">
        <f t="shared" si="14"/>
        <v>0</v>
      </c>
      <c r="BF138" s="139">
        <f t="shared" si="15"/>
        <v>0</v>
      </c>
      <c r="BG138" s="139">
        <f t="shared" si="16"/>
        <v>0</v>
      </c>
      <c r="BH138" s="139">
        <f t="shared" si="17"/>
        <v>0</v>
      </c>
      <c r="BI138" s="139">
        <f t="shared" si="18"/>
        <v>0</v>
      </c>
      <c r="BJ138" s="13" t="s">
        <v>157</v>
      </c>
      <c r="BK138" s="139">
        <f t="shared" si="19"/>
        <v>0</v>
      </c>
      <c r="BL138" s="13" t="s">
        <v>156</v>
      </c>
      <c r="BM138" s="138" t="s">
        <v>1501</v>
      </c>
    </row>
    <row r="139" spans="2:65" s="1" customFormat="1" ht="69.599999999999994" customHeight="1">
      <c r="B139" s="127"/>
      <c r="C139" s="128" t="s">
        <v>178</v>
      </c>
      <c r="D139" s="128" t="s">
        <v>153</v>
      </c>
      <c r="E139" s="129" t="s">
        <v>1502</v>
      </c>
      <c r="F139" s="130" t="s">
        <v>1503</v>
      </c>
      <c r="G139" s="131" t="s">
        <v>375</v>
      </c>
      <c r="H139" s="132">
        <v>6</v>
      </c>
      <c r="I139" s="133"/>
      <c r="J139" s="133">
        <f t="shared" si="10"/>
        <v>0</v>
      </c>
      <c r="K139" s="130" t="s">
        <v>1</v>
      </c>
      <c r="L139" s="25"/>
      <c r="M139" s="134" t="s">
        <v>1</v>
      </c>
      <c r="N139" s="135" t="s">
        <v>35</v>
      </c>
      <c r="O139" s="136">
        <v>0</v>
      </c>
      <c r="P139" s="136">
        <f t="shared" si="11"/>
        <v>0</v>
      </c>
      <c r="Q139" s="136">
        <v>0</v>
      </c>
      <c r="R139" s="136">
        <f t="shared" si="12"/>
        <v>0</v>
      </c>
      <c r="S139" s="136">
        <v>0</v>
      </c>
      <c r="T139" s="137">
        <f t="shared" si="13"/>
        <v>0</v>
      </c>
      <c r="W139" s="464"/>
      <c r="X139" s="191"/>
      <c r="Y139" s="271"/>
      <c r="AR139" s="138" t="s">
        <v>156</v>
      </c>
      <c r="AT139" s="138" t="s">
        <v>153</v>
      </c>
      <c r="AU139" s="138" t="s">
        <v>158</v>
      </c>
      <c r="AY139" s="13" t="s">
        <v>151</v>
      </c>
      <c r="BE139" s="139">
        <f t="shared" si="14"/>
        <v>0</v>
      </c>
      <c r="BF139" s="139">
        <f t="shared" si="15"/>
        <v>0</v>
      </c>
      <c r="BG139" s="139">
        <f t="shared" si="16"/>
        <v>0</v>
      </c>
      <c r="BH139" s="139">
        <f t="shared" si="17"/>
        <v>0</v>
      </c>
      <c r="BI139" s="139">
        <f t="shared" si="18"/>
        <v>0</v>
      </c>
      <c r="BJ139" s="13" t="s">
        <v>157</v>
      </c>
      <c r="BK139" s="139">
        <f t="shared" si="19"/>
        <v>0</v>
      </c>
      <c r="BL139" s="13" t="s">
        <v>156</v>
      </c>
      <c r="BM139" s="138" t="s">
        <v>1504</v>
      </c>
    </row>
    <row r="140" spans="2:65" s="1" customFormat="1" ht="16.5" customHeight="1">
      <c r="B140" s="127"/>
      <c r="C140" s="128" t="s">
        <v>182</v>
      </c>
      <c r="D140" s="128" t="s">
        <v>153</v>
      </c>
      <c r="E140" s="129" t="s">
        <v>1505</v>
      </c>
      <c r="F140" s="130" t="s">
        <v>1506</v>
      </c>
      <c r="G140" s="131" t="s">
        <v>375</v>
      </c>
      <c r="H140" s="132">
        <v>6</v>
      </c>
      <c r="I140" s="133"/>
      <c r="J140" s="133">
        <f t="shared" si="10"/>
        <v>0</v>
      </c>
      <c r="K140" s="130" t="s">
        <v>1</v>
      </c>
      <c r="L140" s="25"/>
      <c r="M140" s="134" t="s">
        <v>1</v>
      </c>
      <c r="N140" s="135" t="s">
        <v>35</v>
      </c>
      <c r="O140" s="136">
        <v>0</v>
      </c>
      <c r="P140" s="136">
        <f t="shared" si="11"/>
        <v>0</v>
      </c>
      <c r="Q140" s="136">
        <v>0</v>
      </c>
      <c r="R140" s="136">
        <f t="shared" si="12"/>
        <v>0</v>
      </c>
      <c r="S140" s="136">
        <v>0</v>
      </c>
      <c r="T140" s="137">
        <f t="shared" si="13"/>
        <v>0</v>
      </c>
      <c r="W140" s="464"/>
      <c r="X140" s="191"/>
      <c r="Y140" s="271"/>
      <c r="AR140" s="138" t="s">
        <v>156</v>
      </c>
      <c r="AT140" s="138" t="s">
        <v>153</v>
      </c>
      <c r="AU140" s="138" t="s">
        <v>158</v>
      </c>
      <c r="AY140" s="13" t="s">
        <v>151</v>
      </c>
      <c r="BE140" s="139">
        <f t="shared" si="14"/>
        <v>0</v>
      </c>
      <c r="BF140" s="139">
        <f t="shared" si="15"/>
        <v>0</v>
      </c>
      <c r="BG140" s="139">
        <f t="shared" si="16"/>
        <v>0</v>
      </c>
      <c r="BH140" s="139">
        <f t="shared" si="17"/>
        <v>0</v>
      </c>
      <c r="BI140" s="139">
        <f t="shared" si="18"/>
        <v>0</v>
      </c>
      <c r="BJ140" s="13" t="s">
        <v>157</v>
      </c>
      <c r="BK140" s="139">
        <f t="shared" si="19"/>
        <v>0</v>
      </c>
      <c r="BL140" s="13" t="s">
        <v>156</v>
      </c>
      <c r="BM140" s="138" t="s">
        <v>1507</v>
      </c>
    </row>
    <row r="141" spans="2:65" s="1" customFormat="1" ht="60" customHeight="1">
      <c r="B141" s="127"/>
      <c r="C141" s="128" t="s">
        <v>187</v>
      </c>
      <c r="D141" s="128" t="s">
        <v>153</v>
      </c>
      <c r="E141" s="129" t="s">
        <v>1508</v>
      </c>
      <c r="F141" s="130" t="s">
        <v>1509</v>
      </c>
      <c r="G141" s="131" t="s">
        <v>375</v>
      </c>
      <c r="H141" s="132">
        <v>5</v>
      </c>
      <c r="I141" s="133"/>
      <c r="J141" s="133">
        <f t="shared" si="10"/>
        <v>0</v>
      </c>
      <c r="K141" s="130" t="s">
        <v>1</v>
      </c>
      <c r="L141" s="25"/>
      <c r="M141" s="134" t="s">
        <v>1</v>
      </c>
      <c r="N141" s="135" t="s">
        <v>35</v>
      </c>
      <c r="O141" s="136">
        <v>0</v>
      </c>
      <c r="P141" s="136">
        <f t="shared" si="11"/>
        <v>0</v>
      </c>
      <c r="Q141" s="136">
        <v>0</v>
      </c>
      <c r="R141" s="136">
        <f t="shared" si="12"/>
        <v>0</v>
      </c>
      <c r="S141" s="136">
        <v>0</v>
      </c>
      <c r="T141" s="137">
        <f t="shared" si="13"/>
        <v>0</v>
      </c>
      <c r="W141" s="464"/>
      <c r="X141" s="191"/>
      <c r="Y141" s="271"/>
      <c r="AR141" s="138" t="s">
        <v>156</v>
      </c>
      <c r="AT141" s="138" t="s">
        <v>153</v>
      </c>
      <c r="AU141" s="138" t="s">
        <v>158</v>
      </c>
      <c r="AY141" s="13" t="s">
        <v>151</v>
      </c>
      <c r="BE141" s="139">
        <f t="shared" si="14"/>
        <v>0</v>
      </c>
      <c r="BF141" s="139">
        <f t="shared" si="15"/>
        <v>0</v>
      </c>
      <c r="BG141" s="139">
        <f t="shared" si="16"/>
        <v>0</v>
      </c>
      <c r="BH141" s="139">
        <f t="shared" si="17"/>
        <v>0</v>
      </c>
      <c r="BI141" s="139">
        <f t="shared" si="18"/>
        <v>0</v>
      </c>
      <c r="BJ141" s="13" t="s">
        <v>157</v>
      </c>
      <c r="BK141" s="139">
        <f t="shared" si="19"/>
        <v>0</v>
      </c>
      <c r="BL141" s="13" t="s">
        <v>156</v>
      </c>
      <c r="BM141" s="138" t="s">
        <v>1510</v>
      </c>
    </row>
    <row r="142" spans="2:65" s="1" customFormat="1" ht="16.5" customHeight="1">
      <c r="B142" s="127"/>
      <c r="C142" s="128" t="s">
        <v>191</v>
      </c>
      <c r="D142" s="128" t="s">
        <v>153</v>
      </c>
      <c r="E142" s="129" t="s">
        <v>1511</v>
      </c>
      <c r="F142" s="130" t="s">
        <v>1512</v>
      </c>
      <c r="G142" s="131" t="s">
        <v>375</v>
      </c>
      <c r="H142" s="132">
        <v>5</v>
      </c>
      <c r="I142" s="133"/>
      <c r="J142" s="133">
        <f t="shared" si="10"/>
        <v>0</v>
      </c>
      <c r="K142" s="130" t="s">
        <v>1</v>
      </c>
      <c r="L142" s="25"/>
      <c r="M142" s="134" t="s">
        <v>1</v>
      </c>
      <c r="N142" s="135" t="s">
        <v>35</v>
      </c>
      <c r="O142" s="136">
        <v>0</v>
      </c>
      <c r="P142" s="136">
        <f t="shared" si="11"/>
        <v>0</v>
      </c>
      <c r="Q142" s="136">
        <v>0</v>
      </c>
      <c r="R142" s="136">
        <f t="shared" si="12"/>
        <v>0</v>
      </c>
      <c r="S142" s="136">
        <v>0</v>
      </c>
      <c r="T142" s="137">
        <f t="shared" si="13"/>
        <v>0</v>
      </c>
      <c r="W142" s="464"/>
      <c r="X142" s="191"/>
      <c r="Y142" s="271"/>
      <c r="AR142" s="138" t="s">
        <v>156</v>
      </c>
      <c r="AT142" s="138" t="s">
        <v>153</v>
      </c>
      <c r="AU142" s="138" t="s">
        <v>158</v>
      </c>
      <c r="AY142" s="13" t="s">
        <v>151</v>
      </c>
      <c r="BE142" s="139">
        <f t="shared" si="14"/>
        <v>0</v>
      </c>
      <c r="BF142" s="139">
        <f t="shared" si="15"/>
        <v>0</v>
      </c>
      <c r="BG142" s="139">
        <f t="shared" si="16"/>
        <v>0</v>
      </c>
      <c r="BH142" s="139">
        <f t="shared" si="17"/>
        <v>0</v>
      </c>
      <c r="BI142" s="139">
        <f t="shared" si="18"/>
        <v>0</v>
      </c>
      <c r="BJ142" s="13" t="s">
        <v>157</v>
      </c>
      <c r="BK142" s="139">
        <f t="shared" si="19"/>
        <v>0</v>
      </c>
      <c r="BL142" s="13" t="s">
        <v>156</v>
      </c>
      <c r="BM142" s="138" t="s">
        <v>1513</v>
      </c>
    </row>
    <row r="143" spans="2:65" s="1" customFormat="1" ht="72" customHeight="1">
      <c r="B143" s="127"/>
      <c r="C143" s="128" t="s">
        <v>196</v>
      </c>
      <c r="D143" s="128" t="s">
        <v>153</v>
      </c>
      <c r="E143" s="129" t="s">
        <v>1514</v>
      </c>
      <c r="F143" s="130" t="s">
        <v>1515</v>
      </c>
      <c r="G143" s="131" t="s">
        <v>375</v>
      </c>
      <c r="H143" s="132">
        <v>1</v>
      </c>
      <c r="I143" s="133"/>
      <c r="J143" s="133">
        <f t="shared" si="10"/>
        <v>0</v>
      </c>
      <c r="K143" s="130" t="s">
        <v>1</v>
      </c>
      <c r="L143" s="25"/>
      <c r="M143" s="134" t="s">
        <v>1</v>
      </c>
      <c r="N143" s="135" t="s">
        <v>35</v>
      </c>
      <c r="O143" s="136">
        <v>0</v>
      </c>
      <c r="P143" s="136">
        <f t="shared" si="11"/>
        <v>0</v>
      </c>
      <c r="Q143" s="136">
        <v>0</v>
      </c>
      <c r="R143" s="136">
        <f t="shared" si="12"/>
        <v>0</v>
      </c>
      <c r="S143" s="136">
        <v>0</v>
      </c>
      <c r="T143" s="137">
        <f t="shared" si="13"/>
        <v>0</v>
      </c>
      <c r="W143" s="464"/>
      <c r="X143" s="191"/>
      <c r="Y143" s="271"/>
      <c r="AR143" s="138" t="s">
        <v>156</v>
      </c>
      <c r="AT143" s="138" t="s">
        <v>153</v>
      </c>
      <c r="AU143" s="138" t="s">
        <v>158</v>
      </c>
      <c r="AY143" s="13" t="s">
        <v>151</v>
      </c>
      <c r="BE143" s="139">
        <f t="shared" si="14"/>
        <v>0</v>
      </c>
      <c r="BF143" s="139">
        <f t="shared" si="15"/>
        <v>0</v>
      </c>
      <c r="BG143" s="139">
        <f t="shared" si="16"/>
        <v>0</v>
      </c>
      <c r="BH143" s="139">
        <f t="shared" si="17"/>
        <v>0</v>
      </c>
      <c r="BI143" s="139">
        <f t="shared" si="18"/>
        <v>0</v>
      </c>
      <c r="BJ143" s="13" t="s">
        <v>157</v>
      </c>
      <c r="BK143" s="139">
        <f t="shared" si="19"/>
        <v>0</v>
      </c>
      <c r="BL143" s="13" t="s">
        <v>156</v>
      </c>
      <c r="BM143" s="138" t="s">
        <v>1516</v>
      </c>
    </row>
    <row r="144" spans="2:65" s="1" customFormat="1" ht="16.5" customHeight="1">
      <c r="B144" s="127"/>
      <c r="C144" s="128" t="s">
        <v>200</v>
      </c>
      <c r="D144" s="128" t="s">
        <v>153</v>
      </c>
      <c r="E144" s="129" t="s">
        <v>1517</v>
      </c>
      <c r="F144" s="130" t="s">
        <v>1518</v>
      </c>
      <c r="G144" s="131" t="s">
        <v>375</v>
      </c>
      <c r="H144" s="132">
        <v>1</v>
      </c>
      <c r="I144" s="133"/>
      <c r="J144" s="133">
        <f t="shared" si="10"/>
        <v>0</v>
      </c>
      <c r="K144" s="130" t="s">
        <v>1</v>
      </c>
      <c r="L144" s="25"/>
      <c r="M144" s="134" t="s">
        <v>1</v>
      </c>
      <c r="N144" s="135" t="s">
        <v>35</v>
      </c>
      <c r="O144" s="136">
        <v>0</v>
      </c>
      <c r="P144" s="136">
        <f t="shared" si="11"/>
        <v>0</v>
      </c>
      <c r="Q144" s="136">
        <v>0</v>
      </c>
      <c r="R144" s="136">
        <f t="shared" si="12"/>
        <v>0</v>
      </c>
      <c r="S144" s="136">
        <v>0</v>
      </c>
      <c r="T144" s="137">
        <f t="shared" si="13"/>
        <v>0</v>
      </c>
      <c r="W144" s="464"/>
      <c r="X144" s="191"/>
      <c r="Y144" s="271"/>
      <c r="AR144" s="138" t="s">
        <v>156</v>
      </c>
      <c r="AT144" s="138" t="s">
        <v>153</v>
      </c>
      <c r="AU144" s="138" t="s">
        <v>158</v>
      </c>
      <c r="AY144" s="13" t="s">
        <v>151</v>
      </c>
      <c r="BE144" s="139">
        <f t="shared" si="14"/>
        <v>0</v>
      </c>
      <c r="BF144" s="139">
        <f t="shared" si="15"/>
        <v>0</v>
      </c>
      <c r="BG144" s="139">
        <f t="shared" si="16"/>
        <v>0</v>
      </c>
      <c r="BH144" s="139">
        <f t="shared" si="17"/>
        <v>0</v>
      </c>
      <c r="BI144" s="139">
        <f t="shared" si="18"/>
        <v>0</v>
      </c>
      <c r="BJ144" s="13" t="s">
        <v>157</v>
      </c>
      <c r="BK144" s="139">
        <f t="shared" si="19"/>
        <v>0</v>
      </c>
      <c r="BL144" s="13" t="s">
        <v>156</v>
      </c>
      <c r="BM144" s="138" t="s">
        <v>1519</v>
      </c>
    </row>
    <row r="145" spans="2:65" s="1" customFormat="1" ht="16.5" customHeight="1">
      <c r="B145" s="127"/>
      <c r="C145" s="128" t="s">
        <v>205</v>
      </c>
      <c r="D145" s="128" t="s">
        <v>153</v>
      </c>
      <c r="E145" s="129" t="s">
        <v>1520</v>
      </c>
      <c r="F145" s="130" t="s">
        <v>1521</v>
      </c>
      <c r="G145" s="131" t="s">
        <v>375</v>
      </c>
      <c r="H145" s="132">
        <v>1</v>
      </c>
      <c r="I145" s="133"/>
      <c r="J145" s="133">
        <f t="shared" si="10"/>
        <v>0</v>
      </c>
      <c r="K145" s="130" t="s">
        <v>1</v>
      </c>
      <c r="L145" s="25"/>
      <c r="M145" s="134" t="s">
        <v>1</v>
      </c>
      <c r="N145" s="135" t="s">
        <v>35</v>
      </c>
      <c r="O145" s="136">
        <v>0</v>
      </c>
      <c r="P145" s="136">
        <f t="shared" si="11"/>
        <v>0</v>
      </c>
      <c r="Q145" s="136">
        <v>0</v>
      </c>
      <c r="R145" s="136">
        <f t="shared" si="12"/>
        <v>0</v>
      </c>
      <c r="S145" s="136">
        <v>0</v>
      </c>
      <c r="T145" s="137">
        <f t="shared" si="13"/>
        <v>0</v>
      </c>
      <c r="W145" s="464"/>
      <c r="X145" s="191"/>
      <c r="Y145" s="271"/>
      <c r="AR145" s="138" t="s">
        <v>156</v>
      </c>
      <c r="AT145" s="138" t="s">
        <v>153</v>
      </c>
      <c r="AU145" s="138" t="s">
        <v>158</v>
      </c>
      <c r="AY145" s="13" t="s">
        <v>151</v>
      </c>
      <c r="BE145" s="139">
        <f t="shared" si="14"/>
        <v>0</v>
      </c>
      <c r="BF145" s="139">
        <f t="shared" si="15"/>
        <v>0</v>
      </c>
      <c r="BG145" s="139">
        <f t="shared" si="16"/>
        <v>0</v>
      </c>
      <c r="BH145" s="139">
        <f t="shared" si="17"/>
        <v>0</v>
      </c>
      <c r="BI145" s="139">
        <f t="shared" si="18"/>
        <v>0</v>
      </c>
      <c r="BJ145" s="13" t="s">
        <v>157</v>
      </c>
      <c r="BK145" s="139">
        <f t="shared" si="19"/>
        <v>0</v>
      </c>
      <c r="BL145" s="13" t="s">
        <v>156</v>
      </c>
      <c r="BM145" s="138" t="s">
        <v>1522</v>
      </c>
    </row>
    <row r="146" spans="2:65" s="1" customFormat="1" ht="16.5" customHeight="1">
      <c r="B146" s="127"/>
      <c r="C146" s="128" t="s">
        <v>209</v>
      </c>
      <c r="D146" s="128" t="s">
        <v>153</v>
      </c>
      <c r="E146" s="129" t="s">
        <v>1523</v>
      </c>
      <c r="F146" s="130" t="s">
        <v>1524</v>
      </c>
      <c r="G146" s="131" t="s">
        <v>375</v>
      </c>
      <c r="H146" s="132">
        <v>1</v>
      </c>
      <c r="I146" s="133"/>
      <c r="J146" s="133">
        <f t="shared" si="10"/>
        <v>0</v>
      </c>
      <c r="K146" s="130" t="s">
        <v>1</v>
      </c>
      <c r="L146" s="25"/>
      <c r="M146" s="134" t="s">
        <v>1</v>
      </c>
      <c r="N146" s="135" t="s">
        <v>35</v>
      </c>
      <c r="O146" s="136">
        <v>0</v>
      </c>
      <c r="P146" s="136">
        <f t="shared" si="11"/>
        <v>0</v>
      </c>
      <c r="Q146" s="136">
        <v>0</v>
      </c>
      <c r="R146" s="136">
        <f t="shared" si="12"/>
        <v>0</v>
      </c>
      <c r="S146" s="136">
        <v>0</v>
      </c>
      <c r="T146" s="137">
        <f t="shared" si="13"/>
        <v>0</v>
      </c>
      <c r="W146" s="464"/>
      <c r="X146" s="191"/>
      <c r="Y146" s="271"/>
      <c r="AR146" s="138" t="s">
        <v>156</v>
      </c>
      <c r="AT146" s="138" t="s">
        <v>153</v>
      </c>
      <c r="AU146" s="138" t="s">
        <v>158</v>
      </c>
      <c r="AY146" s="13" t="s">
        <v>151</v>
      </c>
      <c r="BE146" s="139">
        <f t="shared" si="14"/>
        <v>0</v>
      </c>
      <c r="BF146" s="139">
        <f t="shared" si="15"/>
        <v>0</v>
      </c>
      <c r="BG146" s="139">
        <f t="shared" si="16"/>
        <v>0</v>
      </c>
      <c r="BH146" s="139">
        <f t="shared" si="17"/>
        <v>0</v>
      </c>
      <c r="BI146" s="139">
        <f t="shared" si="18"/>
        <v>0</v>
      </c>
      <c r="BJ146" s="13" t="s">
        <v>157</v>
      </c>
      <c r="BK146" s="139">
        <f t="shared" si="19"/>
        <v>0</v>
      </c>
      <c r="BL146" s="13" t="s">
        <v>156</v>
      </c>
      <c r="BM146" s="138" t="s">
        <v>1525</v>
      </c>
    </row>
    <row r="147" spans="2:65" s="1" customFormat="1" ht="16.5" customHeight="1">
      <c r="B147" s="127"/>
      <c r="C147" s="128" t="s">
        <v>7</v>
      </c>
      <c r="D147" s="128" t="s">
        <v>153</v>
      </c>
      <c r="E147" s="129" t="s">
        <v>1526</v>
      </c>
      <c r="F147" s="130" t="s">
        <v>1527</v>
      </c>
      <c r="G147" s="131" t="s">
        <v>375</v>
      </c>
      <c r="H147" s="132">
        <v>1</v>
      </c>
      <c r="I147" s="133"/>
      <c r="J147" s="133">
        <f t="shared" si="10"/>
        <v>0</v>
      </c>
      <c r="K147" s="130" t="s">
        <v>1</v>
      </c>
      <c r="L147" s="25"/>
      <c r="M147" s="134" t="s">
        <v>1</v>
      </c>
      <c r="N147" s="135" t="s">
        <v>35</v>
      </c>
      <c r="O147" s="136">
        <v>0</v>
      </c>
      <c r="P147" s="136">
        <f t="shared" si="11"/>
        <v>0</v>
      </c>
      <c r="Q147" s="136">
        <v>0</v>
      </c>
      <c r="R147" s="136">
        <f t="shared" si="12"/>
        <v>0</v>
      </c>
      <c r="S147" s="136">
        <v>0</v>
      </c>
      <c r="T147" s="137">
        <f t="shared" si="13"/>
        <v>0</v>
      </c>
      <c r="W147" s="464"/>
      <c r="X147" s="191"/>
      <c r="Y147" s="271"/>
      <c r="AR147" s="138" t="s">
        <v>156</v>
      </c>
      <c r="AT147" s="138" t="s">
        <v>153</v>
      </c>
      <c r="AU147" s="138" t="s">
        <v>158</v>
      </c>
      <c r="AY147" s="13" t="s">
        <v>151</v>
      </c>
      <c r="BE147" s="139">
        <f t="shared" si="14"/>
        <v>0</v>
      </c>
      <c r="BF147" s="139">
        <f t="shared" si="15"/>
        <v>0</v>
      </c>
      <c r="BG147" s="139">
        <f t="shared" si="16"/>
        <v>0</v>
      </c>
      <c r="BH147" s="139">
        <f t="shared" si="17"/>
        <v>0</v>
      </c>
      <c r="BI147" s="139">
        <f t="shared" si="18"/>
        <v>0</v>
      </c>
      <c r="BJ147" s="13" t="s">
        <v>157</v>
      </c>
      <c r="BK147" s="139">
        <f t="shared" si="19"/>
        <v>0</v>
      </c>
      <c r="BL147" s="13" t="s">
        <v>156</v>
      </c>
      <c r="BM147" s="138" t="s">
        <v>1528</v>
      </c>
    </row>
    <row r="148" spans="2:65" s="1" customFormat="1" ht="16.5" customHeight="1">
      <c r="B148" s="127"/>
      <c r="C148" s="128" t="s">
        <v>217</v>
      </c>
      <c r="D148" s="128" t="s">
        <v>153</v>
      </c>
      <c r="E148" s="129" t="s">
        <v>1529</v>
      </c>
      <c r="F148" s="130" t="s">
        <v>1530</v>
      </c>
      <c r="G148" s="131" t="s">
        <v>375</v>
      </c>
      <c r="H148" s="132">
        <v>3</v>
      </c>
      <c r="I148" s="133"/>
      <c r="J148" s="133">
        <f t="shared" si="10"/>
        <v>0</v>
      </c>
      <c r="K148" s="130" t="s">
        <v>1</v>
      </c>
      <c r="L148" s="25"/>
      <c r="M148" s="134" t="s">
        <v>1</v>
      </c>
      <c r="N148" s="135" t="s">
        <v>35</v>
      </c>
      <c r="O148" s="136">
        <v>0</v>
      </c>
      <c r="P148" s="136">
        <f t="shared" si="11"/>
        <v>0</v>
      </c>
      <c r="Q148" s="136">
        <v>0</v>
      </c>
      <c r="R148" s="136">
        <f t="shared" si="12"/>
        <v>0</v>
      </c>
      <c r="S148" s="136">
        <v>0</v>
      </c>
      <c r="T148" s="137">
        <f t="shared" si="13"/>
        <v>0</v>
      </c>
      <c r="W148" s="464"/>
      <c r="X148" s="191"/>
      <c r="Y148" s="271"/>
      <c r="AR148" s="138" t="s">
        <v>156</v>
      </c>
      <c r="AT148" s="138" t="s">
        <v>153</v>
      </c>
      <c r="AU148" s="138" t="s">
        <v>158</v>
      </c>
      <c r="AY148" s="13" t="s">
        <v>151</v>
      </c>
      <c r="BE148" s="139">
        <f t="shared" si="14"/>
        <v>0</v>
      </c>
      <c r="BF148" s="139">
        <f t="shared" si="15"/>
        <v>0</v>
      </c>
      <c r="BG148" s="139">
        <f t="shared" si="16"/>
        <v>0</v>
      </c>
      <c r="BH148" s="139">
        <f t="shared" si="17"/>
        <v>0</v>
      </c>
      <c r="BI148" s="139">
        <f t="shared" si="18"/>
        <v>0</v>
      </c>
      <c r="BJ148" s="13" t="s">
        <v>157</v>
      </c>
      <c r="BK148" s="139">
        <f t="shared" si="19"/>
        <v>0</v>
      </c>
      <c r="BL148" s="13" t="s">
        <v>156</v>
      </c>
      <c r="BM148" s="138" t="s">
        <v>1531</v>
      </c>
    </row>
    <row r="149" spans="2:65" s="1" customFormat="1" ht="16.5" customHeight="1">
      <c r="B149" s="127"/>
      <c r="C149" s="128" t="s">
        <v>221</v>
      </c>
      <c r="D149" s="128" t="s">
        <v>153</v>
      </c>
      <c r="E149" s="129" t="s">
        <v>1532</v>
      </c>
      <c r="F149" s="130" t="s">
        <v>1533</v>
      </c>
      <c r="G149" s="131" t="s">
        <v>375</v>
      </c>
      <c r="H149" s="132">
        <v>1</v>
      </c>
      <c r="I149" s="133"/>
      <c r="J149" s="133">
        <f t="shared" si="10"/>
        <v>0</v>
      </c>
      <c r="K149" s="130" t="s">
        <v>1</v>
      </c>
      <c r="L149" s="25"/>
      <c r="M149" s="134" t="s">
        <v>1</v>
      </c>
      <c r="N149" s="135" t="s">
        <v>35</v>
      </c>
      <c r="O149" s="136">
        <v>0</v>
      </c>
      <c r="P149" s="136">
        <f t="shared" si="11"/>
        <v>0</v>
      </c>
      <c r="Q149" s="136">
        <v>0</v>
      </c>
      <c r="R149" s="136">
        <f t="shared" si="12"/>
        <v>0</v>
      </c>
      <c r="S149" s="136">
        <v>0</v>
      </c>
      <c r="T149" s="137">
        <f t="shared" si="13"/>
        <v>0</v>
      </c>
      <c r="W149" s="464"/>
      <c r="X149" s="191"/>
      <c r="Y149" s="271"/>
      <c r="AR149" s="138" t="s">
        <v>156</v>
      </c>
      <c r="AT149" s="138" t="s">
        <v>153</v>
      </c>
      <c r="AU149" s="138" t="s">
        <v>158</v>
      </c>
      <c r="AY149" s="13" t="s">
        <v>151</v>
      </c>
      <c r="BE149" s="139">
        <f t="shared" si="14"/>
        <v>0</v>
      </c>
      <c r="BF149" s="139">
        <f t="shared" si="15"/>
        <v>0</v>
      </c>
      <c r="BG149" s="139">
        <f t="shared" si="16"/>
        <v>0</v>
      </c>
      <c r="BH149" s="139">
        <f t="shared" si="17"/>
        <v>0</v>
      </c>
      <c r="BI149" s="139">
        <f t="shared" si="18"/>
        <v>0</v>
      </c>
      <c r="BJ149" s="13" t="s">
        <v>157</v>
      </c>
      <c r="BK149" s="139">
        <f t="shared" si="19"/>
        <v>0</v>
      </c>
      <c r="BL149" s="13" t="s">
        <v>156</v>
      </c>
      <c r="BM149" s="138" t="s">
        <v>1534</v>
      </c>
    </row>
    <row r="150" spans="2:65" s="1" customFormat="1" ht="16.5" customHeight="1">
      <c r="B150" s="127"/>
      <c r="C150" s="128" t="s">
        <v>225</v>
      </c>
      <c r="D150" s="128" t="s">
        <v>153</v>
      </c>
      <c r="E150" s="129" t="s">
        <v>1535</v>
      </c>
      <c r="F150" s="130" t="s">
        <v>1536</v>
      </c>
      <c r="G150" s="131" t="s">
        <v>1349</v>
      </c>
      <c r="H150" s="132">
        <v>32</v>
      </c>
      <c r="I150" s="133"/>
      <c r="J150" s="133">
        <f t="shared" si="10"/>
        <v>0</v>
      </c>
      <c r="K150" s="130" t="s">
        <v>1</v>
      </c>
      <c r="L150" s="25"/>
      <c r="M150" s="149" t="s">
        <v>1</v>
      </c>
      <c r="N150" s="150" t="s">
        <v>35</v>
      </c>
      <c r="O150" s="151">
        <v>0</v>
      </c>
      <c r="P150" s="151">
        <f t="shared" si="11"/>
        <v>0</v>
      </c>
      <c r="Q150" s="151">
        <v>0</v>
      </c>
      <c r="R150" s="151">
        <f t="shared" si="12"/>
        <v>0</v>
      </c>
      <c r="S150" s="151">
        <v>0</v>
      </c>
      <c r="T150" s="152">
        <f t="shared" si="13"/>
        <v>0</v>
      </c>
      <c r="W150" s="464"/>
      <c r="X150" s="191"/>
      <c r="Y150" s="271"/>
      <c r="AR150" s="138" t="s">
        <v>156</v>
      </c>
      <c r="AT150" s="138" t="s">
        <v>153</v>
      </c>
      <c r="AU150" s="138" t="s">
        <v>158</v>
      </c>
      <c r="AY150" s="13" t="s">
        <v>151</v>
      </c>
      <c r="BE150" s="139">
        <f t="shared" si="14"/>
        <v>0</v>
      </c>
      <c r="BF150" s="139">
        <f t="shared" si="15"/>
        <v>0</v>
      </c>
      <c r="BG150" s="139">
        <f t="shared" si="16"/>
        <v>0</v>
      </c>
      <c r="BH150" s="139">
        <f t="shared" si="17"/>
        <v>0</v>
      </c>
      <c r="BI150" s="139">
        <f t="shared" si="18"/>
        <v>0</v>
      </c>
      <c r="BJ150" s="13" t="s">
        <v>157</v>
      </c>
      <c r="BK150" s="139">
        <f t="shared" si="19"/>
        <v>0</v>
      </c>
      <c r="BL150" s="13" t="s">
        <v>156</v>
      </c>
      <c r="BM150" s="138" t="s">
        <v>1537</v>
      </c>
    </row>
    <row r="151" spans="2:65" s="1" customFormat="1" ht="6.9" customHeight="1">
      <c r="B151" s="37"/>
      <c r="C151" s="38"/>
      <c r="D151" s="38"/>
      <c r="E151" s="38"/>
      <c r="F151" s="38"/>
      <c r="G151" s="38"/>
      <c r="H151" s="38"/>
      <c r="I151" s="38"/>
      <c r="J151" s="38"/>
      <c r="K151" s="38"/>
      <c r="L151" s="25"/>
    </row>
  </sheetData>
  <autoFilter ref="C122:K150"/>
  <mergeCells count="5">
    <mergeCell ref="E115:H115"/>
    <mergeCell ref="L2:V2"/>
    <mergeCell ref="E10:H10"/>
    <mergeCell ref="E30:H30"/>
    <mergeCell ref="E90:H90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91"/>
  <sheetViews>
    <sheetView showGridLines="0" topLeftCell="A123" workbookViewId="0">
      <selection activeCell="I129" sqref="I129:I190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3" width="12.28515625" customWidth="1"/>
    <col min="24" max="24" width="15" customWidth="1"/>
    <col min="25" max="25" width="11" customWidth="1"/>
    <col min="26" max="26" width="15" customWidth="1"/>
    <col min="27" max="27" width="16.28515625" customWidth="1"/>
    <col min="28" max="28" width="11" customWidth="1"/>
    <col min="29" max="29" width="15" customWidth="1"/>
    <col min="30" max="30" width="16.28515625" customWidth="1"/>
    <col min="43" max="64" width="9.28515625" hidden="1"/>
  </cols>
  <sheetData>
    <row r="1" spans="1:45">
      <c r="A1" s="80"/>
    </row>
    <row r="2" spans="1:45" ht="36.9" customHeight="1">
      <c r="L2" s="476" t="s">
        <v>5</v>
      </c>
      <c r="M2" s="474"/>
      <c r="N2" s="474"/>
      <c r="O2" s="474"/>
      <c r="P2" s="474"/>
      <c r="Q2" s="474"/>
      <c r="R2" s="474"/>
      <c r="S2" s="474"/>
      <c r="T2" s="474"/>
      <c r="U2" s="474"/>
      <c r="V2" s="474"/>
      <c r="AS2" s="13" t="s">
        <v>99</v>
      </c>
    </row>
    <row r="3" spans="1:45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S3" s="13" t="s">
        <v>69</v>
      </c>
    </row>
    <row r="4" spans="1:45" ht="24.9" customHeight="1">
      <c r="B4" s="16"/>
      <c r="D4" s="17" t="s">
        <v>109</v>
      </c>
      <c r="L4" s="16"/>
      <c r="M4" s="81" t="s">
        <v>9</v>
      </c>
      <c r="AS4" s="13" t="s">
        <v>3</v>
      </c>
    </row>
    <row r="5" spans="1:45" ht="6.9" customHeight="1">
      <c r="B5" s="16"/>
      <c r="L5" s="16"/>
    </row>
    <row r="6" spans="1:45" ht="12" customHeight="1">
      <c r="B6" s="16"/>
      <c r="D6" s="22" t="s">
        <v>13</v>
      </c>
      <c r="L6" s="16"/>
    </row>
    <row r="7" spans="1:45" ht="16.5" customHeight="1">
      <c r="B7" s="16"/>
      <c r="E7" s="380" t="str">
        <f>'Rekapitulácia stavby'!K6</f>
        <v>Komunitné centrum – obec Jelka</v>
      </c>
      <c r="F7" s="380"/>
      <c r="G7" s="380"/>
      <c r="H7" s="380"/>
      <c r="L7" s="16"/>
    </row>
    <row r="8" spans="1:45" s="381" customFormat="1" ht="12" customHeight="1">
      <c r="B8" s="16"/>
      <c r="E8" s="382"/>
      <c r="F8" s="383"/>
      <c r="G8" s="383"/>
      <c r="H8" s="383"/>
      <c r="L8" s="16"/>
    </row>
    <row r="9" spans="1:45" s="1" customFormat="1" ht="12" customHeight="1">
      <c r="B9" s="25"/>
      <c r="D9" s="22" t="s">
        <v>110</v>
      </c>
      <c r="L9" s="25"/>
    </row>
    <row r="10" spans="1:45" s="1" customFormat="1" ht="12" customHeight="1">
      <c r="B10" s="25"/>
      <c r="E10" s="492" t="s">
        <v>1538</v>
      </c>
      <c r="F10" s="501"/>
      <c r="G10" s="501"/>
      <c r="H10" s="501"/>
      <c r="L10" s="25"/>
    </row>
    <row r="11" spans="1:45" s="1" customFormat="1">
      <c r="B11" s="25"/>
      <c r="L11" s="25"/>
    </row>
    <row r="12" spans="1:45" s="1" customFormat="1" ht="12" customHeight="1">
      <c r="B12" s="25"/>
      <c r="D12" s="22" t="s">
        <v>14</v>
      </c>
      <c r="F12" s="20" t="s">
        <v>1</v>
      </c>
      <c r="I12" s="22" t="s">
        <v>15</v>
      </c>
      <c r="J12" s="20" t="s">
        <v>1</v>
      </c>
      <c r="L12" s="25"/>
    </row>
    <row r="13" spans="1:45" s="384" customFormat="1" ht="12" customHeight="1">
      <c r="B13" s="25"/>
      <c r="D13" s="383"/>
      <c r="F13" s="380"/>
      <c r="I13" s="383"/>
      <c r="J13" s="380"/>
      <c r="L13" s="25"/>
    </row>
    <row r="14" spans="1:45" s="1" customFormat="1" ht="12" customHeight="1">
      <c r="B14" s="25"/>
      <c r="D14" s="22" t="s">
        <v>16</v>
      </c>
      <c r="F14" s="20"/>
      <c r="I14" s="22" t="s">
        <v>18</v>
      </c>
      <c r="J14" s="256">
        <f>'Rekapitulácia stavby'!AN10</f>
        <v>43886</v>
      </c>
      <c r="L14" s="25"/>
    </row>
    <row r="15" spans="1:45" s="1" customFormat="1" ht="18" customHeight="1">
      <c r="B15" s="25"/>
      <c r="E15" s="380" t="s">
        <v>17</v>
      </c>
      <c r="L15" s="25"/>
    </row>
    <row r="16" spans="1:45" s="384" customFormat="1" ht="10.95" customHeight="1">
      <c r="B16" s="25"/>
      <c r="E16" s="380"/>
      <c r="L16" s="25"/>
    </row>
    <row r="17" spans="2:12" s="1" customFormat="1" ht="12" customHeight="1">
      <c r="B17" s="25"/>
      <c r="D17" s="22" t="s">
        <v>19</v>
      </c>
      <c r="I17" s="22" t="s">
        <v>20</v>
      </c>
      <c r="J17" s="398" t="s">
        <v>2210</v>
      </c>
      <c r="L17" s="25"/>
    </row>
    <row r="18" spans="2:12" s="1" customFormat="1" ht="18" customHeight="1">
      <c r="B18" s="25"/>
      <c r="E18" s="20" t="s">
        <v>21</v>
      </c>
      <c r="I18" s="22" t="s">
        <v>22</v>
      </c>
      <c r="J18" s="20" t="s">
        <v>1</v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23</v>
      </c>
      <c r="I20" s="22" t="s">
        <v>20</v>
      </c>
      <c r="J20" s="20" t="s">
        <v>1</v>
      </c>
      <c r="L20" s="25"/>
    </row>
    <row r="21" spans="2:12" s="1" customFormat="1" ht="18" customHeight="1">
      <c r="B21" s="25"/>
      <c r="E21" s="380" t="s">
        <v>2209</v>
      </c>
      <c r="I21" s="22" t="s">
        <v>22</v>
      </c>
      <c r="J21" s="20" t="s">
        <v>1</v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24</v>
      </c>
      <c r="I23" s="22" t="s">
        <v>20</v>
      </c>
      <c r="J23" s="380">
        <v>47054409</v>
      </c>
      <c r="L23" s="25"/>
    </row>
    <row r="24" spans="2:12" s="1" customFormat="1" ht="18" customHeight="1">
      <c r="B24" s="25"/>
      <c r="E24" s="20" t="s">
        <v>25</v>
      </c>
      <c r="I24" s="22" t="s">
        <v>22</v>
      </c>
      <c r="J24" s="380" t="s">
        <v>2214</v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27</v>
      </c>
      <c r="I26" s="22" t="s">
        <v>20</v>
      </c>
      <c r="J26" s="20" t="s">
        <v>1</v>
      </c>
      <c r="L26" s="25"/>
    </row>
    <row r="27" spans="2:12" s="1" customFormat="1" ht="18" customHeight="1">
      <c r="B27" s="25"/>
      <c r="E27" s="20" t="s">
        <v>2207</v>
      </c>
      <c r="I27" s="22" t="s">
        <v>22</v>
      </c>
      <c r="J27" s="20" t="s">
        <v>1</v>
      </c>
      <c r="L27" s="25"/>
    </row>
    <row r="28" spans="2:12" s="1" customFormat="1" ht="6.9" customHeight="1">
      <c r="B28" s="25"/>
      <c r="L28" s="25"/>
    </row>
    <row r="29" spans="2:12" s="1" customFormat="1" ht="12" customHeight="1">
      <c r="B29" s="25"/>
      <c r="D29" s="22" t="s">
        <v>28</v>
      </c>
      <c r="L29" s="25"/>
    </row>
    <row r="30" spans="2:12" s="7" customFormat="1" ht="16.5" customHeight="1">
      <c r="B30" s="82"/>
      <c r="E30" s="477" t="s">
        <v>1</v>
      </c>
      <c r="F30" s="477"/>
      <c r="G30" s="477"/>
      <c r="H30" s="477"/>
      <c r="L30" s="82"/>
    </row>
    <row r="31" spans="2:12" s="1" customFormat="1" ht="6.9" customHeight="1">
      <c r="B31" s="25"/>
      <c r="L31" s="25"/>
    </row>
    <row r="32" spans="2:12" s="1" customFormat="1" ht="6.9" customHeight="1">
      <c r="B32" s="25"/>
      <c r="D32" s="45"/>
      <c r="E32" s="45"/>
      <c r="F32" s="45"/>
      <c r="G32" s="45"/>
      <c r="H32" s="45"/>
      <c r="I32" s="45"/>
      <c r="J32" s="45"/>
      <c r="K32" s="45"/>
      <c r="L32" s="25"/>
    </row>
    <row r="33" spans="2:12" s="1" customFormat="1" ht="25.35" customHeight="1">
      <c r="B33" s="25"/>
      <c r="D33" s="83" t="s">
        <v>29</v>
      </c>
      <c r="J33" s="58">
        <f>ROUND(J126, 2)</f>
        <v>0</v>
      </c>
      <c r="L33" s="25"/>
    </row>
    <row r="34" spans="2:12" s="1" customFormat="1" ht="6.9" customHeight="1">
      <c r="B34" s="25"/>
      <c r="D34" s="45"/>
      <c r="E34" s="45"/>
      <c r="F34" s="45"/>
      <c r="G34" s="45"/>
      <c r="H34" s="45"/>
      <c r="I34" s="45"/>
      <c r="J34" s="45"/>
      <c r="K34" s="45"/>
      <c r="L34" s="25"/>
    </row>
    <row r="35" spans="2:12" s="1" customFormat="1" ht="14.4" customHeight="1">
      <c r="B35" s="25"/>
      <c r="F35" s="28" t="s">
        <v>31</v>
      </c>
      <c r="I35" s="28" t="s">
        <v>30</v>
      </c>
      <c r="J35" s="28" t="s">
        <v>32</v>
      </c>
      <c r="L35" s="25"/>
    </row>
    <row r="36" spans="2:12" s="1" customFormat="1" ht="14.4" customHeight="1">
      <c r="B36" s="25"/>
      <c r="D36" s="84" t="s">
        <v>33</v>
      </c>
      <c r="E36" s="22" t="s">
        <v>34</v>
      </c>
      <c r="F36" s="85">
        <f>ROUND((SUM(BD126:BD190)),  2)</f>
        <v>0</v>
      </c>
      <c r="I36" s="86">
        <v>0.2</v>
      </c>
      <c r="J36" s="85">
        <f>ROUND(((SUM(BD126:BD190))*I36),  2)</f>
        <v>0</v>
      </c>
      <c r="L36" s="25"/>
    </row>
    <row r="37" spans="2:12" s="1" customFormat="1" ht="14.4" customHeight="1">
      <c r="B37" s="25"/>
      <c r="E37" s="22" t="s">
        <v>35</v>
      </c>
      <c r="F37" s="85">
        <f>ROUND((SUM(BE126:BE190)),  2)</f>
        <v>0</v>
      </c>
      <c r="I37" s="86">
        <v>0.2</v>
      </c>
      <c r="J37" s="85">
        <f>ROUND(((SUM(BE126:BE190))*I37),  2)</f>
        <v>0</v>
      </c>
      <c r="L37" s="25"/>
    </row>
    <row r="38" spans="2:12" s="1" customFormat="1" ht="14.4" hidden="1" customHeight="1">
      <c r="B38" s="25"/>
      <c r="E38" s="22" t="s">
        <v>36</v>
      </c>
      <c r="F38" s="85">
        <f>ROUND((SUM(BF126:BF190)),  2)</f>
        <v>0</v>
      </c>
      <c r="I38" s="86">
        <v>0.2</v>
      </c>
      <c r="J38" s="85">
        <f>0</f>
        <v>0</v>
      </c>
      <c r="L38" s="25"/>
    </row>
    <row r="39" spans="2:12" s="1" customFormat="1" ht="14.4" hidden="1" customHeight="1">
      <c r="B39" s="25"/>
      <c r="E39" s="22" t="s">
        <v>37</v>
      </c>
      <c r="F39" s="85">
        <f>ROUND((SUM(BG126:BG190)),  2)</f>
        <v>0</v>
      </c>
      <c r="I39" s="86">
        <v>0.2</v>
      </c>
      <c r="J39" s="85">
        <f>0</f>
        <v>0</v>
      </c>
      <c r="L39" s="25"/>
    </row>
    <row r="40" spans="2:12" s="1" customFormat="1" ht="14.4" hidden="1" customHeight="1">
      <c r="B40" s="25"/>
      <c r="E40" s="22" t="s">
        <v>38</v>
      </c>
      <c r="F40" s="85">
        <f>ROUND((SUM(BH126:BH190)),  2)</f>
        <v>0</v>
      </c>
      <c r="I40" s="86">
        <v>0</v>
      </c>
      <c r="J40" s="85">
        <f>0</f>
        <v>0</v>
      </c>
      <c r="L40" s="25"/>
    </row>
    <row r="41" spans="2:12" s="1" customFormat="1" ht="6.9" customHeight="1">
      <c r="B41" s="25"/>
      <c r="L41" s="25"/>
    </row>
    <row r="42" spans="2:12" s="1" customFormat="1" ht="25.35" customHeight="1">
      <c r="B42" s="25"/>
      <c r="C42" s="87"/>
      <c r="D42" s="88" t="s">
        <v>39</v>
      </c>
      <c r="E42" s="49"/>
      <c r="F42" s="49"/>
      <c r="G42" s="89" t="s">
        <v>40</v>
      </c>
      <c r="H42" s="90" t="s">
        <v>41</v>
      </c>
      <c r="I42" s="49"/>
      <c r="J42" s="91">
        <f>SUM(J33:J40)</f>
        <v>0</v>
      </c>
      <c r="K42" s="92"/>
      <c r="L42" s="25"/>
    </row>
    <row r="43" spans="2:12" s="1" customFormat="1" ht="14.4" customHeight="1">
      <c r="B43" s="25"/>
      <c r="L43" s="25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ht="14.4" customHeight="1">
      <c r="B50" s="16"/>
      <c r="L50" s="16"/>
    </row>
    <row r="51" spans="2:12" ht="14.4" customHeight="1">
      <c r="B51" s="16"/>
      <c r="L51" s="16"/>
    </row>
    <row r="52" spans="2:12" ht="14.4" customHeight="1">
      <c r="B52" s="16"/>
      <c r="D52" s="397" t="str">
        <f>E24</f>
        <v>ADplan s.r.o.</v>
      </c>
      <c r="E52" s="387"/>
      <c r="F52" s="387"/>
      <c r="G52" s="397" t="str">
        <f>E27</f>
        <v>Ing. arch. Jozef Melíšek</v>
      </c>
      <c r="H52" s="387"/>
      <c r="I52" s="387"/>
      <c r="J52" s="387"/>
      <c r="L52" s="16"/>
    </row>
    <row r="53" spans="2:12" s="1" customFormat="1" ht="14.4" customHeight="1">
      <c r="B53" s="25"/>
      <c r="D53" s="34" t="s">
        <v>42</v>
      </c>
      <c r="E53" s="35"/>
      <c r="F53" s="35"/>
      <c r="G53" s="34" t="s">
        <v>43</v>
      </c>
      <c r="H53" s="35"/>
      <c r="I53" s="35"/>
      <c r="J53" s="35"/>
      <c r="K53" s="35"/>
      <c r="L53" s="25"/>
    </row>
    <row r="54" spans="2:12">
      <c r="B54" s="16"/>
      <c r="D54" s="387"/>
      <c r="E54" s="387"/>
      <c r="F54" s="387"/>
      <c r="G54" s="387"/>
      <c r="H54" s="387"/>
      <c r="I54" s="387"/>
      <c r="J54" s="387"/>
      <c r="L54" s="16"/>
    </row>
    <row r="55" spans="2:12">
      <c r="B55" s="16"/>
      <c r="D55" s="387"/>
      <c r="E55" s="387"/>
      <c r="F55" s="387"/>
      <c r="G55" s="387"/>
      <c r="H55" s="387"/>
      <c r="I55" s="387"/>
      <c r="J55" s="387"/>
      <c r="L55" s="16"/>
    </row>
    <row r="56" spans="2:12">
      <c r="B56" s="16"/>
      <c r="D56" s="387"/>
      <c r="E56" s="387"/>
      <c r="F56" s="387"/>
      <c r="G56" s="387"/>
      <c r="H56" s="387"/>
      <c r="I56" s="387"/>
      <c r="J56" s="387"/>
      <c r="L56" s="16"/>
    </row>
    <row r="57" spans="2:12">
      <c r="B57" s="16"/>
      <c r="D57" s="387"/>
      <c r="E57" s="387"/>
      <c r="F57" s="387"/>
      <c r="G57" s="387"/>
      <c r="H57" s="387"/>
      <c r="I57" s="387"/>
      <c r="J57" s="387"/>
      <c r="L57" s="16"/>
    </row>
    <row r="58" spans="2:12">
      <c r="B58" s="16"/>
      <c r="D58" s="387"/>
      <c r="E58" s="387"/>
      <c r="F58" s="387"/>
      <c r="G58" s="387"/>
      <c r="H58" s="387"/>
      <c r="I58" s="387"/>
      <c r="J58" s="387"/>
      <c r="L58" s="16"/>
    </row>
    <row r="59" spans="2:12">
      <c r="B59" s="16"/>
      <c r="D59" s="387"/>
      <c r="E59" s="387"/>
      <c r="F59" s="387"/>
      <c r="G59" s="387"/>
      <c r="H59" s="387"/>
      <c r="I59" s="387"/>
      <c r="J59" s="387"/>
      <c r="L59" s="16"/>
    </row>
    <row r="60" spans="2:12">
      <c r="B60" s="16"/>
      <c r="D60" s="387"/>
      <c r="E60" s="387"/>
      <c r="F60" s="387"/>
      <c r="G60" s="387"/>
      <c r="H60" s="387"/>
      <c r="I60" s="387"/>
      <c r="J60" s="387"/>
      <c r="L60" s="16"/>
    </row>
    <row r="61" spans="2:12">
      <c r="B61" s="16"/>
      <c r="D61" s="387"/>
      <c r="E61" s="387"/>
      <c r="F61" s="387"/>
      <c r="G61" s="387"/>
      <c r="H61" s="387"/>
      <c r="I61" s="387"/>
      <c r="J61" s="387"/>
      <c r="L61" s="16"/>
    </row>
    <row r="62" spans="2:12">
      <c r="B62" s="16"/>
      <c r="D62" s="387"/>
      <c r="E62" s="387"/>
      <c r="F62" s="387"/>
      <c r="G62" s="387"/>
      <c r="H62" s="387"/>
      <c r="I62" s="387"/>
      <c r="J62" s="387"/>
      <c r="L62" s="16"/>
    </row>
    <row r="63" spans="2:12">
      <c r="B63" s="16"/>
      <c r="D63" s="387"/>
      <c r="E63" s="387"/>
      <c r="F63" s="387"/>
      <c r="G63" s="387"/>
      <c r="H63" s="387"/>
      <c r="I63" s="387"/>
      <c r="J63" s="387"/>
      <c r="L63" s="16"/>
    </row>
    <row r="64" spans="2:12" s="1" customFormat="1" ht="13.2">
      <c r="B64" s="25"/>
      <c r="D64" s="36" t="s">
        <v>2211</v>
      </c>
      <c r="E64" s="389"/>
      <c r="F64" s="93" t="s">
        <v>45</v>
      </c>
      <c r="G64" s="36" t="s">
        <v>44</v>
      </c>
      <c r="H64" s="389"/>
      <c r="I64" s="389"/>
      <c r="J64" s="94" t="s">
        <v>45</v>
      </c>
      <c r="K64" s="27"/>
      <c r="L64" s="25"/>
    </row>
    <row r="65" spans="2:12">
      <c r="B65" s="16"/>
      <c r="D65" s="387"/>
      <c r="E65" s="387"/>
      <c r="F65" s="387"/>
      <c r="G65" s="387"/>
      <c r="H65" s="387"/>
      <c r="I65" s="387"/>
      <c r="J65" s="387"/>
      <c r="L65" s="16"/>
    </row>
    <row r="66" spans="2:12">
      <c r="B66" s="16"/>
      <c r="D66" s="387"/>
      <c r="E66" s="387"/>
      <c r="F66" s="387"/>
      <c r="G66" s="387"/>
      <c r="H66" s="387"/>
      <c r="I66" s="387"/>
      <c r="J66" s="387"/>
      <c r="L66" s="16"/>
    </row>
    <row r="67" spans="2:12" ht="13.2">
      <c r="B67" s="16"/>
      <c r="D67" s="397" t="str">
        <f>E18</f>
        <v>Obec Jelka</v>
      </c>
      <c r="E67" s="387"/>
      <c r="F67" s="387"/>
      <c r="G67" s="397" t="str">
        <f>E21</f>
        <v>víťaz verejného obstarávania</v>
      </c>
      <c r="H67" s="397"/>
      <c r="I67" s="397"/>
      <c r="J67" s="387"/>
      <c r="L67" s="16"/>
    </row>
    <row r="68" spans="2:12" s="1" customFormat="1" ht="13.2">
      <c r="B68" s="25"/>
      <c r="D68" s="34" t="s">
        <v>46</v>
      </c>
      <c r="E68" s="35"/>
      <c r="F68" s="35"/>
      <c r="G68" s="34" t="s">
        <v>47</v>
      </c>
      <c r="H68" s="35"/>
      <c r="I68" s="35"/>
      <c r="J68" s="35"/>
      <c r="K68" s="35"/>
      <c r="L68" s="25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>
      <c r="B76" s="16"/>
      <c r="L76" s="16"/>
    </row>
    <row r="77" spans="2:12">
      <c r="B77" s="16"/>
      <c r="L77" s="16"/>
    </row>
    <row r="78" spans="2:12">
      <c r="B78" s="16"/>
      <c r="L78" s="16"/>
    </row>
    <row r="79" spans="2:12" s="1" customFormat="1" ht="13.2">
      <c r="B79" s="25"/>
      <c r="D79" s="36" t="s">
        <v>44</v>
      </c>
      <c r="E79" s="27"/>
      <c r="F79" s="93" t="s">
        <v>45</v>
      </c>
      <c r="G79" s="36" t="s">
        <v>44</v>
      </c>
      <c r="H79" s="27"/>
      <c r="I79" s="27"/>
      <c r="J79" s="94" t="s">
        <v>45</v>
      </c>
      <c r="K79" s="27"/>
      <c r="L79" s="25"/>
    </row>
    <row r="80" spans="2:12" s="1" customFormat="1" ht="14.4" customHeight="1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25"/>
    </row>
    <row r="84" spans="2:12" s="1" customFormat="1" ht="6.9" customHeight="1"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25"/>
    </row>
    <row r="85" spans="2:12" s="1" customFormat="1" ht="24.9" customHeight="1">
      <c r="B85" s="25"/>
      <c r="C85" s="17" t="s">
        <v>112</v>
      </c>
      <c r="L85" s="25"/>
    </row>
    <row r="86" spans="2:12" s="1" customFormat="1" ht="6.9" customHeight="1">
      <c r="B86" s="25"/>
      <c r="L86" s="25"/>
    </row>
    <row r="87" spans="2:12" s="1" customFormat="1" ht="12" customHeight="1">
      <c r="B87" s="25"/>
      <c r="C87" s="22" t="s">
        <v>13</v>
      </c>
      <c r="L87" s="25"/>
    </row>
    <row r="88" spans="2:12" s="1" customFormat="1" ht="16.5" customHeight="1">
      <c r="B88" s="25"/>
      <c r="E88" s="386" t="str">
        <f>E7</f>
        <v>Komunitné centrum – obec Jelka</v>
      </c>
      <c r="F88" s="386"/>
      <c r="G88" s="386"/>
      <c r="H88" s="386"/>
      <c r="L88" s="25"/>
    </row>
    <row r="89" spans="2:12" s="1" customFormat="1" ht="12" customHeight="1">
      <c r="B89" s="25"/>
      <c r="C89" s="22" t="s">
        <v>110</v>
      </c>
      <c r="L89" s="25"/>
    </row>
    <row r="90" spans="2:12" s="1" customFormat="1" ht="16.5" customHeight="1">
      <c r="B90" s="25"/>
      <c r="E90" s="492" t="str">
        <f>E10</f>
        <v>08 - Doprava</v>
      </c>
      <c r="F90" s="501"/>
      <c r="G90" s="501"/>
      <c r="H90" s="501"/>
      <c r="L90" s="25"/>
    </row>
    <row r="91" spans="2:12" s="1" customFormat="1" ht="6.9" customHeight="1">
      <c r="B91" s="25"/>
      <c r="L91" s="25"/>
    </row>
    <row r="92" spans="2:12" s="1" customFormat="1" ht="12" customHeight="1">
      <c r="B92" s="25"/>
      <c r="C92" s="22" t="s">
        <v>16</v>
      </c>
      <c r="F92" s="20" t="str">
        <f>E15</f>
        <v>Jelka,p.č. 1174/38,1174/41</v>
      </c>
      <c r="I92" s="22" t="s">
        <v>18</v>
      </c>
      <c r="J92" s="44">
        <f>IF(J14="","",J14)</f>
        <v>43886</v>
      </c>
      <c r="L92" s="25"/>
    </row>
    <row r="93" spans="2:12" s="1" customFormat="1" ht="6.9" customHeight="1">
      <c r="B93" s="25"/>
      <c r="L93" s="25"/>
    </row>
    <row r="94" spans="2:12" s="1" customFormat="1" ht="15.15" customHeight="1">
      <c r="B94" s="25"/>
      <c r="C94" s="22" t="s">
        <v>19</v>
      </c>
      <c r="F94" s="20" t="str">
        <f>E18</f>
        <v>Obec Jelka</v>
      </c>
      <c r="I94" s="22" t="s">
        <v>24</v>
      </c>
      <c r="J94" s="23" t="str">
        <f>E24</f>
        <v>ADplan s.r.o.</v>
      </c>
      <c r="L94" s="25"/>
    </row>
    <row r="95" spans="2:12" s="1" customFormat="1" ht="25.2" customHeight="1">
      <c r="B95" s="25"/>
      <c r="C95" s="22" t="s">
        <v>23</v>
      </c>
      <c r="F95" s="20" t="str">
        <f>IF(E21="","",E21)</f>
        <v>víťaz verejného obstarávania</v>
      </c>
      <c r="I95" s="22" t="s">
        <v>27</v>
      </c>
      <c r="J95" s="23" t="str">
        <f>E27</f>
        <v>Ing. arch. Jozef Melíšek</v>
      </c>
      <c r="L95" s="25"/>
    </row>
    <row r="96" spans="2:12" s="1" customFormat="1" ht="10.35" customHeight="1">
      <c r="B96" s="25"/>
      <c r="L96" s="25"/>
    </row>
    <row r="97" spans="2:46" s="1" customFormat="1" ht="29.25" customHeight="1">
      <c r="B97" s="25"/>
      <c r="C97" s="95" t="s">
        <v>113</v>
      </c>
      <c r="D97" s="87"/>
      <c r="E97" s="87"/>
      <c r="F97" s="87"/>
      <c r="G97" s="87"/>
      <c r="H97" s="87"/>
      <c r="I97" s="87"/>
      <c r="J97" s="96" t="s">
        <v>114</v>
      </c>
      <c r="K97" s="87"/>
      <c r="L97" s="25"/>
    </row>
    <row r="98" spans="2:46" s="1" customFormat="1" ht="10.35" customHeight="1">
      <c r="B98" s="25"/>
      <c r="L98" s="25"/>
    </row>
    <row r="99" spans="2:46" s="1" customFormat="1" ht="22.95" customHeight="1">
      <c r="B99" s="25"/>
      <c r="C99" s="97" t="s">
        <v>115</v>
      </c>
      <c r="J99" s="58">
        <f>J126</f>
        <v>0</v>
      </c>
      <c r="L99" s="25"/>
      <c r="AT99" s="13" t="s">
        <v>116</v>
      </c>
    </row>
    <row r="100" spans="2:46" s="8" customFormat="1" ht="24.9" customHeight="1">
      <c r="B100" s="98"/>
      <c r="D100" s="99" t="s">
        <v>117</v>
      </c>
      <c r="E100" s="100"/>
      <c r="F100" s="100"/>
      <c r="G100" s="100"/>
      <c r="H100" s="100"/>
      <c r="I100" s="100"/>
      <c r="J100" s="101">
        <f>J127</f>
        <v>0</v>
      </c>
      <c r="L100" s="98"/>
    </row>
    <row r="101" spans="2:46" s="9" customFormat="1" ht="19.95" customHeight="1">
      <c r="B101" s="102"/>
      <c r="D101" s="103" t="s">
        <v>118</v>
      </c>
      <c r="E101" s="104"/>
      <c r="F101" s="104"/>
      <c r="G101" s="104"/>
      <c r="H101" s="104"/>
      <c r="I101" s="104"/>
      <c r="J101" s="105">
        <f>J128</f>
        <v>0</v>
      </c>
      <c r="L101" s="102"/>
    </row>
    <row r="102" spans="2:46" s="9" customFormat="1" ht="19.95" customHeight="1">
      <c r="B102" s="102"/>
      <c r="D102" s="103" t="s">
        <v>119</v>
      </c>
      <c r="E102" s="104"/>
      <c r="F102" s="104"/>
      <c r="G102" s="104"/>
      <c r="H102" s="104"/>
      <c r="I102" s="104"/>
      <c r="J102" s="105">
        <f>J151</f>
        <v>0</v>
      </c>
      <c r="L102" s="102"/>
    </row>
    <row r="103" spans="2:46" s="9" customFormat="1" ht="19.95" customHeight="1">
      <c r="B103" s="102"/>
      <c r="D103" s="103" t="s">
        <v>121</v>
      </c>
      <c r="E103" s="104"/>
      <c r="F103" s="104"/>
      <c r="G103" s="104"/>
      <c r="H103" s="104"/>
      <c r="I103" s="104"/>
      <c r="J103" s="105">
        <f>J155</f>
        <v>0</v>
      </c>
      <c r="L103" s="102"/>
    </row>
    <row r="104" spans="2:46" s="9" customFormat="1" ht="19.95" customHeight="1">
      <c r="B104" s="102"/>
      <c r="D104" s="103" t="s">
        <v>1539</v>
      </c>
      <c r="E104" s="104"/>
      <c r="F104" s="104"/>
      <c r="G104" s="104"/>
      <c r="H104" s="104"/>
      <c r="I104" s="104"/>
      <c r="J104" s="105">
        <f>J161</f>
        <v>0</v>
      </c>
      <c r="L104" s="102"/>
    </row>
    <row r="105" spans="2:46" s="9" customFormat="1" ht="19.95" customHeight="1">
      <c r="B105" s="102"/>
      <c r="D105" s="103" t="s">
        <v>123</v>
      </c>
      <c r="E105" s="104"/>
      <c r="F105" s="104"/>
      <c r="G105" s="104"/>
      <c r="H105" s="104"/>
      <c r="I105" s="104"/>
      <c r="J105" s="105">
        <f>J168</f>
        <v>0</v>
      </c>
      <c r="L105" s="102"/>
    </row>
    <row r="106" spans="2:46" s="9" customFormat="1" ht="19.95" customHeight="1">
      <c r="B106" s="102"/>
      <c r="D106" s="103" t="s">
        <v>124</v>
      </c>
      <c r="E106" s="104"/>
      <c r="F106" s="104"/>
      <c r="G106" s="104"/>
      <c r="H106" s="104"/>
      <c r="I106" s="104"/>
      <c r="J106" s="105">
        <f>J189</f>
        <v>0</v>
      </c>
      <c r="L106" s="102"/>
    </row>
    <row r="107" spans="2:46" s="1" customFormat="1" ht="21.75" customHeight="1">
      <c r="B107" s="25"/>
      <c r="L107" s="25"/>
    </row>
    <row r="108" spans="2:46" s="1" customFormat="1" ht="6.9" customHeight="1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25"/>
    </row>
    <row r="112" spans="2:46" s="1" customFormat="1" ht="6.9" customHeight="1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25"/>
    </row>
    <row r="113" spans="2:62" s="1" customFormat="1" ht="24.9" customHeight="1">
      <c r="B113" s="25"/>
      <c r="C113" s="17" t="s">
        <v>137</v>
      </c>
      <c r="L113" s="25"/>
    </row>
    <row r="114" spans="2:62" s="1" customFormat="1" ht="6.9" customHeight="1">
      <c r="B114" s="25"/>
      <c r="L114" s="25"/>
    </row>
    <row r="115" spans="2:62" s="1" customFormat="1" ht="12" customHeight="1">
      <c r="B115" s="25"/>
      <c r="C115" s="22" t="s">
        <v>13</v>
      </c>
      <c r="L115" s="25"/>
    </row>
    <row r="116" spans="2:62" s="1" customFormat="1" ht="16.5" customHeight="1">
      <c r="B116" s="25"/>
      <c r="E116" s="386" t="str">
        <f>E7</f>
        <v>Komunitné centrum – obec Jelka</v>
      </c>
      <c r="F116" s="386"/>
      <c r="G116" s="386"/>
      <c r="H116" s="386"/>
      <c r="L116" s="25"/>
    </row>
    <row r="117" spans="2:62" s="1" customFormat="1" ht="12" customHeight="1">
      <c r="B117" s="25"/>
      <c r="C117" s="22" t="s">
        <v>110</v>
      </c>
      <c r="L117" s="25"/>
    </row>
    <row r="118" spans="2:62" s="1" customFormat="1" ht="16.5" customHeight="1">
      <c r="B118" s="25"/>
      <c r="E118" s="492" t="str">
        <f>E10</f>
        <v>08 - Doprava</v>
      </c>
      <c r="F118" s="501"/>
      <c r="G118" s="501"/>
      <c r="H118" s="501"/>
      <c r="L118" s="25"/>
    </row>
    <row r="119" spans="2:62" s="1" customFormat="1" ht="6.9" customHeight="1">
      <c r="B119" s="25"/>
      <c r="L119" s="25"/>
    </row>
    <row r="120" spans="2:62" s="1" customFormat="1" ht="12" customHeight="1">
      <c r="B120" s="25"/>
      <c r="C120" s="22" t="s">
        <v>16</v>
      </c>
      <c r="F120" s="20" t="str">
        <f>E15</f>
        <v>Jelka,p.č. 1174/38,1174/41</v>
      </c>
      <c r="I120" s="22" t="s">
        <v>18</v>
      </c>
      <c r="J120" s="44">
        <f>IF(J14="","",J14)</f>
        <v>43886</v>
      </c>
      <c r="L120" s="25"/>
    </row>
    <row r="121" spans="2:62" s="1" customFormat="1" ht="6.9" customHeight="1">
      <c r="B121" s="25"/>
      <c r="L121" s="25"/>
    </row>
    <row r="122" spans="2:62" s="1" customFormat="1" ht="15.15" customHeight="1">
      <c r="B122" s="25"/>
      <c r="C122" s="22" t="s">
        <v>19</v>
      </c>
      <c r="F122" s="20" t="str">
        <f>E18</f>
        <v>Obec Jelka</v>
      </c>
      <c r="I122" s="22" t="s">
        <v>24</v>
      </c>
      <c r="J122" s="23" t="str">
        <f>E24</f>
        <v>ADplan s.r.o.</v>
      </c>
      <c r="L122" s="25"/>
    </row>
    <row r="123" spans="2:62" s="1" customFormat="1" ht="25.95" customHeight="1">
      <c r="B123" s="25"/>
      <c r="C123" s="22" t="s">
        <v>23</v>
      </c>
      <c r="F123" s="20" t="str">
        <f>IF(E21="","",E21)</f>
        <v>víťaz verejného obstarávania</v>
      </c>
      <c r="I123" s="22" t="s">
        <v>27</v>
      </c>
      <c r="J123" s="23" t="str">
        <f>E27</f>
        <v>Ing. arch. Jozef Melíšek</v>
      </c>
      <c r="L123" s="25"/>
    </row>
    <row r="124" spans="2:62" s="1" customFormat="1" ht="10.35" customHeight="1">
      <c r="B124" s="25"/>
      <c r="L124" s="25"/>
    </row>
    <row r="125" spans="2:62" s="10" customFormat="1" ht="29.25" customHeight="1">
      <c r="B125" s="106"/>
      <c r="C125" s="107" t="s">
        <v>138</v>
      </c>
      <c r="D125" s="108" t="s">
        <v>54</v>
      </c>
      <c r="E125" s="108" t="s">
        <v>50</v>
      </c>
      <c r="F125" s="108" t="s">
        <v>51</v>
      </c>
      <c r="G125" s="108" t="s">
        <v>139</v>
      </c>
      <c r="H125" s="108" t="s">
        <v>140</v>
      </c>
      <c r="I125" s="108" t="s">
        <v>141</v>
      </c>
      <c r="J125" s="109" t="s">
        <v>114</v>
      </c>
      <c r="K125" s="110" t="s">
        <v>142</v>
      </c>
      <c r="L125" s="106"/>
      <c r="M125" s="51" t="s">
        <v>1</v>
      </c>
      <c r="N125" s="52" t="s">
        <v>33</v>
      </c>
      <c r="O125" s="52" t="s">
        <v>143</v>
      </c>
      <c r="P125" s="52" t="s">
        <v>144</v>
      </c>
      <c r="Q125" s="52" t="s">
        <v>145</v>
      </c>
      <c r="R125" s="52" t="s">
        <v>146</v>
      </c>
      <c r="S125" s="52" t="s">
        <v>147</v>
      </c>
      <c r="T125" s="53" t="s">
        <v>148</v>
      </c>
    </row>
    <row r="126" spans="2:62" s="1" customFormat="1" ht="22.95" customHeight="1">
      <c r="B126" s="25"/>
      <c r="C126" s="56" t="s">
        <v>115</v>
      </c>
      <c r="J126" s="111">
        <f>BJ126</f>
        <v>0</v>
      </c>
      <c r="L126" s="25"/>
      <c r="M126" s="54"/>
      <c r="N126" s="45"/>
      <c r="O126" s="45"/>
      <c r="P126" s="112">
        <f>P127</f>
        <v>1219.4590939999998</v>
      </c>
      <c r="Q126" s="45"/>
      <c r="R126" s="112">
        <f>R127</f>
        <v>620.10591140000008</v>
      </c>
      <c r="S126" s="45"/>
      <c r="T126" s="113">
        <f>T127</f>
        <v>0</v>
      </c>
      <c r="AS126" s="13" t="s">
        <v>68</v>
      </c>
      <c r="AT126" s="13" t="s">
        <v>116</v>
      </c>
      <c r="BJ126" s="114">
        <f>BJ127</f>
        <v>0</v>
      </c>
    </row>
    <row r="127" spans="2:62" s="11" customFormat="1" ht="25.95" customHeight="1">
      <c r="B127" s="115"/>
      <c r="D127" s="116" t="s">
        <v>68</v>
      </c>
      <c r="E127" s="117" t="s">
        <v>149</v>
      </c>
      <c r="F127" s="117" t="s">
        <v>150</v>
      </c>
      <c r="J127" s="118">
        <f>BJ127</f>
        <v>0</v>
      </c>
      <c r="L127" s="115"/>
      <c r="M127" s="119"/>
      <c r="N127" s="120"/>
      <c r="O127" s="120"/>
      <c r="P127" s="121">
        <f>P128+P151+P155+P161+P168+P189</f>
        <v>1219.4590939999998</v>
      </c>
      <c r="Q127" s="120"/>
      <c r="R127" s="121">
        <f>R128+R151+R155+R161+R168+R189</f>
        <v>620.10591140000008</v>
      </c>
      <c r="S127" s="120"/>
      <c r="T127" s="122">
        <f>T128+T151+T155+T161+T168+T189</f>
        <v>0</v>
      </c>
      <c r="AQ127" s="116" t="s">
        <v>77</v>
      </c>
      <c r="AS127" s="123" t="s">
        <v>68</v>
      </c>
      <c r="AT127" s="123" t="s">
        <v>69</v>
      </c>
      <c r="AX127" s="116" t="s">
        <v>151</v>
      </c>
      <c r="BJ127" s="124">
        <f>BJ128+BJ151+BJ155+BJ161+BJ168+BJ189</f>
        <v>0</v>
      </c>
    </row>
    <row r="128" spans="2:62" s="11" customFormat="1" ht="22.95" customHeight="1">
      <c r="B128" s="115"/>
      <c r="D128" s="116" t="s">
        <v>68</v>
      </c>
      <c r="E128" s="125" t="s">
        <v>77</v>
      </c>
      <c r="F128" s="125" t="s">
        <v>152</v>
      </c>
      <c r="J128" s="126">
        <f>BJ128</f>
        <v>0</v>
      </c>
      <c r="L128" s="115"/>
      <c r="M128" s="119"/>
      <c r="N128" s="120"/>
      <c r="O128" s="120"/>
      <c r="P128" s="121">
        <f>SUM(P129:P150)</f>
        <v>431.32024099999995</v>
      </c>
      <c r="Q128" s="120"/>
      <c r="R128" s="121">
        <f>SUM(R129:R150)</f>
        <v>0.47216800000000003</v>
      </c>
      <c r="S128" s="120"/>
      <c r="T128" s="122">
        <f>SUM(T129:T150)</f>
        <v>0</v>
      </c>
      <c r="AQ128" s="116" t="s">
        <v>77</v>
      </c>
      <c r="AS128" s="123" t="s">
        <v>68</v>
      </c>
      <c r="AT128" s="123" t="s">
        <v>77</v>
      </c>
      <c r="AX128" s="116" t="s">
        <v>151</v>
      </c>
      <c r="BJ128" s="124">
        <f>SUM(BJ129:BJ150)</f>
        <v>0</v>
      </c>
    </row>
    <row r="129" spans="2:64" s="1" customFormat="1" ht="24" customHeight="1">
      <c r="B129" s="127"/>
      <c r="C129" s="128" t="s">
        <v>77</v>
      </c>
      <c r="D129" s="128" t="s">
        <v>153</v>
      </c>
      <c r="E129" s="129" t="s">
        <v>162</v>
      </c>
      <c r="F129" s="130" t="s">
        <v>163</v>
      </c>
      <c r="G129" s="131" t="s">
        <v>164</v>
      </c>
      <c r="H129" s="132">
        <v>188.44200000000001</v>
      </c>
      <c r="I129" s="132"/>
      <c r="J129" s="133">
        <f t="shared" ref="J129:J150" si="0">ROUND(I129*H129,2)</f>
        <v>0</v>
      </c>
      <c r="K129" s="130" t="s">
        <v>203</v>
      </c>
      <c r="L129" s="25"/>
      <c r="M129" s="134" t="s">
        <v>1</v>
      </c>
      <c r="N129" s="135" t="s">
        <v>35</v>
      </c>
      <c r="O129" s="136">
        <v>1.2E-2</v>
      </c>
      <c r="P129" s="136">
        <f t="shared" ref="P129:P150" si="1">O129*H129</f>
        <v>2.261304</v>
      </c>
      <c r="Q129" s="136">
        <v>0</v>
      </c>
      <c r="R129" s="136">
        <f t="shared" ref="R129:R150" si="2">Q129*H129</f>
        <v>0</v>
      </c>
      <c r="S129" s="136">
        <v>0</v>
      </c>
      <c r="T129" s="137">
        <f t="shared" ref="T129:T150" si="3">S129*H129</f>
        <v>0</v>
      </c>
      <c r="W129" s="191"/>
      <c r="X129" s="271"/>
      <c r="AQ129" s="138" t="s">
        <v>156</v>
      </c>
      <c r="AS129" s="138" t="s">
        <v>153</v>
      </c>
      <c r="AT129" s="138" t="s">
        <v>157</v>
      </c>
      <c r="AX129" s="13" t="s">
        <v>151</v>
      </c>
      <c r="BD129" s="139">
        <f t="shared" ref="BD129:BD150" si="4">IF(N129="základná",J129,0)</f>
        <v>0</v>
      </c>
      <c r="BE129" s="139">
        <f t="shared" ref="BE129:BE150" si="5">IF(N129="znížená",J129,0)</f>
        <v>0</v>
      </c>
      <c r="BF129" s="139">
        <f t="shared" ref="BF129:BF150" si="6">IF(N129="zákl. prenesená",J129,0)</f>
        <v>0</v>
      </c>
      <c r="BG129" s="139">
        <f t="shared" ref="BG129:BG150" si="7">IF(N129="zníž. prenesená",J129,0)</f>
        <v>0</v>
      </c>
      <c r="BH129" s="139">
        <f t="shared" ref="BH129:BH150" si="8">IF(N129="nulová",J129,0)</f>
        <v>0</v>
      </c>
      <c r="BI129" s="13" t="s">
        <v>157</v>
      </c>
      <c r="BJ129" s="139">
        <f t="shared" ref="BJ129:BJ150" si="9">ROUND(I129*H129,2)</f>
        <v>0</v>
      </c>
      <c r="BK129" s="13" t="s">
        <v>156</v>
      </c>
      <c r="BL129" s="138" t="s">
        <v>1540</v>
      </c>
    </row>
    <row r="130" spans="2:64" s="1" customFormat="1" ht="24" customHeight="1">
      <c r="B130" s="127"/>
      <c r="C130" s="128" t="s">
        <v>157</v>
      </c>
      <c r="D130" s="128" t="s">
        <v>153</v>
      </c>
      <c r="E130" s="129" t="s">
        <v>1541</v>
      </c>
      <c r="F130" s="130" t="s">
        <v>1542</v>
      </c>
      <c r="G130" s="131" t="s">
        <v>164</v>
      </c>
      <c r="H130" s="132">
        <v>193.65</v>
      </c>
      <c r="I130" s="132"/>
      <c r="J130" s="133">
        <f t="shared" si="0"/>
        <v>0</v>
      </c>
      <c r="K130" s="130" t="s">
        <v>1</v>
      </c>
      <c r="L130" s="25"/>
      <c r="M130" s="134" t="s">
        <v>1</v>
      </c>
      <c r="N130" s="135" t="s">
        <v>35</v>
      </c>
      <c r="O130" s="136">
        <v>0.24299999999999999</v>
      </c>
      <c r="P130" s="136">
        <f t="shared" si="1"/>
        <v>47.056950000000001</v>
      </c>
      <c r="Q130" s="136">
        <v>0</v>
      </c>
      <c r="R130" s="136">
        <f t="shared" si="2"/>
        <v>0</v>
      </c>
      <c r="S130" s="136">
        <v>0</v>
      </c>
      <c r="T130" s="137">
        <f t="shared" si="3"/>
        <v>0</v>
      </c>
      <c r="W130" s="191"/>
      <c r="X130" s="271"/>
      <c r="AQ130" s="138" t="s">
        <v>156</v>
      </c>
      <c r="AS130" s="138" t="s">
        <v>153</v>
      </c>
      <c r="AT130" s="138" t="s">
        <v>157</v>
      </c>
      <c r="AX130" s="13" t="s">
        <v>151</v>
      </c>
      <c r="BD130" s="139">
        <f t="shared" si="4"/>
        <v>0</v>
      </c>
      <c r="BE130" s="139">
        <f t="shared" si="5"/>
        <v>0</v>
      </c>
      <c r="BF130" s="139">
        <f t="shared" si="6"/>
        <v>0</v>
      </c>
      <c r="BG130" s="139">
        <f t="shared" si="7"/>
        <v>0</v>
      </c>
      <c r="BH130" s="139">
        <f t="shared" si="8"/>
        <v>0</v>
      </c>
      <c r="BI130" s="13" t="s">
        <v>157</v>
      </c>
      <c r="BJ130" s="139">
        <f t="shared" si="9"/>
        <v>0</v>
      </c>
      <c r="BK130" s="13" t="s">
        <v>156</v>
      </c>
      <c r="BL130" s="138" t="s">
        <v>1543</v>
      </c>
    </row>
    <row r="131" spans="2:64" s="1" customFormat="1" ht="24" customHeight="1">
      <c r="B131" s="127"/>
      <c r="C131" s="128" t="s">
        <v>158</v>
      </c>
      <c r="D131" s="128" t="s">
        <v>153</v>
      </c>
      <c r="E131" s="129" t="s">
        <v>1544</v>
      </c>
      <c r="F131" s="130" t="s">
        <v>1545</v>
      </c>
      <c r="G131" s="131" t="s">
        <v>164</v>
      </c>
      <c r="H131" s="132">
        <v>58.094999999999999</v>
      </c>
      <c r="I131" s="132"/>
      <c r="J131" s="133">
        <f t="shared" si="0"/>
        <v>0</v>
      </c>
      <c r="K131" s="130" t="s">
        <v>1</v>
      </c>
      <c r="L131" s="25"/>
      <c r="M131" s="134" t="s">
        <v>1</v>
      </c>
      <c r="N131" s="135" t="s">
        <v>35</v>
      </c>
      <c r="O131" s="136">
        <v>5.6000000000000001E-2</v>
      </c>
      <c r="P131" s="136">
        <f t="shared" si="1"/>
        <v>3.25332</v>
      </c>
      <c r="Q131" s="136">
        <v>0</v>
      </c>
      <c r="R131" s="136">
        <f t="shared" si="2"/>
        <v>0</v>
      </c>
      <c r="S131" s="136">
        <v>0</v>
      </c>
      <c r="T131" s="137">
        <f t="shared" si="3"/>
        <v>0</v>
      </c>
      <c r="W131" s="191"/>
      <c r="X131" s="271"/>
      <c r="AQ131" s="138" t="s">
        <v>156</v>
      </c>
      <c r="AS131" s="138" t="s">
        <v>153</v>
      </c>
      <c r="AT131" s="138" t="s">
        <v>157</v>
      </c>
      <c r="AX131" s="13" t="s">
        <v>151</v>
      </c>
      <c r="BD131" s="139">
        <f t="shared" si="4"/>
        <v>0</v>
      </c>
      <c r="BE131" s="139">
        <f t="shared" si="5"/>
        <v>0</v>
      </c>
      <c r="BF131" s="139">
        <f t="shared" si="6"/>
        <v>0</v>
      </c>
      <c r="BG131" s="139">
        <f t="shared" si="7"/>
        <v>0</v>
      </c>
      <c r="BH131" s="139">
        <f t="shared" si="8"/>
        <v>0</v>
      </c>
      <c r="BI131" s="13" t="s">
        <v>157</v>
      </c>
      <c r="BJ131" s="139">
        <f t="shared" si="9"/>
        <v>0</v>
      </c>
      <c r="BK131" s="13" t="s">
        <v>156</v>
      </c>
      <c r="BL131" s="138" t="s">
        <v>1546</v>
      </c>
    </row>
    <row r="132" spans="2:64" s="1" customFormat="1" ht="24" customHeight="1">
      <c r="B132" s="127"/>
      <c r="C132" s="128" t="s">
        <v>156</v>
      </c>
      <c r="D132" s="128" t="s">
        <v>153</v>
      </c>
      <c r="E132" s="129" t="s">
        <v>1547</v>
      </c>
      <c r="F132" s="130" t="s">
        <v>1548</v>
      </c>
      <c r="G132" s="131" t="s">
        <v>164</v>
      </c>
      <c r="H132" s="132">
        <v>0.86</v>
      </c>
      <c r="I132" s="132"/>
      <c r="J132" s="133">
        <f t="shared" si="0"/>
        <v>0</v>
      </c>
      <c r="K132" s="130" t="s">
        <v>155</v>
      </c>
      <c r="L132" s="25"/>
      <c r="M132" s="134" t="s">
        <v>1</v>
      </c>
      <c r="N132" s="135" t="s">
        <v>35</v>
      </c>
      <c r="O132" s="136">
        <v>3.8503500000000002</v>
      </c>
      <c r="P132" s="136">
        <f t="shared" si="1"/>
        <v>3.3113010000000003</v>
      </c>
      <c r="Q132" s="136">
        <v>0</v>
      </c>
      <c r="R132" s="136">
        <f t="shared" si="2"/>
        <v>0</v>
      </c>
      <c r="S132" s="136">
        <v>0</v>
      </c>
      <c r="T132" s="137">
        <f t="shared" si="3"/>
        <v>0</v>
      </c>
      <c r="W132" s="191"/>
      <c r="X132" s="271"/>
      <c r="AQ132" s="138" t="s">
        <v>156</v>
      </c>
      <c r="AS132" s="138" t="s">
        <v>153</v>
      </c>
      <c r="AT132" s="138" t="s">
        <v>157</v>
      </c>
      <c r="AX132" s="13" t="s">
        <v>151</v>
      </c>
      <c r="BD132" s="139">
        <f t="shared" si="4"/>
        <v>0</v>
      </c>
      <c r="BE132" s="139">
        <f t="shared" si="5"/>
        <v>0</v>
      </c>
      <c r="BF132" s="139">
        <f t="shared" si="6"/>
        <v>0</v>
      </c>
      <c r="BG132" s="139">
        <f t="shared" si="7"/>
        <v>0</v>
      </c>
      <c r="BH132" s="139">
        <f t="shared" si="8"/>
        <v>0</v>
      </c>
      <c r="BI132" s="13" t="s">
        <v>157</v>
      </c>
      <c r="BJ132" s="139">
        <f t="shared" si="9"/>
        <v>0</v>
      </c>
      <c r="BK132" s="13" t="s">
        <v>156</v>
      </c>
      <c r="BL132" s="138" t="s">
        <v>1549</v>
      </c>
    </row>
    <row r="133" spans="2:64" s="1" customFormat="1" ht="16.5" customHeight="1">
      <c r="B133" s="127"/>
      <c r="C133" s="128" t="s">
        <v>159</v>
      </c>
      <c r="D133" s="128" t="s">
        <v>153</v>
      </c>
      <c r="E133" s="129" t="s">
        <v>167</v>
      </c>
      <c r="F133" s="130" t="s">
        <v>168</v>
      </c>
      <c r="G133" s="131" t="s">
        <v>164</v>
      </c>
      <c r="H133" s="132">
        <v>22.7</v>
      </c>
      <c r="I133" s="132"/>
      <c r="J133" s="133">
        <f t="shared" si="0"/>
        <v>0</v>
      </c>
      <c r="K133" s="130" t="s">
        <v>155</v>
      </c>
      <c r="L133" s="25"/>
      <c r="M133" s="134" t="s">
        <v>1</v>
      </c>
      <c r="N133" s="135" t="s">
        <v>35</v>
      </c>
      <c r="O133" s="136">
        <v>2.5139999999999998</v>
      </c>
      <c r="P133" s="136">
        <f t="shared" si="1"/>
        <v>57.067799999999991</v>
      </c>
      <c r="Q133" s="136">
        <v>0</v>
      </c>
      <c r="R133" s="136">
        <f t="shared" si="2"/>
        <v>0</v>
      </c>
      <c r="S133" s="136">
        <v>0</v>
      </c>
      <c r="T133" s="137">
        <f t="shared" si="3"/>
        <v>0</v>
      </c>
      <c r="W133" s="191"/>
      <c r="X133" s="271"/>
      <c r="AQ133" s="138" t="s">
        <v>156</v>
      </c>
      <c r="AS133" s="138" t="s">
        <v>153</v>
      </c>
      <c r="AT133" s="138" t="s">
        <v>157</v>
      </c>
      <c r="AX133" s="13" t="s">
        <v>151</v>
      </c>
      <c r="BD133" s="139">
        <f t="shared" si="4"/>
        <v>0</v>
      </c>
      <c r="BE133" s="139">
        <f t="shared" si="5"/>
        <v>0</v>
      </c>
      <c r="BF133" s="139">
        <f t="shared" si="6"/>
        <v>0</v>
      </c>
      <c r="BG133" s="139">
        <f t="shared" si="7"/>
        <v>0</v>
      </c>
      <c r="BH133" s="139">
        <f t="shared" si="8"/>
        <v>0</v>
      </c>
      <c r="BI133" s="13" t="s">
        <v>157</v>
      </c>
      <c r="BJ133" s="139">
        <f t="shared" si="9"/>
        <v>0</v>
      </c>
      <c r="BK133" s="13" t="s">
        <v>156</v>
      </c>
      <c r="BL133" s="138" t="s">
        <v>1550</v>
      </c>
    </row>
    <row r="134" spans="2:64" s="1" customFormat="1" ht="24" customHeight="1">
      <c r="B134" s="127"/>
      <c r="C134" s="128" t="s">
        <v>106</v>
      </c>
      <c r="D134" s="128" t="s">
        <v>153</v>
      </c>
      <c r="E134" s="129" t="s">
        <v>1552</v>
      </c>
      <c r="F134" s="130" t="s">
        <v>1553</v>
      </c>
      <c r="G134" s="131" t="s">
        <v>164</v>
      </c>
      <c r="H134" s="132">
        <v>42.578000000000003</v>
      </c>
      <c r="I134" s="132"/>
      <c r="J134" s="133">
        <f t="shared" si="0"/>
        <v>0</v>
      </c>
      <c r="K134" s="130" t="s">
        <v>155</v>
      </c>
      <c r="L134" s="25"/>
      <c r="M134" s="134" t="s">
        <v>1</v>
      </c>
      <c r="N134" s="135" t="s">
        <v>35</v>
      </c>
      <c r="O134" s="136">
        <v>0.24199999999999999</v>
      </c>
      <c r="P134" s="136">
        <f t="shared" si="1"/>
        <v>10.303876000000001</v>
      </c>
      <c r="Q134" s="136">
        <v>0</v>
      </c>
      <c r="R134" s="136">
        <f t="shared" si="2"/>
        <v>0</v>
      </c>
      <c r="S134" s="136">
        <v>0</v>
      </c>
      <c r="T134" s="137">
        <f t="shared" si="3"/>
        <v>0</v>
      </c>
      <c r="W134" s="191"/>
      <c r="X134" s="271"/>
      <c r="AQ134" s="138" t="s">
        <v>156</v>
      </c>
      <c r="AS134" s="138" t="s">
        <v>153</v>
      </c>
      <c r="AT134" s="138" t="s">
        <v>157</v>
      </c>
      <c r="AX134" s="13" t="s">
        <v>151</v>
      </c>
      <c r="BD134" s="139">
        <f t="shared" si="4"/>
        <v>0</v>
      </c>
      <c r="BE134" s="139">
        <f t="shared" si="5"/>
        <v>0</v>
      </c>
      <c r="BF134" s="139">
        <f t="shared" si="6"/>
        <v>0</v>
      </c>
      <c r="BG134" s="139">
        <f t="shared" si="7"/>
        <v>0</v>
      </c>
      <c r="BH134" s="139">
        <f t="shared" si="8"/>
        <v>0</v>
      </c>
      <c r="BI134" s="13" t="s">
        <v>157</v>
      </c>
      <c r="BJ134" s="139">
        <f t="shared" si="9"/>
        <v>0</v>
      </c>
      <c r="BK134" s="13" t="s">
        <v>156</v>
      </c>
      <c r="BL134" s="138" t="s">
        <v>1554</v>
      </c>
    </row>
    <row r="135" spans="2:64" s="1" customFormat="1" ht="16.5" customHeight="1">
      <c r="B135" s="127"/>
      <c r="C135" s="128" t="s">
        <v>178</v>
      </c>
      <c r="D135" s="128" t="s">
        <v>153</v>
      </c>
      <c r="E135" s="129" t="s">
        <v>1555</v>
      </c>
      <c r="F135" s="130" t="s">
        <v>1556</v>
      </c>
      <c r="G135" s="131" t="s">
        <v>185</v>
      </c>
      <c r="H135" s="132">
        <v>672.75</v>
      </c>
      <c r="I135" s="132"/>
      <c r="J135" s="133">
        <f t="shared" si="0"/>
        <v>0</v>
      </c>
      <c r="K135" s="130" t="s">
        <v>203</v>
      </c>
      <c r="L135" s="25"/>
      <c r="M135" s="134" t="s">
        <v>1</v>
      </c>
      <c r="N135" s="135" t="s">
        <v>35</v>
      </c>
      <c r="O135" s="136">
        <v>6.0999999999999999E-2</v>
      </c>
      <c r="P135" s="136">
        <f t="shared" si="1"/>
        <v>41.037750000000003</v>
      </c>
      <c r="Q135" s="136">
        <v>0</v>
      </c>
      <c r="R135" s="136">
        <f t="shared" si="2"/>
        <v>0</v>
      </c>
      <c r="S135" s="136">
        <v>0</v>
      </c>
      <c r="T135" s="137">
        <f t="shared" si="3"/>
        <v>0</v>
      </c>
      <c r="W135" s="191"/>
      <c r="X135" s="271"/>
      <c r="AQ135" s="138" t="s">
        <v>156</v>
      </c>
      <c r="AS135" s="138" t="s">
        <v>153</v>
      </c>
      <c r="AT135" s="138" t="s">
        <v>157</v>
      </c>
      <c r="AX135" s="13" t="s">
        <v>151</v>
      </c>
      <c r="BD135" s="139">
        <f t="shared" si="4"/>
        <v>0</v>
      </c>
      <c r="BE135" s="139">
        <f t="shared" si="5"/>
        <v>0</v>
      </c>
      <c r="BF135" s="139">
        <f t="shared" si="6"/>
        <v>0</v>
      </c>
      <c r="BG135" s="139">
        <f t="shared" si="7"/>
        <v>0</v>
      </c>
      <c r="BH135" s="139">
        <f t="shared" si="8"/>
        <v>0</v>
      </c>
      <c r="BI135" s="13" t="s">
        <v>157</v>
      </c>
      <c r="BJ135" s="139">
        <f t="shared" si="9"/>
        <v>0</v>
      </c>
      <c r="BK135" s="13" t="s">
        <v>156</v>
      </c>
      <c r="BL135" s="138" t="s">
        <v>1557</v>
      </c>
    </row>
    <row r="136" spans="2:64" s="1" customFormat="1" ht="16.5" customHeight="1">
      <c r="B136" s="127"/>
      <c r="C136" s="140" t="s">
        <v>182</v>
      </c>
      <c r="D136" s="140" t="s">
        <v>338</v>
      </c>
      <c r="E136" s="141" t="s">
        <v>1558</v>
      </c>
      <c r="F136" s="142" t="s">
        <v>1559</v>
      </c>
      <c r="G136" s="143" t="s">
        <v>1560</v>
      </c>
      <c r="H136" s="144">
        <v>20.788</v>
      </c>
      <c r="I136" s="144"/>
      <c r="J136" s="145">
        <f t="shared" si="0"/>
        <v>0</v>
      </c>
      <c r="K136" s="142" t="s">
        <v>203</v>
      </c>
      <c r="L136" s="146"/>
      <c r="M136" s="147" t="s">
        <v>1</v>
      </c>
      <c r="N136" s="148" t="s">
        <v>35</v>
      </c>
      <c r="O136" s="136">
        <v>0</v>
      </c>
      <c r="P136" s="136">
        <f t="shared" si="1"/>
        <v>0</v>
      </c>
      <c r="Q136" s="136">
        <v>1E-3</v>
      </c>
      <c r="R136" s="136">
        <f t="shared" si="2"/>
        <v>2.0788000000000001E-2</v>
      </c>
      <c r="S136" s="136">
        <v>0</v>
      </c>
      <c r="T136" s="137">
        <f t="shared" si="3"/>
        <v>0</v>
      </c>
      <c r="W136" s="191"/>
      <c r="X136" s="271"/>
      <c r="AQ136" s="138" t="s">
        <v>166</v>
      </c>
      <c r="AS136" s="138" t="s">
        <v>338</v>
      </c>
      <c r="AT136" s="138" t="s">
        <v>157</v>
      </c>
      <c r="AX136" s="13" t="s">
        <v>151</v>
      </c>
      <c r="BD136" s="139">
        <f t="shared" si="4"/>
        <v>0</v>
      </c>
      <c r="BE136" s="139">
        <f t="shared" si="5"/>
        <v>0</v>
      </c>
      <c r="BF136" s="139">
        <f t="shared" si="6"/>
        <v>0</v>
      </c>
      <c r="BG136" s="139">
        <f t="shared" si="7"/>
        <v>0</v>
      </c>
      <c r="BH136" s="139">
        <f t="shared" si="8"/>
        <v>0</v>
      </c>
      <c r="BI136" s="13" t="s">
        <v>157</v>
      </c>
      <c r="BJ136" s="139">
        <f t="shared" si="9"/>
        <v>0</v>
      </c>
      <c r="BK136" s="13" t="s">
        <v>156</v>
      </c>
      <c r="BL136" s="138" t="s">
        <v>1561</v>
      </c>
    </row>
    <row r="137" spans="2:64" s="1" customFormat="1" ht="24" customHeight="1">
      <c r="B137" s="127"/>
      <c r="C137" s="128" t="s">
        <v>187</v>
      </c>
      <c r="D137" s="128" t="s">
        <v>153</v>
      </c>
      <c r="E137" s="129" t="s">
        <v>1562</v>
      </c>
      <c r="F137" s="130" t="s">
        <v>1563</v>
      </c>
      <c r="G137" s="131" t="s">
        <v>185</v>
      </c>
      <c r="H137" s="132">
        <v>538.87</v>
      </c>
      <c r="I137" s="132"/>
      <c r="J137" s="133">
        <f t="shared" si="0"/>
        <v>0</v>
      </c>
      <c r="K137" s="130" t="s">
        <v>1</v>
      </c>
      <c r="L137" s="25"/>
      <c r="M137" s="134" t="s">
        <v>1</v>
      </c>
      <c r="N137" s="135" t="s">
        <v>35</v>
      </c>
      <c r="O137" s="136">
        <v>1.7000000000000001E-2</v>
      </c>
      <c r="P137" s="136">
        <f t="shared" si="1"/>
        <v>9.1607900000000004</v>
      </c>
      <c r="Q137" s="136">
        <v>0</v>
      </c>
      <c r="R137" s="136">
        <f t="shared" si="2"/>
        <v>0</v>
      </c>
      <c r="S137" s="136">
        <v>0</v>
      </c>
      <c r="T137" s="137">
        <f t="shared" si="3"/>
        <v>0</v>
      </c>
      <c r="W137" s="191"/>
      <c r="X137" s="271"/>
      <c r="AQ137" s="138" t="s">
        <v>156</v>
      </c>
      <c r="AS137" s="138" t="s">
        <v>153</v>
      </c>
      <c r="AT137" s="138" t="s">
        <v>157</v>
      </c>
      <c r="AX137" s="13" t="s">
        <v>151</v>
      </c>
      <c r="BD137" s="139">
        <f t="shared" si="4"/>
        <v>0</v>
      </c>
      <c r="BE137" s="139">
        <f t="shared" si="5"/>
        <v>0</v>
      </c>
      <c r="BF137" s="139">
        <f t="shared" si="6"/>
        <v>0</v>
      </c>
      <c r="BG137" s="139">
        <f t="shared" si="7"/>
        <v>0</v>
      </c>
      <c r="BH137" s="139">
        <f t="shared" si="8"/>
        <v>0</v>
      </c>
      <c r="BI137" s="13" t="s">
        <v>157</v>
      </c>
      <c r="BJ137" s="139">
        <f t="shared" si="9"/>
        <v>0</v>
      </c>
      <c r="BK137" s="13" t="s">
        <v>156</v>
      </c>
      <c r="BL137" s="138" t="s">
        <v>1564</v>
      </c>
    </row>
    <row r="138" spans="2:64" s="1" customFormat="1" ht="24" customHeight="1">
      <c r="B138" s="127"/>
      <c r="C138" s="128" t="s">
        <v>191</v>
      </c>
      <c r="D138" s="128" t="s">
        <v>153</v>
      </c>
      <c r="E138" s="129" t="s">
        <v>1565</v>
      </c>
      <c r="F138" s="130" t="s">
        <v>1566</v>
      </c>
      <c r="G138" s="131" t="s">
        <v>185</v>
      </c>
      <c r="H138" s="132">
        <v>672.75</v>
      </c>
      <c r="I138" s="132"/>
      <c r="J138" s="133">
        <f t="shared" si="0"/>
        <v>0</v>
      </c>
      <c r="K138" s="130" t="s">
        <v>203</v>
      </c>
      <c r="L138" s="25"/>
      <c r="M138" s="134" t="s">
        <v>1</v>
      </c>
      <c r="N138" s="135" t="s">
        <v>35</v>
      </c>
      <c r="O138" s="136">
        <v>1.7999999999999999E-2</v>
      </c>
      <c r="P138" s="136">
        <f t="shared" si="1"/>
        <v>12.109499999999999</v>
      </c>
      <c r="Q138" s="136">
        <v>0</v>
      </c>
      <c r="R138" s="136">
        <f t="shared" si="2"/>
        <v>0</v>
      </c>
      <c r="S138" s="136">
        <v>0</v>
      </c>
      <c r="T138" s="137">
        <f t="shared" si="3"/>
        <v>0</v>
      </c>
      <c r="W138" s="191"/>
      <c r="X138" s="271"/>
      <c r="AQ138" s="138" t="s">
        <v>156</v>
      </c>
      <c r="AS138" s="138" t="s">
        <v>153</v>
      </c>
      <c r="AT138" s="138" t="s">
        <v>157</v>
      </c>
      <c r="AX138" s="13" t="s">
        <v>151</v>
      </c>
      <c r="BD138" s="139">
        <f t="shared" si="4"/>
        <v>0</v>
      </c>
      <c r="BE138" s="139">
        <f t="shared" si="5"/>
        <v>0</v>
      </c>
      <c r="BF138" s="139">
        <f t="shared" si="6"/>
        <v>0</v>
      </c>
      <c r="BG138" s="139">
        <f t="shared" si="7"/>
        <v>0</v>
      </c>
      <c r="BH138" s="139">
        <f t="shared" si="8"/>
        <v>0</v>
      </c>
      <c r="BI138" s="13" t="s">
        <v>157</v>
      </c>
      <c r="BJ138" s="139">
        <f t="shared" si="9"/>
        <v>0</v>
      </c>
      <c r="BK138" s="13" t="s">
        <v>156</v>
      </c>
      <c r="BL138" s="138" t="s">
        <v>1567</v>
      </c>
    </row>
    <row r="139" spans="2:64" s="1" customFormat="1" ht="36" customHeight="1">
      <c r="B139" s="127"/>
      <c r="C139" s="128" t="s">
        <v>196</v>
      </c>
      <c r="D139" s="128" t="s">
        <v>153</v>
      </c>
      <c r="E139" s="129" t="s">
        <v>1568</v>
      </c>
      <c r="F139" s="130" t="s">
        <v>1569</v>
      </c>
      <c r="G139" s="131" t="s">
        <v>154</v>
      </c>
      <c r="H139" s="132">
        <v>54</v>
      </c>
      <c r="I139" s="132"/>
      <c r="J139" s="133">
        <f t="shared" si="0"/>
        <v>0</v>
      </c>
      <c r="K139" s="130" t="s">
        <v>155</v>
      </c>
      <c r="L139" s="25"/>
      <c r="M139" s="134" t="s">
        <v>1</v>
      </c>
      <c r="N139" s="135" t="s">
        <v>35</v>
      </c>
      <c r="O139" s="136">
        <v>0.52812999999999999</v>
      </c>
      <c r="P139" s="136">
        <f t="shared" si="1"/>
        <v>28.519019999999998</v>
      </c>
      <c r="Q139" s="136">
        <v>0</v>
      </c>
      <c r="R139" s="136">
        <f t="shared" si="2"/>
        <v>0</v>
      </c>
      <c r="S139" s="136">
        <v>0</v>
      </c>
      <c r="T139" s="137">
        <f t="shared" si="3"/>
        <v>0</v>
      </c>
      <c r="W139" s="191"/>
      <c r="X139" s="271"/>
      <c r="AQ139" s="138" t="s">
        <v>156</v>
      </c>
      <c r="AS139" s="138" t="s">
        <v>153</v>
      </c>
      <c r="AT139" s="138" t="s">
        <v>157</v>
      </c>
      <c r="AX139" s="13" t="s">
        <v>151</v>
      </c>
      <c r="BD139" s="139">
        <f t="shared" si="4"/>
        <v>0</v>
      </c>
      <c r="BE139" s="139">
        <f t="shared" si="5"/>
        <v>0</v>
      </c>
      <c r="BF139" s="139">
        <f t="shared" si="6"/>
        <v>0</v>
      </c>
      <c r="BG139" s="139">
        <f t="shared" si="7"/>
        <v>0</v>
      </c>
      <c r="BH139" s="139">
        <f t="shared" si="8"/>
        <v>0</v>
      </c>
      <c r="BI139" s="13" t="s">
        <v>157</v>
      </c>
      <c r="BJ139" s="139">
        <f t="shared" si="9"/>
        <v>0</v>
      </c>
      <c r="BK139" s="13" t="s">
        <v>156</v>
      </c>
      <c r="BL139" s="138" t="s">
        <v>1570</v>
      </c>
    </row>
    <row r="140" spans="2:64" s="271" customFormat="1" ht="36" customHeight="1">
      <c r="B140" s="259"/>
      <c r="C140" s="292" t="s">
        <v>200</v>
      </c>
      <c r="D140" s="292" t="s">
        <v>153</v>
      </c>
      <c r="E140" s="293" t="s">
        <v>1571</v>
      </c>
      <c r="F140" s="294" t="s">
        <v>1572</v>
      </c>
      <c r="G140" s="295" t="s">
        <v>154</v>
      </c>
      <c r="H140" s="296">
        <v>7</v>
      </c>
      <c r="I140" s="296"/>
      <c r="J140" s="297">
        <f t="shared" si="0"/>
        <v>0</v>
      </c>
      <c r="K140" s="294" t="s">
        <v>155</v>
      </c>
      <c r="L140" s="266"/>
      <c r="M140" s="298" t="s">
        <v>1</v>
      </c>
      <c r="N140" s="299" t="s">
        <v>35</v>
      </c>
      <c r="O140" s="300">
        <v>18.58935</v>
      </c>
      <c r="P140" s="300">
        <f t="shared" si="1"/>
        <v>130.12545</v>
      </c>
      <c r="Q140" s="300">
        <v>0</v>
      </c>
      <c r="R140" s="300">
        <f t="shared" si="2"/>
        <v>0</v>
      </c>
      <c r="S140" s="300">
        <v>0</v>
      </c>
      <c r="T140" s="301">
        <f t="shared" si="3"/>
        <v>0</v>
      </c>
      <c r="W140" s="191"/>
      <c r="AQ140" s="302" t="s">
        <v>156</v>
      </c>
      <c r="AS140" s="302" t="s">
        <v>153</v>
      </c>
      <c r="AT140" s="302" t="s">
        <v>157</v>
      </c>
      <c r="AX140" s="273" t="s">
        <v>151</v>
      </c>
      <c r="BD140" s="274">
        <f t="shared" si="4"/>
        <v>0</v>
      </c>
      <c r="BE140" s="274">
        <f t="shared" si="5"/>
        <v>0</v>
      </c>
      <c r="BF140" s="274">
        <f t="shared" si="6"/>
        <v>0</v>
      </c>
      <c r="BG140" s="274">
        <f t="shared" si="7"/>
        <v>0</v>
      </c>
      <c r="BH140" s="274">
        <f t="shared" si="8"/>
        <v>0</v>
      </c>
      <c r="BI140" s="273" t="s">
        <v>157</v>
      </c>
      <c r="BJ140" s="274">
        <f t="shared" si="9"/>
        <v>0</v>
      </c>
      <c r="BK140" s="273" t="s">
        <v>156</v>
      </c>
      <c r="BL140" s="302" t="s">
        <v>1573</v>
      </c>
    </row>
    <row r="141" spans="2:64" s="271" customFormat="1" ht="24" customHeight="1">
      <c r="B141" s="259"/>
      <c r="C141" s="292" t="s">
        <v>209</v>
      </c>
      <c r="D141" s="292" t="s">
        <v>153</v>
      </c>
      <c r="E141" s="293" t="s">
        <v>1574</v>
      </c>
      <c r="F141" s="294" t="s">
        <v>1575</v>
      </c>
      <c r="G141" s="295" t="s">
        <v>185</v>
      </c>
      <c r="H141" s="296">
        <v>672.75</v>
      </c>
      <c r="I141" s="296"/>
      <c r="J141" s="297">
        <f t="shared" si="0"/>
        <v>0</v>
      </c>
      <c r="K141" s="294" t="s">
        <v>203</v>
      </c>
      <c r="L141" s="266"/>
      <c r="M141" s="298" t="s">
        <v>1</v>
      </c>
      <c r="N141" s="299" t="s">
        <v>35</v>
      </c>
      <c r="O141" s="300">
        <v>5.0999999999999997E-2</v>
      </c>
      <c r="P141" s="300">
        <f t="shared" si="1"/>
        <v>34.310249999999996</v>
      </c>
      <c r="Q141" s="300">
        <v>0</v>
      </c>
      <c r="R141" s="300">
        <f t="shared" si="2"/>
        <v>0</v>
      </c>
      <c r="S141" s="300">
        <v>0</v>
      </c>
      <c r="T141" s="301">
        <f t="shared" si="3"/>
        <v>0</v>
      </c>
      <c r="W141" s="191"/>
      <c r="AQ141" s="302" t="s">
        <v>156</v>
      </c>
      <c r="AS141" s="302" t="s">
        <v>153</v>
      </c>
      <c r="AT141" s="302" t="s">
        <v>157</v>
      </c>
      <c r="AX141" s="273" t="s">
        <v>151</v>
      </c>
      <c r="BD141" s="274">
        <f t="shared" si="4"/>
        <v>0</v>
      </c>
      <c r="BE141" s="274">
        <f t="shared" si="5"/>
        <v>0</v>
      </c>
      <c r="BF141" s="274">
        <f t="shared" si="6"/>
        <v>0</v>
      </c>
      <c r="BG141" s="274">
        <f t="shared" si="7"/>
        <v>0</v>
      </c>
      <c r="BH141" s="274">
        <f t="shared" si="8"/>
        <v>0</v>
      </c>
      <c r="BI141" s="273" t="s">
        <v>157</v>
      </c>
      <c r="BJ141" s="274">
        <f t="shared" si="9"/>
        <v>0</v>
      </c>
      <c r="BK141" s="273" t="s">
        <v>156</v>
      </c>
      <c r="BL141" s="302" t="s">
        <v>1576</v>
      </c>
    </row>
    <row r="142" spans="2:64" s="271" customFormat="1" ht="24" customHeight="1">
      <c r="B142" s="259"/>
      <c r="C142" s="292" t="s">
        <v>7</v>
      </c>
      <c r="D142" s="292" t="s">
        <v>153</v>
      </c>
      <c r="E142" s="293" t="s">
        <v>1577</v>
      </c>
      <c r="F142" s="294" t="s">
        <v>1578</v>
      </c>
      <c r="G142" s="295" t="s">
        <v>185</v>
      </c>
      <c r="H142" s="296">
        <v>672.75</v>
      </c>
      <c r="I142" s="296"/>
      <c r="J142" s="297">
        <f t="shared" si="0"/>
        <v>0</v>
      </c>
      <c r="K142" s="294" t="s">
        <v>203</v>
      </c>
      <c r="L142" s="266"/>
      <c r="M142" s="298" t="s">
        <v>1</v>
      </c>
      <c r="N142" s="299" t="s">
        <v>35</v>
      </c>
      <c r="O142" s="300">
        <v>1E-3</v>
      </c>
      <c r="P142" s="300">
        <f t="shared" si="1"/>
        <v>0.67274999999999996</v>
      </c>
      <c r="Q142" s="300">
        <v>0</v>
      </c>
      <c r="R142" s="300">
        <f t="shared" si="2"/>
        <v>0</v>
      </c>
      <c r="S142" s="300">
        <v>0</v>
      </c>
      <c r="T142" s="301">
        <f t="shared" si="3"/>
        <v>0</v>
      </c>
      <c r="W142" s="191"/>
      <c r="AQ142" s="302" t="s">
        <v>156</v>
      </c>
      <c r="AS142" s="302" t="s">
        <v>153</v>
      </c>
      <c r="AT142" s="302" t="s">
        <v>157</v>
      </c>
      <c r="AX142" s="273" t="s">
        <v>151</v>
      </c>
      <c r="BD142" s="274">
        <f t="shared" si="4"/>
        <v>0</v>
      </c>
      <c r="BE142" s="274">
        <f t="shared" si="5"/>
        <v>0</v>
      </c>
      <c r="BF142" s="274">
        <f t="shared" si="6"/>
        <v>0</v>
      </c>
      <c r="BG142" s="274">
        <f t="shared" si="7"/>
        <v>0</v>
      </c>
      <c r="BH142" s="274">
        <f t="shared" si="8"/>
        <v>0</v>
      </c>
      <c r="BI142" s="273" t="s">
        <v>157</v>
      </c>
      <c r="BJ142" s="274">
        <f t="shared" si="9"/>
        <v>0</v>
      </c>
      <c r="BK142" s="273" t="s">
        <v>156</v>
      </c>
      <c r="BL142" s="302" t="s">
        <v>1579</v>
      </c>
    </row>
    <row r="143" spans="2:64" s="271" customFormat="1" ht="24" customHeight="1">
      <c r="B143" s="259"/>
      <c r="C143" s="292" t="s">
        <v>217</v>
      </c>
      <c r="D143" s="292" t="s">
        <v>153</v>
      </c>
      <c r="E143" s="293" t="s">
        <v>1580</v>
      </c>
      <c r="F143" s="294" t="s">
        <v>1581</v>
      </c>
      <c r="G143" s="295" t="s">
        <v>185</v>
      </c>
      <c r="H143" s="296">
        <v>672.75</v>
      </c>
      <c r="I143" s="296"/>
      <c r="J143" s="297">
        <f t="shared" si="0"/>
        <v>0</v>
      </c>
      <c r="K143" s="294" t="s">
        <v>203</v>
      </c>
      <c r="L143" s="266"/>
      <c r="M143" s="298" t="s">
        <v>1</v>
      </c>
      <c r="N143" s="299" t="s">
        <v>35</v>
      </c>
      <c r="O143" s="300">
        <v>1E-3</v>
      </c>
      <c r="P143" s="300">
        <f t="shared" si="1"/>
        <v>0.67274999999999996</v>
      </c>
      <c r="Q143" s="300">
        <v>0</v>
      </c>
      <c r="R143" s="300">
        <f t="shared" si="2"/>
        <v>0</v>
      </c>
      <c r="S143" s="300">
        <v>0</v>
      </c>
      <c r="T143" s="301">
        <f t="shared" si="3"/>
        <v>0</v>
      </c>
      <c r="W143" s="191"/>
      <c r="AQ143" s="302" t="s">
        <v>156</v>
      </c>
      <c r="AS143" s="302" t="s">
        <v>153</v>
      </c>
      <c r="AT143" s="302" t="s">
        <v>157</v>
      </c>
      <c r="AX143" s="273" t="s">
        <v>151</v>
      </c>
      <c r="BD143" s="274">
        <f t="shared" si="4"/>
        <v>0</v>
      </c>
      <c r="BE143" s="274">
        <f t="shared" si="5"/>
        <v>0</v>
      </c>
      <c r="BF143" s="274">
        <f t="shared" si="6"/>
        <v>0</v>
      </c>
      <c r="BG143" s="274">
        <f t="shared" si="7"/>
        <v>0</v>
      </c>
      <c r="BH143" s="274">
        <f t="shared" si="8"/>
        <v>0</v>
      </c>
      <c r="BI143" s="273" t="s">
        <v>157</v>
      </c>
      <c r="BJ143" s="274">
        <f t="shared" si="9"/>
        <v>0</v>
      </c>
      <c r="BK143" s="273" t="s">
        <v>156</v>
      </c>
      <c r="BL143" s="302" t="s">
        <v>1582</v>
      </c>
    </row>
    <row r="144" spans="2:64" s="1" customFormat="1" ht="24" customHeight="1">
      <c r="B144" s="127"/>
      <c r="C144" s="128" t="s">
        <v>221</v>
      </c>
      <c r="D144" s="128" t="s">
        <v>153</v>
      </c>
      <c r="E144" s="129" t="s">
        <v>1583</v>
      </c>
      <c r="F144" s="130" t="s">
        <v>1584</v>
      </c>
      <c r="G144" s="131" t="s">
        <v>185</v>
      </c>
      <c r="H144" s="132">
        <v>54</v>
      </c>
      <c r="I144" s="132"/>
      <c r="J144" s="133">
        <f t="shared" si="0"/>
        <v>0</v>
      </c>
      <c r="K144" s="130" t="s">
        <v>155</v>
      </c>
      <c r="L144" s="25"/>
      <c r="M144" s="134" t="s">
        <v>1</v>
      </c>
      <c r="N144" s="135" t="s">
        <v>35</v>
      </c>
      <c r="O144" s="136">
        <v>0.57199999999999995</v>
      </c>
      <c r="P144" s="136">
        <f t="shared" si="1"/>
        <v>30.887999999999998</v>
      </c>
      <c r="Q144" s="136">
        <v>3.5E-4</v>
      </c>
      <c r="R144" s="136">
        <f t="shared" si="2"/>
        <v>1.89E-2</v>
      </c>
      <c r="S144" s="136">
        <v>0</v>
      </c>
      <c r="T144" s="137">
        <f t="shared" si="3"/>
        <v>0</v>
      </c>
      <c r="W144" s="191"/>
      <c r="X144" s="271"/>
      <c r="AQ144" s="138" t="s">
        <v>156</v>
      </c>
      <c r="AS144" s="138" t="s">
        <v>153</v>
      </c>
      <c r="AT144" s="138" t="s">
        <v>157</v>
      </c>
      <c r="AX144" s="13" t="s">
        <v>151</v>
      </c>
      <c r="BD144" s="139">
        <f t="shared" si="4"/>
        <v>0</v>
      </c>
      <c r="BE144" s="139">
        <f t="shared" si="5"/>
        <v>0</v>
      </c>
      <c r="BF144" s="139">
        <f t="shared" si="6"/>
        <v>0</v>
      </c>
      <c r="BG144" s="139">
        <f t="shared" si="7"/>
        <v>0</v>
      </c>
      <c r="BH144" s="139">
        <f t="shared" si="8"/>
        <v>0</v>
      </c>
      <c r="BI144" s="13" t="s">
        <v>157</v>
      </c>
      <c r="BJ144" s="139">
        <f t="shared" si="9"/>
        <v>0</v>
      </c>
      <c r="BK144" s="13" t="s">
        <v>156</v>
      </c>
      <c r="BL144" s="138" t="s">
        <v>1585</v>
      </c>
    </row>
    <row r="145" spans="2:64" s="1" customFormat="1" ht="24" customHeight="1">
      <c r="B145" s="127"/>
      <c r="C145" s="140" t="s">
        <v>225</v>
      </c>
      <c r="D145" s="140" t="s">
        <v>338</v>
      </c>
      <c r="E145" s="141" t="s">
        <v>1586</v>
      </c>
      <c r="F145" s="142" t="s">
        <v>1587</v>
      </c>
      <c r="G145" s="143" t="s">
        <v>154</v>
      </c>
      <c r="H145" s="144">
        <v>54</v>
      </c>
      <c r="I145" s="144"/>
      <c r="J145" s="145">
        <f t="shared" si="0"/>
        <v>0</v>
      </c>
      <c r="K145" s="142" t="s">
        <v>155</v>
      </c>
      <c r="L145" s="146"/>
      <c r="M145" s="147" t="s">
        <v>1</v>
      </c>
      <c r="N145" s="148" t="s">
        <v>35</v>
      </c>
      <c r="O145" s="136">
        <v>0</v>
      </c>
      <c r="P145" s="136">
        <f t="shared" si="1"/>
        <v>0</v>
      </c>
      <c r="Q145" s="136">
        <v>3.0000000000000001E-3</v>
      </c>
      <c r="R145" s="136">
        <f t="shared" si="2"/>
        <v>0.16200000000000001</v>
      </c>
      <c r="S145" s="136">
        <v>0</v>
      </c>
      <c r="T145" s="137">
        <f t="shared" si="3"/>
        <v>0</v>
      </c>
      <c r="W145" s="191"/>
      <c r="X145" s="271"/>
      <c r="AQ145" s="138" t="s">
        <v>166</v>
      </c>
      <c r="AS145" s="138" t="s">
        <v>338</v>
      </c>
      <c r="AT145" s="138" t="s">
        <v>157</v>
      </c>
      <c r="AX145" s="13" t="s">
        <v>151</v>
      </c>
      <c r="BD145" s="139">
        <f t="shared" si="4"/>
        <v>0</v>
      </c>
      <c r="BE145" s="139">
        <f t="shared" si="5"/>
        <v>0</v>
      </c>
      <c r="BF145" s="139">
        <f t="shared" si="6"/>
        <v>0</v>
      </c>
      <c r="BG145" s="139">
        <f t="shared" si="7"/>
        <v>0</v>
      </c>
      <c r="BH145" s="139">
        <f t="shared" si="8"/>
        <v>0</v>
      </c>
      <c r="BI145" s="13" t="s">
        <v>157</v>
      </c>
      <c r="BJ145" s="139">
        <f t="shared" si="9"/>
        <v>0</v>
      </c>
      <c r="BK145" s="13" t="s">
        <v>156</v>
      </c>
      <c r="BL145" s="138" t="s">
        <v>1588</v>
      </c>
    </row>
    <row r="146" spans="2:64" s="1" customFormat="1" ht="24" customHeight="1">
      <c r="B146" s="127"/>
      <c r="C146" s="128" t="s">
        <v>229</v>
      </c>
      <c r="D146" s="128" t="s">
        <v>153</v>
      </c>
      <c r="E146" s="129" t="s">
        <v>1589</v>
      </c>
      <c r="F146" s="130" t="s">
        <v>1590</v>
      </c>
      <c r="G146" s="131" t="s">
        <v>154</v>
      </c>
      <c r="H146" s="132">
        <v>7</v>
      </c>
      <c r="I146" s="132"/>
      <c r="J146" s="133">
        <f t="shared" si="0"/>
        <v>0</v>
      </c>
      <c r="K146" s="130" t="s">
        <v>155</v>
      </c>
      <c r="L146" s="25"/>
      <c r="M146" s="134" t="s">
        <v>1</v>
      </c>
      <c r="N146" s="135" t="s">
        <v>35</v>
      </c>
      <c r="O146" s="136">
        <v>0.35249000000000003</v>
      </c>
      <c r="P146" s="136">
        <f t="shared" si="1"/>
        <v>2.4674300000000002</v>
      </c>
      <c r="Q146" s="136">
        <v>0</v>
      </c>
      <c r="R146" s="136">
        <f t="shared" si="2"/>
        <v>0</v>
      </c>
      <c r="S146" s="136">
        <v>0</v>
      </c>
      <c r="T146" s="137">
        <f t="shared" si="3"/>
        <v>0</v>
      </c>
      <c r="W146" s="191"/>
      <c r="X146" s="271"/>
      <c r="AQ146" s="138" t="s">
        <v>156</v>
      </c>
      <c r="AS146" s="138" t="s">
        <v>153</v>
      </c>
      <c r="AT146" s="138" t="s">
        <v>157</v>
      </c>
      <c r="AX146" s="13" t="s">
        <v>151</v>
      </c>
      <c r="BD146" s="139">
        <f t="shared" si="4"/>
        <v>0</v>
      </c>
      <c r="BE146" s="139">
        <f t="shared" si="5"/>
        <v>0</v>
      </c>
      <c r="BF146" s="139">
        <f t="shared" si="6"/>
        <v>0</v>
      </c>
      <c r="BG146" s="139">
        <f t="shared" si="7"/>
        <v>0</v>
      </c>
      <c r="BH146" s="139">
        <f t="shared" si="8"/>
        <v>0</v>
      </c>
      <c r="BI146" s="13" t="s">
        <v>157</v>
      </c>
      <c r="BJ146" s="139">
        <f t="shared" si="9"/>
        <v>0</v>
      </c>
      <c r="BK146" s="13" t="s">
        <v>156</v>
      </c>
      <c r="BL146" s="138" t="s">
        <v>1591</v>
      </c>
    </row>
    <row r="147" spans="2:64" s="1" customFormat="1" ht="24" customHeight="1">
      <c r="B147" s="127"/>
      <c r="C147" s="140" t="s">
        <v>233</v>
      </c>
      <c r="D147" s="140" t="s">
        <v>338</v>
      </c>
      <c r="E147" s="141" t="s">
        <v>1592</v>
      </c>
      <c r="F147" s="142" t="s">
        <v>2113</v>
      </c>
      <c r="G147" s="143" t="s">
        <v>154</v>
      </c>
      <c r="H147" s="144">
        <v>1</v>
      </c>
      <c r="I147" s="144"/>
      <c r="J147" s="145">
        <f t="shared" si="0"/>
        <v>0</v>
      </c>
      <c r="K147" s="142" t="s">
        <v>155</v>
      </c>
      <c r="L147" s="146"/>
      <c r="M147" s="147" t="s">
        <v>1</v>
      </c>
      <c r="N147" s="148" t="s">
        <v>35</v>
      </c>
      <c r="O147" s="136">
        <v>0</v>
      </c>
      <c r="P147" s="136">
        <f t="shared" si="1"/>
        <v>0</v>
      </c>
      <c r="Q147" s="136">
        <v>1.1999999999999999E-3</v>
      </c>
      <c r="R147" s="136">
        <f t="shared" si="2"/>
        <v>1.1999999999999999E-3</v>
      </c>
      <c r="S147" s="136">
        <v>0</v>
      </c>
      <c r="T147" s="137">
        <f t="shared" si="3"/>
        <v>0</v>
      </c>
      <c r="W147" s="191"/>
      <c r="X147" s="271"/>
      <c r="AQ147" s="138" t="s">
        <v>166</v>
      </c>
      <c r="AS147" s="138" t="s">
        <v>338</v>
      </c>
      <c r="AT147" s="138" t="s">
        <v>157</v>
      </c>
      <c r="AX147" s="13" t="s">
        <v>151</v>
      </c>
      <c r="BD147" s="139">
        <f t="shared" si="4"/>
        <v>0</v>
      </c>
      <c r="BE147" s="139">
        <f t="shared" si="5"/>
        <v>0</v>
      </c>
      <c r="BF147" s="139">
        <f t="shared" si="6"/>
        <v>0</v>
      </c>
      <c r="BG147" s="139">
        <f t="shared" si="7"/>
        <v>0</v>
      </c>
      <c r="BH147" s="139">
        <f t="shared" si="8"/>
        <v>0</v>
      </c>
      <c r="BI147" s="13" t="s">
        <v>157</v>
      </c>
      <c r="BJ147" s="139">
        <f t="shared" si="9"/>
        <v>0</v>
      </c>
      <c r="BK147" s="13" t="s">
        <v>156</v>
      </c>
      <c r="BL147" s="138" t="s">
        <v>1593</v>
      </c>
    </row>
    <row r="148" spans="2:64" s="1" customFormat="1" ht="24" customHeight="1">
      <c r="B148" s="127"/>
      <c r="C148" s="140" t="s">
        <v>237</v>
      </c>
      <c r="D148" s="140" t="s">
        <v>338</v>
      </c>
      <c r="E148" s="141" t="s">
        <v>1594</v>
      </c>
      <c r="F148" s="142" t="s">
        <v>2114</v>
      </c>
      <c r="G148" s="143" t="s">
        <v>154</v>
      </c>
      <c r="H148" s="144">
        <v>6</v>
      </c>
      <c r="I148" s="144"/>
      <c r="J148" s="145">
        <f t="shared" si="0"/>
        <v>0</v>
      </c>
      <c r="K148" s="142" t="s">
        <v>1</v>
      </c>
      <c r="L148" s="146"/>
      <c r="M148" s="147" t="s">
        <v>1</v>
      </c>
      <c r="N148" s="148" t="s">
        <v>35</v>
      </c>
      <c r="O148" s="136">
        <v>0</v>
      </c>
      <c r="P148" s="136">
        <f t="shared" si="1"/>
        <v>0</v>
      </c>
      <c r="Q148" s="136">
        <v>1.1999999999999999E-3</v>
      </c>
      <c r="R148" s="136">
        <f t="shared" si="2"/>
        <v>7.1999999999999998E-3</v>
      </c>
      <c r="S148" s="136">
        <v>0</v>
      </c>
      <c r="T148" s="137">
        <f t="shared" si="3"/>
        <v>0</v>
      </c>
      <c r="W148" s="191"/>
      <c r="X148" s="271"/>
      <c r="AQ148" s="138" t="s">
        <v>166</v>
      </c>
      <c r="AS148" s="138" t="s">
        <v>338</v>
      </c>
      <c r="AT148" s="138" t="s">
        <v>157</v>
      </c>
      <c r="AX148" s="13" t="s">
        <v>151</v>
      </c>
      <c r="BD148" s="139">
        <f t="shared" si="4"/>
        <v>0</v>
      </c>
      <c r="BE148" s="139">
        <f t="shared" si="5"/>
        <v>0</v>
      </c>
      <c r="BF148" s="139">
        <f t="shared" si="6"/>
        <v>0</v>
      </c>
      <c r="BG148" s="139">
        <f t="shared" si="7"/>
        <v>0</v>
      </c>
      <c r="BH148" s="139">
        <f t="shared" si="8"/>
        <v>0</v>
      </c>
      <c r="BI148" s="13" t="s">
        <v>157</v>
      </c>
      <c r="BJ148" s="139">
        <f t="shared" si="9"/>
        <v>0</v>
      </c>
      <c r="BK148" s="13" t="s">
        <v>156</v>
      </c>
      <c r="BL148" s="138" t="s">
        <v>1595</v>
      </c>
    </row>
    <row r="149" spans="2:64" s="1" customFormat="1" ht="24" customHeight="1">
      <c r="B149" s="127"/>
      <c r="C149" s="128" t="s">
        <v>241</v>
      </c>
      <c r="D149" s="128" t="s">
        <v>153</v>
      </c>
      <c r="E149" s="129" t="s">
        <v>1596</v>
      </c>
      <c r="F149" s="130" t="s">
        <v>1597</v>
      </c>
      <c r="G149" s="131" t="s">
        <v>154</v>
      </c>
      <c r="H149" s="132">
        <v>21</v>
      </c>
      <c r="I149" s="132"/>
      <c r="J149" s="133">
        <f t="shared" si="0"/>
        <v>0</v>
      </c>
      <c r="K149" s="130" t="s">
        <v>155</v>
      </c>
      <c r="L149" s="25"/>
      <c r="M149" s="134" t="s">
        <v>1</v>
      </c>
      <c r="N149" s="135" t="s">
        <v>35</v>
      </c>
      <c r="O149" s="136">
        <v>0.86199999999999999</v>
      </c>
      <c r="P149" s="136">
        <f t="shared" si="1"/>
        <v>18.102</v>
      </c>
      <c r="Q149" s="136">
        <v>4.8000000000000001E-4</v>
      </c>
      <c r="R149" s="136">
        <f t="shared" si="2"/>
        <v>1.008E-2</v>
      </c>
      <c r="S149" s="136">
        <v>0</v>
      </c>
      <c r="T149" s="137">
        <f t="shared" si="3"/>
        <v>0</v>
      </c>
      <c r="W149" s="191"/>
      <c r="X149" s="271"/>
      <c r="AQ149" s="138" t="s">
        <v>156</v>
      </c>
      <c r="AS149" s="138" t="s">
        <v>153</v>
      </c>
      <c r="AT149" s="138" t="s">
        <v>157</v>
      </c>
      <c r="AX149" s="13" t="s">
        <v>151</v>
      </c>
      <c r="BD149" s="139">
        <f t="shared" si="4"/>
        <v>0</v>
      </c>
      <c r="BE149" s="139">
        <f t="shared" si="5"/>
        <v>0</v>
      </c>
      <c r="BF149" s="139">
        <f t="shared" si="6"/>
        <v>0</v>
      </c>
      <c r="BG149" s="139">
        <f t="shared" si="7"/>
        <v>0</v>
      </c>
      <c r="BH149" s="139">
        <f t="shared" si="8"/>
        <v>0</v>
      </c>
      <c r="BI149" s="13" t="s">
        <v>157</v>
      </c>
      <c r="BJ149" s="139">
        <f t="shared" si="9"/>
        <v>0</v>
      </c>
      <c r="BK149" s="13" t="s">
        <v>156</v>
      </c>
      <c r="BL149" s="138" t="s">
        <v>1598</v>
      </c>
    </row>
    <row r="150" spans="2:64" s="1" customFormat="1" ht="16.5" customHeight="1">
      <c r="B150" s="127"/>
      <c r="C150" s="140" t="s">
        <v>245</v>
      </c>
      <c r="D150" s="140" t="s">
        <v>338</v>
      </c>
      <c r="E150" s="141" t="s">
        <v>1599</v>
      </c>
      <c r="F150" s="142" t="s">
        <v>1600</v>
      </c>
      <c r="G150" s="143" t="s">
        <v>154</v>
      </c>
      <c r="H150" s="144">
        <v>21</v>
      </c>
      <c r="I150" s="144"/>
      <c r="J150" s="145">
        <f t="shared" si="0"/>
        <v>0</v>
      </c>
      <c r="K150" s="142" t="s">
        <v>155</v>
      </c>
      <c r="L150" s="146"/>
      <c r="M150" s="147" t="s">
        <v>1</v>
      </c>
      <c r="N150" s="148" t="s">
        <v>35</v>
      </c>
      <c r="O150" s="136">
        <v>0</v>
      </c>
      <c r="P150" s="136">
        <f t="shared" si="1"/>
        <v>0</v>
      </c>
      <c r="Q150" s="136">
        <v>1.2E-2</v>
      </c>
      <c r="R150" s="136">
        <f t="shared" si="2"/>
        <v>0.252</v>
      </c>
      <c r="S150" s="136">
        <v>0</v>
      </c>
      <c r="T150" s="137">
        <f t="shared" si="3"/>
        <v>0</v>
      </c>
      <c r="W150" s="191"/>
      <c r="X150" s="271"/>
      <c r="AQ150" s="138" t="s">
        <v>166</v>
      </c>
      <c r="AS150" s="138" t="s">
        <v>338</v>
      </c>
      <c r="AT150" s="138" t="s">
        <v>157</v>
      </c>
      <c r="AX150" s="13" t="s">
        <v>151</v>
      </c>
      <c r="BD150" s="139">
        <f t="shared" si="4"/>
        <v>0</v>
      </c>
      <c r="BE150" s="139">
        <f t="shared" si="5"/>
        <v>0</v>
      </c>
      <c r="BF150" s="139">
        <f t="shared" si="6"/>
        <v>0</v>
      </c>
      <c r="BG150" s="139">
        <f t="shared" si="7"/>
        <v>0</v>
      </c>
      <c r="BH150" s="139">
        <f t="shared" si="8"/>
        <v>0</v>
      </c>
      <c r="BI150" s="13" t="s">
        <v>157</v>
      </c>
      <c r="BJ150" s="139">
        <f t="shared" si="9"/>
        <v>0</v>
      </c>
      <c r="BK150" s="13" t="s">
        <v>156</v>
      </c>
      <c r="BL150" s="138" t="s">
        <v>1601</v>
      </c>
    </row>
    <row r="151" spans="2:64" s="11" customFormat="1" ht="22.95" customHeight="1">
      <c r="B151" s="115"/>
      <c r="D151" s="116" t="s">
        <v>68</v>
      </c>
      <c r="E151" s="125" t="s">
        <v>157</v>
      </c>
      <c r="F151" s="125" t="s">
        <v>174</v>
      </c>
      <c r="I151" s="462"/>
      <c r="J151" s="126">
        <f>BJ151</f>
        <v>0</v>
      </c>
      <c r="L151" s="115"/>
      <c r="M151" s="119"/>
      <c r="N151" s="120"/>
      <c r="O151" s="120"/>
      <c r="P151" s="121">
        <f>SUM(P152:P154)</f>
        <v>39.384372999999997</v>
      </c>
      <c r="Q151" s="120"/>
      <c r="R151" s="121">
        <f>SUM(R152:R154)</f>
        <v>40.665261799999996</v>
      </c>
      <c r="S151" s="120"/>
      <c r="T151" s="122">
        <f>SUM(T152:T154)</f>
        <v>0</v>
      </c>
      <c r="W151" s="191"/>
      <c r="X151" s="271"/>
      <c r="AQ151" s="116" t="s">
        <v>77</v>
      </c>
      <c r="AS151" s="123" t="s">
        <v>68</v>
      </c>
      <c r="AT151" s="123" t="s">
        <v>77</v>
      </c>
      <c r="AX151" s="116" t="s">
        <v>151</v>
      </c>
      <c r="BJ151" s="124">
        <f>SUM(BJ152:BJ154)</f>
        <v>0</v>
      </c>
    </row>
    <row r="152" spans="2:64" s="271" customFormat="1" ht="24" customHeight="1">
      <c r="B152" s="259"/>
      <c r="C152" s="275" t="s">
        <v>249</v>
      </c>
      <c r="D152" s="275" t="s">
        <v>153</v>
      </c>
      <c r="E152" s="276" t="s">
        <v>1602</v>
      </c>
      <c r="F152" s="277" t="s">
        <v>1603</v>
      </c>
      <c r="G152" s="278" t="s">
        <v>164</v>
      </c>
      <c r="H152" s="279">
        <v>22.7</v>
      </c>
      <c r="I152" s="279"/>
      <c r="J152" s="280">
        <f>ROUND(I152*H152,2)</f>
        <v>0</v>
      </c>
      <c r="K152" s="277" t="s">
        <v>155</v>
      </c>
      <c r="L152" s="266"/>
      <c r="M152" s="281" t="s">
        <v>1</v>
      </c>
      <c r="N152" s="282" t="s">
        <v>35</v>
      </c>
      <c r="O152" s="269">
        <v>1.498</v>
      </c>
      <c r="P152" s="269">
        <f>O152*H152</f>
        <v>34.004599999999996</v>
      </c>
      <c r="Q152" s="269">
        <v>1.63</v>
      </c>
      <c r="R152" s="269">
        <f>Q152*H152</f>
        <v>37.000999999999998</v>
      </c>
      <c r="S152" s="269">
        <v>0</v>
      </c>
      <c r="T152" s="270">
        <f>S152*H152</f>
        <v>0</v>
      </c>
      <c r="W152" s="191"/>
      <c r="AQ152" s="272" t="s">
        <v>156</v>
      </c>
      <c r="AS152" s="272" t="s">
        <v>153</v>
      </c>
      <c r="AT152" s="272" t="s">
        <v>157</v>
      </c>
      <c r="AX152" s="273" t="s">
        <v>151</v>
      </c>
      <c r="BD152" s="274">
        <f>IF(N152="základná",J152,0)</f>
        <v>0</v>
      </c>
      <c r="BE152" s="274">
        <f>IF(N152="znížená",J152,0)</f>
        <v>0</v>
      </c>
      <c r="BF152" s="274">
        <f>IF(N152="zákl. prenesená",J152,0)</f>
        <v>0</v>
      </c>
      <c r="BG152" s="274">
        <f>IF(N152="zníž. prenesená",J152,0)</f>
        <v>0</v>
      </c>
      <c r="BH152" s="274">
        <f>IF(N152="nulová",J152,0)</f>
        <v>0</v>
      </c>
      <c r="BI152" s="273" t="s">
        <v>157</v>
      </c>
      <c r="BJ152" s="274">
        <f>ROUND(I152*H152,2)</f>
        <v>0</v>
      </c>
      <c r="BK152" s="273" t="s">
        <v>156</v>
      </c>
      <c r="BL152" s="272" t="s">
        <v>1604</v>
      </c>
    </row>
    <row r="153" spans="2:64" s="1" customFormat="1" ht="24" customHeight="1">
      <c r="B153" s="127"/>
      <c r="C153" s="128" t="s">
        <v>253</v>
      </c>
      <c r="D153" s="128" t="s">
        <v>153</v>
      </c>
      <c r="E153" s="129" t="s">
        <v>1605</v>
      </c>
      <c r="F153" s="130" t="s">
        <v>1606</v>
      </c>
      <c r="G153" s="131" t="s">
        <v>335</v>
      </c>
      <c r="H153" s="132">
        <v>56.75</v>
      </c>
      <c r="I153" s="132"/>
      <c r="J153" s="133">
        <f>ROUND(I153*H153,2)</f>
        <v>0</v>
      </c>
      <c r="K153" s="130" t="s">
        <v>155</v>
      </c>
      <c r="L153" s="25"/>
      <c r="M153" s="134" t="s">
        <v>1</v>
      </c>
      <c r="N153" s="135" t="s">
        <v>35</v>
      </c>
      <c r="O153" s="136">
        <v>8.5999999999999993E-2</v>
      </c>
      <c r="P153" s="136">
        <f>O153*H153</f>
        <v>4.8804999999999996</v>
      </c>
      <c r="Q153" s="136">
        <v>3.1E-2</v>
      </c>
      <c r="R153" s="136">
        <f>Q153*H153</f>
        <v>1.75925</v>
      </c>
      <c r="S153" s="136">
        <v>0</v>
      </c>
      <c r="T153" s="137">
        <f>S153*H153</f>
        <v>0</v>
      </c>
      <c r="W153" s="191"/>
      <c r="X153" s="271"/>
      <c r="AQ153" s="138" t="s">
        <v>156</v>
      </c>
      <c r="AS153" s="138" t="s">
        <v>153</v>
      </c>
      <c r="AT153" s="138" t="s">
        <v>157</v>
      </c>
      <c r="AX153" s="13" t="s">
        <v>151</v>
      </c>
      <c r="BD153" s="139">
        <f>IF(N153="základná",J153,0)</f>
        <v>0</v>
      </c>
      <c r="BE153" s="139">
        <f>IF(N153="znížená",J153,0)</f>
        <v>0</v>
      </c>
      <c r="BF153" s="139">
        <f>IF(N153="zákl. prenesená",J153,0)</f>
        <v>0</v>
      </c>
      <c r="BG153" s="139">
        <f>IF(N153="zníž. prenesená",J153,0)</f>
        <v>0</v>
      </c>
      <c r="BH153" s="139">
        <f>IF(N153="nulová",J153,0)</f>
        <v>0</v>
      </c>
      <c r="BI153" s="13" t="s">
        <v>157</v>
      </c>
      <c r="BJ153" s="139">
        <f>ROUND(I153*H153,2)</f>
        <v>0</v>
      </c>
      <c r="BK153" s="13" t="s">
        <v>156</v>
      </c>
      <c r="BL153" s="138" t="s">
        <v>1607</v>
      </c>
    </row>
    <row r="154" spans="2:64" s="1" customFormat="1" ht="16.5" customHeight="1">
      <c r="B154" s="127"/>
      <c r="C154" s="128" t="s">
        <v>257</v>
      </c>
      <c r="D154" s="128" t="s">
        <v>153</v>
      </c>
      <c r="E154" s="129" t="s">
        <v>1608</v>
      </c>
      <c r="F154" s="130" t="s">
        <v>1609</v>
      </c>
      <c r="G154" s="131" t="s">
        <v>164</v>
      </c>
      <c r="H154" s="132">
        <v>0.86</v>
      </c>
      <c r="I154" s="132"/>
      <c r="J154" s="133">
        <f>ROUND(I154*H154,2)</f>
        <v>0</v>
      </c>
      <c r="K154" s="130" t="s">
        <v>155</v>
      </c>
      <c r="L154" s="25"/>
      <c r="M154" s="134" t="s">
        <v>1</v>
      </c>
      <c r="N154" s="135" t="s">
        <v>35</v>
      </c>
      <c r="O154" s="136">
        <v>0.58055000000000001</v>
      </c>
      <c r="P154" s="136">
        <f>O154*H154</f>
        <v>0.49927300000000002</v>
      </c>
      <c r="Q154" s="136">
        <v>2.2151299999999998</v>
      </c>
      <c r="R154" s="136">
        <f>Q154*H154</f>
        <v>1.9050117999999998</v>
      </c>
      <c r="S154" s="136">
        <v>0</v>
      </c>
      <c r="T154" s="137">
        <f>S154*H154</f>
        <v>0</v>
      </c>
      <c r="W154" s="191"/>
      <c r="X154" s="271"/>
      <c r="AQ154" s="138" t="s">
        <v>156</v>
      </c>
      <c r="AS154" s="138" t="s">
        <v>153</v>
      </c>
      <c r="AT154" s="138" t="s">
        <v>157</v>
      </c>
      <c r="AX154" s="13" t="s">
        <v>151</v>
      </c>
      <c r="BD154" s="139">
        <f>IF(N154="základná",J154,0)</f>
        <v>0</v>
      </c>
      <c r="BE154" s="139">
        <f>IF(N154="znížená",J154,0)</f>
        <v>0</v>
      </c>
      <c r="BF154" s="139">
        <f>IF(N154="zákl. prenesená",J154,0)</f>
        <v>0</v>
      </c>
      <c r="BG154" s="139">
        <f>IF(N154="zníž. prenesená",J154,0)</f>
        <v>0</v>
      </c>
      <c r="BH154" s="139">
        <f>IF(N154="nulová",J154,0)</f>
        <v>0</v>
      </c>
      <c r="BI154" s="13" t="s">
        <v>157</v>
      </c>
      <c r="BJ154" s="139">
        <f>ROUND(I154*H154,2)</f>
        <v>0</v>
      </c>
      <c r="BK154" s="13" t="s">
        <v>156</v>
      </c>
      <c r="BL154" s="138" t="s">
        <v>1610</v>
      </c>
    </row>
    <row r="155" spans="2:64" s="11" customFormat="1" ht="22.95" customHeight="1">
      <c r="B155" s="115"/>
      <c r="D155" s="116" t="s">
        <v>68</v>
      </c>
      <c r="E155" s="125" t="s">
        <v>156</v>
      </c>
      <c r="F155" s="125" t="s">
        <v>273</v>
      </c>
      <c r="I155" s="462"/>
      <c r="J155" s="126">
        <f>BJ155</f>
        <v>0</v>
      </c>
      <c r="L155" s="115"/>
      <c r="M155" s="119"/>
      <c r="N155" s="120"/>
      <c r="O155" s="120"/>
      <c r="P155" s="121">
        <f>SUM(P156:P160)</f>
        <v>85.176379999999995</v>
      </c>
      <c r="Q155" s="120"/>
      <c r="R155" s="121">
        <f>SUM(R156:R160)</f>
        <v>51.294973599999999</v>
      </c>
      <c r="S155" s="120"/>
      <c r="T155" s="122">
        <f>SUM(T156:T160)</f>
        <v>0</v>
      </c>
      <c r="W155" s="191"/>
      <c r="X155" s="271"/>
      <c r="AQ155" s="116" t="s">
        <v>77</v>
      </c>
      <c r="AS155" s="123" t="s">
        <v>68</v>
      </c>
      <c r="AT155" s="123" t="s">
        <v>77</v>
      </c>
      <c r="AX155" s="116" t="s">
        <v>151</v>
      </c>
      <c r="BJ155" s="124">
        <f>SUM(BJ156:BJ160)</f>
        <v>0</v>
      </c>
    </row>
    <row r="156" spans="2:64" s="271" customFormat="1" ht="24" customHeight="1">
      <c r="B156" s="259"/>
      <c r="C156" s="275" t="s">
        <v>261</v>
      </c>
      <c r="D156" s="275" t="s">
        <v>153</v>
      </c>
      <c r="E156" s="276" t="s">
        <v>1611</v>
      </c>
      <c r="F156" s="277" t="s">
        <v>1612</v>
      </c>
      <c r="G156" s="278" t="s">
        <v>185</v>
      </c>
      <c r="H156" s="279">
        <v>305</v>
      </c>
      <c r="I156" s="279"/>
      <c r="J156" s="280">
        <f>ROUND(I156*H156,2)</f>
        <v>0</v>
      </c>
      <c r="K156" s="277" t="s">
        <v>1</v>
      </c>
      <c r="L156" s="266"/>
      <c r="M156" s="281" t="s">
        <v>1</v>
      </c>
      <c r="N156" s="282" t="s">
        <v>35</v>
      </c>
      <c r="O156" s="269">
        <v>4.7E-2</v>
      </c>
      <c r="P156" s="269">
        <f>O156*H156</f>
        <v>14.335000000000001</v>
      </c>
      <c r="Q156" s="269">
        <v>0.16192000000000001</v>
      </c>
      <c r="R156" s="269">
        <f>Q156*H156</f>
        <v>49.385600000000004</v>
      </c>
      <c r="S156" s="269">
        <v>0</v>
      </c>
      <c r="T156" s="270">
        <f>S156*H156</f>
        <v>0</v>
      </c>
      <c r="W156" s="191"/>
      <c r="AQ156" s="272" t="s">
        <v>156</v>
      </c>
      <c r="AS156" s="272" t="s">
        <v>153</v>
      </c>
      <c r="AT156" s="272" t="s">
        <v>157</v>
      </c>
      <c r="AX156" s="273" t="s">
        <v>151</v>
      </c>
      <c r="BD156" s="274">
        <f>IF(N156="základná",J156,0)</f>
        <v>0</v>
      </c>
      <c r="BE156" s="274">
        <f>IF(N156="znížená",J156,0)</f>
        <v>0</v>
      </c>
      <c r="BF156" s="274">
        <f>IF(N156="zákl. prenesená",J156,0)</f>
        <v>0</v>
      </c>
      <c r="BG156" s="274">
        <f>IF(N156="zníž. prenesená",J156,0)</f>
        <v>0</v>
      </c>
      <c r="BH156" s="274">
        <f>IF(N156="nulová",J156,0)</f>
        <v>0</v>
      </c>
      <c r="BI156" s="273" t="s">
        <v>157</v>
      </c>
      <c r="BJ156" s="274">
        <f>ROUND(I156*H156,2)</f>
        <v>0</v>
      </c>
      <c r="BK156" s="273" t="s">
        <v>156</v>
      </c>
      <c r="BL156" s="272" t="s">
        <v>1613</v>
      </c>
    </row>
    <row r="157" spans="2:64" s="271" customFormat="1" ht="24" customHeight="1">
      <c r="B157" s="259"/>
      <c r="C157" s="275" t="s">
        <v>265</v>
      </c>
      <c r="D157" s="275" t="s">
        <v>153</v>
      </c>
      <c r="E157" s="276" t="s">
        <v>1614</v>
      </c>
      <c r="F157" s="277" t="s">
        <v>1615</v>
      </c>
      <c r="G157" s="278" t="s">
        <v>185</v>
      </c>
      <c r="H157" s="279">
        <v>770.01499999999999</v>
      </c>
      <c r="I157" s="279"/>
      <c r="J157" s="280">
        <f>ROUND(I157*H157,2)</f>
        <v>0</v>
      </c>
      <c r="K157" s="277" t="s">
        <v>1</v>
      </c>
      <c r="L157" s="266"/>
      <c r="M157" s="281" t="s">
        <v>1</v>
      </c>
      <c r="N157" s="282" t="s">
        <v>35</v>
      </c>
      <c r="O157" s="269">
        <v>9.1999999999999998E-2</v>
      </c>
      <c r="P157" s="269">
        <f>O157*H157</f>
        <v>70.841380000000001</v>
      </c>
      <c r="Q157" s="269">
        <v>2.2000000000000001E-3</v>
      </c>
      <c r="R157" s="269">
        <f>Q157*H157</f>
        <v>1.6940330000000001</v>
      </c>
      <c r="S157" s="269">
        <v>0</v>
      </c>
      <c r="T157" s="270">
        <f>S157*H157</f>
        <v>0</v>
      </c>
      <c r="W157" s="191"/>
      <c r="AQ157" s="272" t="s">
        <v>156</v>
      </c>
      <c r="AS157" s="272" t="s">
        <v>153</v>
      </c>
      <c r="AT157" s="272" t="s">
        <v>157</v>
      </c>
      <c r="AX157" s="273" t="s">
        <v>151</v>
      </c>
      <c r="BD157" s="274">
        <f>IF(N157="základná",J157,0)</f>
        <v>0</v>
      </c>
      <c r="BE157" s="274">
        <f>IF(N157="znížená",J157,0)</f>
        <v>0</v>
      </c>
      <c r="BF157" s="274">
        <f>IF(N157="zákl. prenesená",J157,0)</f>
        <v>0</v>
      </c>
      <c r="BG157" s="274">
        <f>IF(N157="zníž. prenesená",J157,0)</f>
        <v>0</v>
      </c>
      <c r="BH157" s="274">
        <f>IF(N157="nulová",J157,0)</f>
        <v>0</v>
      </c>
      <c r="BI157" s="273" t="s">
        <v>157</v>
      </c>
      <c r="BJ157" s="274">
        <f>ROUND(I157*H157,2)</f>
        <v>0</v>
      </c>
      <c r="BK157" s="273" t="s">
        <v>156</v>
      </c>
      <c r="BL157" s="272" t="s">
        <v>1616</v>
      </c>
    </row>
    <row r="158" spans="2:64" s="1" customFormat="1" ht="16.5" customHeight="1">
      <c r="B158" s="127"/>
      <c r="C158" s="140" t="s">
        <v>269</v>
      </c>
      <c r="D158" s="140" t="s">
        <v>338</v>
      </c>
      <c r="E158" s="141" t="s">
        <v>416</v>
      </c>
      <c r="F158" s="142" t="s">
        <v>1617</v>
      </c>
      <c r="G158" s="143" t="s">
        <v>185</v>
      </c>
      <c r="H158" s="144">
        <v>156.06299999999999</v>
      </c>
      <c r="I158" s="144"/>
      <c r="J158" s="145">
        <f>ROUND(I158*H158,2)</f>
        <v>0</v>
      </c>
      <c r="K158" s="142" t="s">
        <v>203</v>
      </c>
      <c r="L158" s="146"/>
      <c r="M158" s="147" t="s">
        <v>1</v>
      </c>
      <c r="N158" s="148" t="s">
        <v>35</v>
      </c>
      <c r="O158" s="136">
        <v>0</v>
      </c>
      <c r="P158" s="136">
        <f>O158*H158</f>
        <v>0</v>
      </c>
      <c r="Q158" s="136">
        <v>4.0000000000000002E-4</v>
      </c>
      <c r="R158" s="136">
        <f>Q158*H158</f>
        <v>6.24252E-2</v>
      </c>
      <c r="S158" s="136">
        <v>0</v>
      </c>
      <c r="T158" s="137">
        <f>S158*H158</f>
        <v>0</v>
      </c>
      <c r="W158" s="191"/>
      <c r="X158" s="271"/>
      <c r="AQ158" s="138" t="s">
        <v>166</v>
      </c>
      <c r="AS158" s="138" t="s">
        <v>338</v>
      </c>
      <c r="AT158" s="138" t="s">
        <v>157</v>
      </c>
      <c r="AX158" s="13" t="s">
        <v>151</v>
      </c>
      <c r="BD158" s="139">
        <f>IF(N158="základná",J158,0)</f>
        <v>0</v>
      </c>
      <c r="BE158" s="139">
        <f>IF(N158="znížená",J158,0)</f>
        <v>0</v>
      </c>
      <c r="BF158" s="139">
        <f>IF(N158="zákl. prenesená",J158,0)</f>
        <v>0</v>
      </c>
      <c r="BG158" s="139">
        <f>IF(N158="zníž. prenesená",J158,0)</f>
        <v>0</v>
      </c>
      <c r="BH158" s="139">
        <f>IF(N158="nulová",J158,0)</f>
        <v>0</v>
      </c>
      <c r="BI158" s="13" t="s">
        <v>157</v>
      </c>
      <c r="BJ158" s="139">
        <f>ROUND(I158*H158,2)</f>
        <v>0</v>
      </c>
      <c r="BK158" s="13" t="s">
        <v>156</v>
      </c>
      <c r="BL158" s="138" t="s">
        <v>1618</v>
      </c>
    </row>
    <row r="159" spans="2:64" s="271" customFormat="1" ht="36" customHeight="1">
      <c r="B159" s="259"/>
      <c r="C159" s="260" t="s">
        <v>274</v>
      </c>
      <c r="D159" s="260" t="s">
        <v>338</v>
      </c>
      <c r="E159" s="261" t="s">
        <v>1619</v>
      </c>
      <c r="F159" s="262" t="s">
        <v>1620</v>
      </c>
      <c r="G159" s="263" t="s">
        <v>185</v>
      </c>
      <c r="H159" s="264">
        <v>445.54399999999998</v>
      </c>
      <c r="I159" s="264"/>
      <c r="J159" s="265">
        <f>ROUND(I159*H159,2)</f>
        <v>0</v>
      </c>
      <c r="K159" s="262" t="s">
        <v>155</v>
      </c>
      <c r="L159" s="303"/>
      <c r="M159" s="267" t="s">
        <v>1</v>
      </c>
      <c r="N159" s="268" t="s">
        <v>35</v>
      </c>
      <c r="O159" s="269">
        <v>0</v>
      </c>
      <c r="P159" s="269">
        <f>O159*H159</f>
        <v>0</v>
      </c>
      <c r="Q159" s="269">
        <v>2.0000000000000001E-4</v>
      </c>
      <c r="R159" s="269">
        <f>Q159*H159</f>
        <v>8.9108800000000002E-2</v>
      </c>
      <c r="S159" s="269">
        <v>0</v>
      </c>
      <c r="T159" s="270">
        <f>S159*H159</f>
        <v>0</v>
      </c>
      <c r="W159" s="191"/>
      <c r="AQ159" s="272" t="s">
        <v>166</v>
      </c>
      <c r="AS159" s="272" t="s">
        <v>338</v>
      </c>
      <c r="AT159" s="272" t="s">
        <v>157</v>
      </c>
      <c r="AX159" s="273" t="s">
        <v>151</v>
      </c>
      <c r="BD159" s="274">
        <f>IF(N159="základná",J159,0)</f>
        <v>0</v>
      </c>
      <c r="BE159" s="274">
        <f>IF(N159="znížená",J159,0)</f>
        <v>0</v>
      </c>
      <c r="BF159" s="274">
        <f>IF(N159="zákl. prenesená",J159,0)</f>
        <v>0</v>
      </c>
      <c r="BG159" s="274">
        <f>IF(N159="zníž. prenesená",J159,0)</f>
        <v>0</v>
      </c>
      <c r="BH159" s="274">
        <f>IF(N159="nulová",J159,0)</f>
        <v>0</v>
      </c>
      <c r="BI159" s="273" t="s">
        <v>157</v>
      </c>
      <c r="BJ159" s="274">
        <f>ROUND(I159*H159,2)</f>
        <v>0</v>
      </c>
      <c r="BK159" s="273" t="s">
        <v>156</v>
      </c>
      <c r="BL159" s="272" t="s">
        <v>1621</v>
      </c>
    </row>
    <row r="160" spans="2:64" s="271" customFormat="1" ht="16.5" customHeight="1">
      <c r="B160" s="259"/>
      <c r="C160" s="304" t="s">
        <v>278</v>
      </c>
      <c r="D160" s="304" t="s">
        <v>338</v>
      </c>
      <c r="E160" s="305" t="s">
        <v>1622</v>
      </c>
      <c r="F160" s="306" t="s">
        <v>1623</v>
      </c>
      <c r="G160" s="307" t="s">
        <v>185</v>
      </c>
      <c r="H160" s="308">
        <v>245.41</v>
      </c>
      <c r="I160" s="308"/>
      <c r="J160" s="309">
        <f>ROUND(I160*H160,2)</f>
        <v>0</v>
      </c>
      <c r="K160" s="306" t="s">
        <v>155</v>
      </c>
      <c r="L160" s="310"/>
      <c r="M160" s="311" t="s">
        <v>1</v>
      </c>
      <c r="N160" s="312" t="s">
        <v>35</v>
      </c>
      <c r="O160" s="300">
        <v>0</v>
      </c>
      <c r="P160" s="300">
        <f>O160*H160</f>
        <v>0</v>
      </c>
      <c r="Q160" s="300">
        <v>2.5999999999999998E-4</v>
      </c>
      <c r="R160" s="300">
        <f>Q160*H160</f>
        <v>6.3806599999999991E-2</v>
      </c>
      <c r="S160" s="300">
        <v>0</v>
      </c>
      <c r="T160" s="301">
        <f>S160*H160</f>
        <v>0</v>
      </c>
      <c r="W160" s="191"/>
      <c r="AQ160" s="302" t="s">
        <v>166</v>
      </c>
      <c r="AS160" s="302" t="s">
        <v>338</v>
      </c>
      <c r="AT160" s="302" t="s">
        <v>157</v>
      </c>
      <c r="AX160" s="273" t="s">
        <v>151</v>
      </c>
      <c r="BD160" s="274">
        <f>IF(N160="základná",J160,0)</f>
        <v>0</v>
      </c>
      <c r="BE160" s="274">
        <f>IF(N160="znížená",J160,0)</f>
        <v>0</v>
      </c>
      <c r="BF160" s="274">
        <f>IF(N160="zákl. prenesená",J160,0)</f>
        <v>0</v>
      </c>
      <c r="BG160" s="274">
        <f>IF(N160="zníž. prenesená",J160,0)</f>
        <v>0</v>
      </c>
      <c r="BH160" s="274">
        <f>IF(N160="nulová",J160,0)</f>
        <v>0</v>
      </c>
      <c r="BI160" s="273" t="s">
        <v>157</v>
      </c>
      <c r="BJ160" s="274">
        <f>ROUND(I160*H160,2)</f>
        <v>0</v>
      </c>
      <c r="BK160" s="273" t="s">
        <v>156</v>
      </c>
      <c r="BL160" s="302" t="s">
        <v>1624</v>
      </c>
    </row>
    <row r="161" spans="2:64" s="11" customFormat="1" ht="22.95" customHeight="1">
      <c r="B161" s="115"/>
      <c r="D161" s="116" t="s">
        <v>68</v>
      </c>
      <c r="E161" s="125" t="s">
        <v>159</v>
      </c>
      <c r="F161" s="125" t="s">
        <v>1625</v>
      </c>
      <c r="I161" s="462"/>
      <c r="J161" s="126">
        <f>BJ161</f>
        <v>0</v>
      </c>
      <c r="L161" s="115"/>
      <c r="M161" s="119"/>
      <c r="N161" s="120"/>
      <c r="O161" s="120"/>
      <c r="P161" s="121">
        <f>SUM(P162:P167)</f>
        <v>364.77319999999997</v>
      </c>
      <c r="Q161" s="120"/>
      <c r="R161" s="121">
        <f>SUM(R162:R167)</f>
        <v>414.43905700000005</v>
      </c>
      <c r="S161" s="120"/>
      <c r="T161" s="122">
        <f>SUM(T162:T167)</f>
        <v>0</v>
      </c>
      <c r="W161" s="191"/>
      <c r="X161" s="271"/>
      <c r="AQ161" s="116" t="s">
        <v>77</v>
      </c>
      <c r="AS161" s="123" t="s">
        <v>68</v>
      </c>
      <c r="AT161" s="123" t="s">
        <v>77</v>
      </c>
      <c r="AX161" s="116" t="s">
        <v>151</v>
      </c>
      <c r="BJ161" s="124">
        <f>SUM(BJ162:BJ167)</f>
        <v>0</v>
      </c>
    </row>
    <row r="162" spans="2:64" s="271" customFormat="1" ht="24" customHeight="1">
      <c r="B162" s="259"/>
      <c r="C162" s="275">
        <v>37</v>
      </c>
      <c r="D162" s="275" t="s">
        <v>153</v>
      </c>
      <c r="E162" s="276" t="s">
        <v>1626</v>
      </c>
      <c r="F162" s="277" t="s">
        <v>1627</v>
      </c>
      <c r="G162" s="278" t="s">
        <v>185</v>
      </c>
      <c r="H162" s="279">
        <v>305</v>
      </c>
      <c r="I162" s="279"/>
      <c r="J162" s="280">
        <f t="shared" ref="J162:J167" si="10">ROUND(I162*H162,2)</f>
        <v>0</v>
      </c>
      <c r="K162" s="277" t="s">
        <v>155</v>
      </c>
      <c r="L162" s="266"/>
      <c r="M162" s="281" t="s">
        <v>1</v>
      </c>
      <c r="N162" s="282" t="s">
        <v>35</v>
      </c>
      <c r="O162" s="269">
        <v>5.2999999999999999E-2</v>
      </c>
      <c r="P162" s="269">
        <f t="shared" ref="P162:P167" si="11">O162*H162</f>
        <v>16.164999999999999</v>
      </c>
      <c r="Q162" s="269">
        <v>0.4153</v>
      </c>
      <c r="R162" s="269">
        <f t="shared" ref="R162:R167" si="12">Q162*H162</f>
        <v>126.6665</v>
      </c>
      <c r="S162" s="269">
        <v>0</v>
      </c>
      <c r="T162" s="270">
        <f t="shared" ref="T162:T167" si="13">S162*H162</f>
        <v>0</v>
      </c>
      <c r="W162" s="191"/>
      <c r="AQ162" s="272" t="s">
        <v>156</v>
      </c>
      <c r="AS162" s="272" t="s">
        <v>153</v>
      </c>
      <c r="AT162" s="272" t="s">
        <v>157</v>
      </c>
      <c r="AX162" s="273" t="s">
        <v>151</v>
      </c>
      <c r="BD162" s="274">
        <f t="shared" ref="BD162:BD167" si="14">IF(N162="základná",J162,0)</f>
        <v>0</v>
      </c>
      <c r="BE162" s="274">
        <f t="shared" ref="BE162:BE167" si="15">IF(N162="znížená",J162,0)</f>
        <v>0</v>
      </c>
      <c r="BF162" s="274">
        <f t="shared" ref="BF162:BF167" si="16">IF(N162="zákl. prenesená",J162,0)</f>
        <v>0</v>
      </c>
      <c r="BG162" s="274">
        <f t="shared" ref="BG162:BG167" si="17">IF(N162="zníž. prenesená",J162,0)</f>
        <v>0</v>
      </c>
      <c r="BH162" s="274">
        <f t="shared" ref="BH162:BH167" si="18">IF(N162="nulová",J162,0)</f>
        <v>0</v>
      </c>
      <c r="BI162" s="273" t="s">
        <v>157</v>
      </c>
      <c r="BJ162" s="274">
        <f t="shared" ref="BJ162:BJ167" si="19">ROUND(I162*H162,2)</f>
        <v>0</v>
      </c>
      <c r="BK162" s="273" t="s">
        <v>156</v>
      </c>
      <c r="BL162" s="272" t="s">
        <v>1628</v>
      </c>
    </row>
    <row r="163" spans="2:64" s="271" customFormat="1" ht="24" customHeight="1">
      <c r="B163" s="259"/>
      <c r="C163" s="275" t="s">
        <v>286</v>
      </c>
      <c r="D163" s="275" t="s">
        <v>153</v>
      </c>
      <c r="E163" s="276" t="s">
        <v>1629</v>
      </c>
      <c r="F163" s="277" t="s">
        <v>1630</v>
      </c>
      <c r="G163" s="278" t="s">
        <v>185</v>
      </c>
      <c r="H163" s="279">
        <v>223.1</v>
      </c>
      <c r="I163" s="279"/>
      <c r="J163" s="280">
        <f t="shared" si="10"/>
        <v>0</v>
      </c>
      <c r="K163" s="277" t="s">
        <v>155</v>
      </c>
      <c r="L163" s="266"/>
      <c r="M163" s="281" t="s">
        <v>1</v>
      </c>
      <c r="N163" s="282" t="s">
        <v>35</v>
      </c>
      <c r="O163" s="269">
        <v>2.1999999999999999E-2</v>
      </c>
      <c r="P163" s="269">
        <f t="shared" si="11"/>
        <v>4.9081999999999999</v>
      </c>
      <c r="Q163" s="269">
        <v>0.18906999999999999</v>
      </c>
      <c r="R163" s="269">
        <f t="shared" si="12"/>
        <v>42.181516999999999</v>
      </c>
      <c r="S163" s="269">
        <v>0</v>
      </c>
      <c r="T163" s="270">
        <f t="shared" si="13"/>
        <v>0</v>
      </c>
      <c r="W163" s="191"/>
      <c r="AQ163" s="272" t="s">
        <v>156</v>
      </c>
      <c r="AS163" s="272" t="s">
        <v>153</v>
      </c>
      <c r="AT163" s="272" t="s">
        <v>157</v>
      </c>
      <c r="AX163" s="273" t="s">
        <v>151</v>
      </c>
      <c r="BD163" s="274">
        <f t="shared" si="14"/>
        <v>0</v>
      </c>
      <c r="BE163" s="274">
        <f t="shared" si="15"/>
        <v>0</v>
      </c>
      <c r="BF163" s="274">
        <f t="shared" si="16"/>
        <v>0</v>
      </c>
      <c r="BG163" s="274">
        <f t="shared" si="17"/>
        <v>0</v>
      </c>
      <c r="BH163" s="274">
        <f t="shared" si="18"/>
        <v>0</v>
      </c>
      <c r="BI163" s="273" t="s">
        <v>157</v>
      </c>
      <c r="BJ163" s="274">
        <f t="shared" si="19"/>
        <v>0</v>
      </c>
      <c r="BK163" s="273" t="s">
        <v>156</v>
      </c>
      <c r="BL163" s="272" t="s">
        <v>1631</v>
      </c>
    </row>
    <row r="164" spans="2:64" s="271" customFormat="1" ht="24" customHeight="1">
      <c r="B164" s="259"/>
      <c r="C164" s="275" t="s">
        <v>291</v>
      </c>
      <c r="D164" s="275" t="s">
        <v>153</v>
      </c>
      <c r="E164" s="276" t="s">
        <v>1632</v>
      </c>
      <c r="F164" s="277" t="s">
        <v>2120</v>
      </c>
      <c r="G164" s="278" t="s">
        <v>185</v>
      </c>
      <c r="H164" s="279">
        <v>315</v>
      </c>
      <c r="I164" s="279"/>
      <c r="J164" s="280">
        <f t="shared" si="10"/>
        <v>0</v>
      </c>
      <c r="K164" s="277" t="s">
        <v>155</v>
      </c>
      <c r="L164" s="266"/>
      <c r="M164" s="281" t="s">
        <v>1</v>
      </c>
      <c r="N164" s="282" t="s">
        <v>35</v>
      </c>
      <c r="O164" s="269">
        <v>2.7E-2</v>
      </c>
      <c r="P164" s="269">
        <f t="shared" si="11"/>
        <v>8.5050000000000008</v>
      </c>
      <c r="Q164" s="269">
        <v>0.37080000000000002</v>
      </c>
      <c r="R164" s="269">
        <f t="shared" si="12"/>
        <v>116.80200000000001</v>
      </c>
      <c r="S164" s="269">
        <v>0</v>
      </c>
      <c r="T164" s="270">
        <f t="shared" si="13"/>
        <v>0</v>
      </c>
      <c r="W164" s="191"/>
      <c r="AQ164" s="272" t="s">
        <v>156</v>
      </c>
      <c r="AS164" s="272" t="s">
        <v>153</v>
      </c>
      <c r="AT164" s="272" t="s">
        <v>157</v>
      </c>
      <c r="AX164" s="273" t="s">
        <v>151</v>
      </c>
      <c r="BD164" s="274">
        <f t="shared" si="14"/>
        <v>0</v>
      </c>
      <c r="BE164" s="274">
        <f t="shared" si="15"/>
        <v>0</v>
      </c>
      <c r="BF164" s="274">
        <f t="shared" si="16"/>
        <v>0</v>
      </c>
      <c r="BG164" s="274">
        <f t="shared" si="17"/>
        <v>0</v>
      </c>
      <c r="BH164" s="274">
        <f t="shared" si="18"/>
        <v>0</v>
      </c>
      <c r="BI164" s="273" t="s">
        <v>157</v>
      </c>
      <c r="BJ164" s="274">
        <f t="shared" si="19"/>
        <v>0</v>
      </c>
      <c r="BK164" s="273" t="s">
        <v>156</v>
      </c>
      <c r="BL164" s="272" t="s">
        <v>1633</v>
      </c>
    </row>
    <row r="165" spans="2:64" s="271" customFormat="1" ht="24" customHeight="1">
      <c r="B165" s="259"/>
      <c r="C165" s="275" t="s">
        <v>299</v>
      </c>
      <c r="D165" s="275" t="s">
        <v>153</v>
      </c>
      <c r="E165" s="276" t="s">
        <v>1634</v>
      </c>
      <c r="F165" s="277" t="s">
        <v>1635</v>
      </c>
      <c r="G165" s="278" t="s">
        <v>185</v>
      </c>
      <c r="H165" s="279">
        <v>305</v>
      </c>
      <c r="I165" s="279"/>
      <c r="J165" s="280">
        <f t="shared" si="10"/>
        <v>0</v>
      </c>
      <c r="K165" s="277" t="s">
        <v>203</v>
      </c>
      <c r="L165" s="266"/>
      <c r="M165" s="281" t="s">
        <v>1</v>
      </c>
      <c r="N165" s="282" t="s">
        <v>35</v>
      </c>
      <c r="O165" s="269">
        <v>1.099</v>
      </c>
      <c r="P165" s="269">
        <f t="shared" si="11"/>
        <v>335.19499999999999</v>
      </c>
      <c r="Q165" s="269">
        <v>0.112</v>
      </c>
      <c r="R165" s="269">
        <f t="shared" si="12"/>
        <v>34.160000000000004</v>
      </c>
      <c r="S165" s="269">
        <v>0</v>
      </c>
      <c r="T165" s="270">
        <f t="shared" si="13"/>
        <v>0</v>
      </c>
      <c r="W165" s="191"/>
      <c r="AQ165" s="272" t="s">
        <v>156</v>
      </c>
      <c r="AS165" s="272" t="s">
        <v>153</v>
      </c>
      <c r="AT165" s="272" t="s">
        <v>157</v>
      </c>
      <c r="AX165" s="273" t="s">
        <v>151</v>
      </c>
      <c r="BD165" s="274">
        <f t="shared" si="14"/>
        <v>0</v>
      </c>
      <c r="BE165" s="274">
        <f t="shared" si="15"/>
        <v>0</v>
      </c>
      <c r="BF165" s="274">
        <f t="shared" si="16"/>
        <v>0</v>
      </c>
      <c r="BG165" s="274">
        <f t="shared" si="17"/>
        <v>0</v>
      </c>
      <c r="BH165" s="274">
        <f t="shared" si="18"/>
        <v>0</v>
      </c>
      <c r="BI165" s="273" t="s">
        <v>157</v>
      </c>
      <c r="BJ165" s="274">
        <f t="shared" si="19"/>
        <v>0</v>
      </c>
      <c r="BK165" s="273" t="s">
        <v>156</v>
      </c>
      <c r="BL165" s="272" t="s">
        <v>1636</v>
      </c>
    </row>
    <row r="166" spans="2:64" s="271" customFormat="1" ht="25.95" customHeight="1">
      <c r="B166" s="259"/>
      <c r="C166" s="260" t="s">
        <v>303</v>
      </c>
      <c r="D166" s="260" t="s">
        <v>338</v>
      </c>
      <c r="E166" s="261" t="s">
        <v>1637</v>
      </c>
      <c r="F166" s="262" t="s">
        <v>2204</v>
      </c>
      <c r="G166" s="263" t="s">
        <v>185</v>
      </c>
      <c r="H166" s="264">
        <v>325.30599999999998</v>
      </c>
      <c r="I166" s="264"/>
      <c r="J166" s="265">
        <f t="shared" si="10"/>
        <v>0</v>
      </c>
      <c r="K166" s="262" t="s">
        <v>203</v>
      </c>
      <c r="L166" s="303"/>
      <c r="M166" s="267" t="s">
        <v>1</v>
      </c>
      <c r="N166" s="268" t="s">
        <v>35</v>
      </c>
      <c r="O166" s="269">
        <v>0</v>
      </c>
      <c r="P166" s="269">
        <f t="shared" si="11"/>
        <v>0</v>
      </c>
      <c r="Q166" s="269">
        <v>0.13</v>
      </c>
      <c r="R166" s="269">
        <f t="shared" si="12"/>
        <v>42.28978</v>
      </c>
      <c r="S166" s="269">
        <v>0</v>
      </c>
      <c r="T166" s="270">
        <f t="shared" si="13"/>
        <v>0</v>
      </c>
      <c r="W166" s="191"/>
      <c r="AQ166" s="272" t="s">
        <v>166</v>
      </c>
      <c r="AS166" s="272" t="s">
        <v>338</v>
      </c>
      <c r="AT166" s="272" t="s">
        <v>157</v>
      </c>
      <c r="AX166" s="273" t="s">
        <v>151</v>
      </c>
      <c r="BD166" s="274">
        <f t="shared" si="14"/>
        <v>0</v>
      </c>
      <c r="BE166" s="274">
        <f t="shared" si="15"/>
        <v>0</v>
      </c>
      <c r="BF166" s="274">
        <f t="shared" si="16"/>
        <v>0</v>
      </c>
      <c r="BG166" s="274">
        <f t="shared" si="17"/>
        <v>0</v>
      </c>
      <c r="BH166" s="274">
        <f t="shared" si="18"/>
        <v>0</v>
      </c>
      <c r="BI166" s="273" t="s">
        <v>157</v>
      </c>
      <c r="BJ166" s="274">
        <f t="shared" si="19"/>
        <v>0</v>
      </c>
      <c r="BK166" s="273" t="s">
        <v>156</v>
      </c>
      <c r="BL166" s="272" t="s">
        <v>1638</v>
      </c>
    </row>
    <row r="167" spans="2:64" s="271" customFormat="1" ht="16.5" customHeight="1">
      <c r="B167" s="259"/>
      <c r="C167" s="260" t="s">
        <v>311</v>
      </c>
      <c r="D167" s="260" t="s">
        <v>338</v>
      </c>
      <c r="E167" s="261" t="s">
        <v>1639</v>
      </c>
      <c r="F167" s="262" t="s">
        <v>2118</v>
      </c>
      <c r="G167" s="263" t="s">
        <v>185</v>
      </c>
      <c r="H167" s="264">
        <v>227.56200000000001</v>
      </c>
      <c r="I167" s="264"/>
      <c r="J167" s="265">
        <f t="shared" si="10"/>
        <v>0</v>
      </c>
      <c r="K167" s="262" t="s">
        <v>155</v>
      </c>
      <c r="L167" s="303"/>
      <c r="M167" s="267" t="s">
        <v>1</v>
      </c>
      <c r="N167" s="268" t="s">
        <v>35</v>
      </c>
      <c r="O167" s="269">
        <v>0</v>
      </c>
      <c r="P167" s="269">
        <f t="shared" si="11"/>
        <v>0</v>
      </c>
      <c r="Q167" s="269">
        <v>0.23</v>
      </c>
      <c r="R167" s="269">
        <f t="shared" si="12"/>
        <v>52.339260000000003</v>
      </c>
      <c r="S167" s="269">
        <v>0</v>
      </c>
      <c r="T167" s="270">
        <f t="shared" si="13"/>
        <v>0</v>
      </c>
      <c r="W167" s="191"/>
      <c r="AQ167" s="272" t="s">
        <v>166</v>
      </c>
      <c r="AS167" s="272" t="s">
        <v>338</v>
      </c>
      <c r="AT167" s="272" t="s">
        <v>157</v>
      </c>
      <c r="AX167" s="273" t="s">
        <v>151</v>
      </c>
      <c r="BD167" s="274">
        <f t="shared" si="14"/>
        <v>0</v>
      </c>
      <c r="BE167" s="274">
        <f t="shared" si="15"/>
        <v>0</v>
      </c>
      <c r="BF167" s="274">
        <f t="shared" si="16"/>
        <v>0</v>
      </c>
      <c r="BG167" s="274">
        <f t="shared" si="17"/>
        <v>0</v>
      </c>
      <c r="BH167" s="274">
        <f t="shared" si="18"/>
        <v>0</v>
      </c>
      <c r="BI167" s="273" t="s">
        <v>157</v>
      </c>
      <c r="BJ167" s="274">
        <f t="shared" si="19"/>
        <v>0</v>
      </c>
      <c r="BK167" s="273" t="s">
        <v>156</v>
      </c>
      <c r="BL167" s="272" t="s">
        <v>1640</v>
      </c>
    </row>
    <row r="168" spans="2:64" s="11" customFormat="1" ht="22.95" customHeight="1">
      <c r="B168" s="115"/>
      <c r="D168" s="116" t="s">
        <v>68</v>
      </c>
      <c r="E168" s="125" t="s">
        <v>170</v>
      </c>
      <c r="F168" s="125" t="s">
        <v>342</v>
      </c>
      <c r="I168" s="462"/>
      <c r="J168" s="126">
        <f>BJ168</f>
        <v>0</v>
      </c>
      <c r="L168" s="115"/>
      <c r="M168" s="119"/>
      <c r="N168" s="120"/>
      <c r="O168" s="120"/>
      <c r="P168" s="121">
        <f>SUM(P169:P188)</f>
        <v>196.6249</v>
      </c>
      <c r="Q168" s="120"/>
      <c r="R168" s="121">
        <f>SUM(R169:R188)</f>
        <v>113.23445099999999</v>
      </c>
      <c r="S168" s="120"/>
      <c r="T168" s="122">
        <f>SUM(T169:T188)</f>
        <v>0</v>
      </c>
      <c r="W168" s="191"/>
      <c r="X168" s="271"/>
      <c r="AQ168" s="116" t="s">
        <v>77</v>
      </c>
      <c r="AS168" s="123" t="s">
        <v>68</v>
      </c>
      <c r="AT168" s="123" t="s">
        <v>77</v>
      </c>
      <c r="AX168" s="116" t="s">
        <v>151</v>
      </c>
      <c r="BJ168" s="124">
        <f>SUM(BJ169:BJ188)</f>
        <v>0</v>
      </c>
    </row>
    <row r="169" spans="2:64" s="1" customFormat="1" ht="49.95" customHeight="1">
      <c r="B169" s="127"/>
      <c r="C169" s="128" t="s">
        <v>315</v>
      </c>
      <c r="D169" s="128" t="s">
        <v>153</v>
      </c>
      <c r="E169" s="129" t="s">
        <v>1641</v>
      </c>
      <c r="F169" s="130" t="s">
        <v>2199</v>
      </c>
      <c r="G169" s="131" t="s">
        <v>154</v>
      </c>
      <c r="H169" s="132">
        <v>7</v>
      </c>
      <c r="I169" s="132"/>
      <c r="J169" s="133">
        <f t="shared" ref="J169:J188" si="20">ROUND(I169*H169,2)</f>
        <v>0</v>
      </c>
      <c r="K169" s="130" t="s">
        <v>1</v>
      </c>
      <c r="L169" s="25"/>
      <c r="M169" s="134" t="s">
        <v>1</v>
      </c>
      <c r="N169" s="135" t="s">
        <v>35</v>
      </c>
      <c r="O169" s="136">
        <v>5.7430000000000003</v>
      </c>
      <c r="P169" s="136">
        <f t="shared" ref="P169:P188" si="21">O169*H169</f>
        <v>40.201000000000001</v>
      </c>
      <c r="Q169" s="136">
        <v>1.1379900000000001</v>
      </c>
      <c r="R169" s="136">
        <f t="shared" ref="R169:R188" si="22">Q169*H169</f>
        <v>7.9659300000000002</v>
      </c>
      <c r="S169" s="136">
        <v>0</v>
      </c>
      <c r="T169" s="137">
        <f t="shared" ref="T169:T188" si="23">S169*H169</f>
        <v>0</v>
      </c>
      <c r="W169" s="191"/>
      <c r="X169" s="271"/>
      <c r="AQ169" s="138" t="s">
        <v>156</v>
      </c>
      <c r="AS169" s="138" t="s">
        <v>153</v>
      </c>
      <c r="AT169" s="138" t="s">
        <v>157</v>
      </c>
      <c r="AX169" s="13" t="s">
        <v>151</v>
      </c>
      <c r="BD169" s="139">
        <f t="shared" ref="BD169:BD188" si="24">IF(N169="základná",J169,0)</f>
        <v>0</v>
      </c>
      <c r="BE169" s="139">
        <f t="shared" ref="BE169:BE188" si="25">IF(N169="znížená",J169,0)</f>
        <v>0</v>
      </c>
      <c r="BF169" s="139">
        <f t="shared" ref="BF169:BF188" si="26">IF(N169="zákl. prenesená",J169,0)</f>
        <v>0</v>
      </c>
      <c r="BG169" s="139">
        <f t="shared" ref="BG169:BG188" si="27">IF(N169="zníž. prenesená",J169,0)</f>
        <v>0</v>
      </c>
      <c r="BH169" s="139">
        <f t="shared" ref="BH169:BH188" si="28">IF(N169="nulová",J169,0)</f>
        <v>0</v>
      </c>
      <c r="BI169" s="13" t="s">
        <v>157</v>
      </c>
      <c r="BJ169" s="139">
        <f t="shared" ref="BJ169:BJ188" si="29">ROUND(I169*H169,2)</f>
        <v>0</v>
      </c>
      <c r="BK169" s="13" t="s">
        <v>156</v>
      </c>
      <c r="BL169" s="138" t="s">
        <v>1642</v>
      </c>
    </row>
    <row r="170" spans="2:64" s="1" customFormat="1" ht="43.2" customHeight="1">
      <c r="B170" s="127"/>
      <c r="C170" s="128" t="s">
        <v>319</v>
      </c>
      <c r="D170" s="128" t="s">
        <v>153</v>
      </c>
      <c r="E170" s="129" t="s">
        <v>1643</v>
      </c>
      <c r="F170" s="130" t="s">
        <v>2203</v>
      </c>
      <c r="G170" s="131" t="s">
        <v>154</v>
      </c>
      <c r="H170" s="132">
        <v>6</v>
      </c>
      <c r="I170" s="132"/>
      <c r="J170" s="133">
        <f t="shared" si="20"/>
        <v>0</v>
      </c>
      <c r="K170" s="130" t="s">
        <v>1</v>
      </c>
      <c r="L170" s="25"/>
      <c r="M170" s="134" t="s">
        <v>1</v>
      </c>
      <c r="N170" s="135" t="s">
        <v>35</v>
      </c>
      <c r="O170" s="136">
        <v>5.7430000000000003</v>
      </c>
      <c r="P170" s="136">
        <f t="shared" si="21"/>
        <v>34.457999999999998</v>
      </c>
      <c r="Q170" s="136">
        <v>1.1379900000000001</v>
      </c>
      <c r="R170" s="136">
        <f t="shared" si="22"/>
        <v>6.8279399999999999</v>
      </c>
      <c r="S170" s="136">
        <v>0</v>
      </c>
      <c r="T170" s="137">
        <f t="shared" si="23"/>
        <v>0</v>
      </c>
      <c r="W170" s="191"/>
      <c r="X170" s="271"/>
      <c r="AQ170" s="138" t="s">
        <v>156</v>
      </c>
      <c r="AS170" s="138" t="s">
        <v>153</v>
      </c>
      <c r="AT170" s="138" t="s">
        <v>157</v>
      </c>
      <c r="AX170" s="13" t="s">
        <v>151</v>
      </c>
      <c r="BD170" s="139">
        <f t="shared" si="24"/>
        <v>0</v>
      </c>
      <c r="BE170" s="139">
        <f t="shared" si="25"/>
        <v>0</v>
      </c>
      <c r="BF170" s="139">
        <f t="shared" si="26"/>
        <v>0</v>
      </c>
      <c r="BG170" s="139">
        <f t="shared" si="27"/>
        <v>0</v>
      </c>
      <c r="BH170" s="139">
        <f t="shared" si="28"/>
        <v>0</v>
      </c>
      <c r="BI170" s="13" t="s">
        <v>157</v>
      </c>
      <c r="BJ170" s="139">
        <f t="shared" si="29"/>
        <v>0</v>
      </c>
      <c r="BK170" s="13" t="s">
        <v>156</v>
      </c>
      <c r="BL170" s="138" t="s">
        <v>1644</v>
      </c>
    </row>
    <row r="171" spans="2:64" s="1" customFormat="1" ht="16.5" customHeight="1">
      <c r="B171" s="127"/>
      <c r="C171" s="128" t="s">
        <v>324</v>
      </c>
      <c r="D171" s="128" t="s">
        <v>153</v>
      </c>
      <c r="E171" s="129" t="s">
        <v>1645</v>
      </c>
      <c r="F171" s="130" t="s">
        <v>1646</v>
      </c>
      <c r="G171" s="131" t="s">
        <v>154</v>
      </c>
      <c r="H171" s="132">
        <v>4</v>
      </c>
      <c r="I171" s="132"/>
      <c r="J171" s="133">
        <f t="shared" si="20"/>
        <v>0</v>
      </c>
      <c r="K171" s="130" t="s">
        <v>155</v>
      </c>
      <c r="L171" s="25"/>
      <c r="M171" s="134" t="s">
        <v>1</v>
      </c>
      <c r="N171" s="135" t="s">
        <v>35</v>
      </c>
      <c r="O171" s="136">
        <v>5.7430000000000003</v>
      </c>
      <c r="P171" s="136">
        <f t="shared" si="21"/>
        <v>22.972000000000001</v>
      </c>
      <c r="Q171" s="136">
        <v>1.1379900000000001</v>
      </c>
      <c r="R171" s="136">
        <f t="shared" si="22"/>
        <v>4.5519600000000002</v>
      </c>
      <c r="S171" s="136">
        <v>0</v>
      </c>
      <c r="T171" s="137">
        <f t="shared" si="23"/>
        <v>0</v>
      </c>
      <c r="W171" s="191"/>
      <c r="X171" s="271"/>
      <c r="AQ171" s="138" t="s">
        <v>156</v>
      </c>
      <c r="AS171" s="138" t="s">
        <v>153</v>
      </c>
      <c r="AT171" s="138" t="s">
        <v>157</v>
      </c>
      <c r="AX171" s="13" t="s">
        <v>151</v>
      </c>
      <c r="BD171" s="139">
        <f t="shared" si="24"/>
        <v>0</v>
      </c>
      <c r="BE171" s="139">
        <f t="shared" si="25"/>
        <v>0</v>
      </c>
      <c r="BF171" s="139">
        <f t="shared" si="26"/>
        <v>0</v>
      </c>
      <c r="BG171" s="139">
        <f t="shared" si="27"/>
        <v>0</v>
      </c>
      <c r="BH171" s="139">
        <f t="shared" si="28"/>
        <v>0</v>
      </c>
      <c r="BI171" s="13" t="s">
        <v>157</v>
      </c>
      <c r="BJ171" s="139">
        <f t="shared" si="29"/>
        <v>0</v>
      </c>
      <c r="BK171" s="13" t="s">
        <v>156</v>
      </c>
      <c r="BL171" s="138" t="s">
        <v>1647</v>
      </c>
    </row>
    <row r="172" spans="2:64" s="1" customFormat="1" ht="36" customHeight="1">
      <c r="B172" s="127"/>
      <c r="C172" s="140" t="s">
        <v>328</v>
      </c>
      <c r="D172" s="140" t="s">
        <v>338</v>
      </c>
      <c r="E172" s="141" t="s">
        <v>1648</v>
      </c>
      <c r="F172" s="142" t="s">
        <v>1649</v>
      </c>
      <c r="G172" s="143" t="s">
        <v>154</v>
      </c>
      <c r="H172" s="144">
        <v>2</v>
      </c>
      <c r="I172" s="144"/>
      <c r="J172" s="145">
        <f t="shared" si="20"/>
        <v>0</v>
      </c>
      <c r="K172" s="142" t="s">
        <v>155</v>
      </c>
      <c r="L172" s="146"/>
      <c r="M172" s="147" t="s">
        <v>1</v>
      </c>
      <c r="N172" s="148" t="s">
        <v>35</v>
      </c>
      <c r="O172" s="136">
        <v>0</v>
      </c>
      <c r="P172" s="136">
        <f t="shared" si="21"/>
        <v>0</v>
      </c>
      <c r="Q172" s="136">
        <v>3.0999999999999999E-3</v>
      </c>
      <c r="R172" s="136">
        <f t="shared" si="22"/>
        <v>6.1999999999999998E-3</v>
      </c>
      <c r="S172" s="136">
        <v>0</v>
      </c>
      <c r="T172" s="137">
        <f t="shared" si="23"/>
        <v>0</v>
      </c>
      <c r="W172" s="191"/>
      <c r="X172" s="271"/>
      <c r="AQ172" s="138" t="s">
        <v>166</v>
      </c>
      <c r="AS172" s="138" t="s">
        <v>338</v>
      </c>
      <c r="AT172" s="138" t="s">
        <v>157</v>
      </c>
      <c r="AX172" s="13" t="s">
        <v>151</v>
      </c>
      <c r="BD172" s="139">
        <f t="shared" si="24"/>
        <v>0</v>
      </c>
      <c r="BE172" s="139">
        <f t="shared" si="25"/>
        <v>0</v>
      </c>
      <c r="BF172" s="139">
        <f t="shared" si="26"/>
        <v>0</v>
      </c>
      <c r="BG172" s="139">
        <f t="shared" si="27"/>
        <v>0</v>
      </c>
      <c r="BH172" s="139">
        <f t="shared" si="28"/>
        <v>0</v>
      </c>
      <c r="BI172" s="13" t="s">
        <v>157</v>
      </c>
      <c r="BJ172" s="139">
        <f t="shared" si="29"/>
        <v>0</v>
      </c>
      <c r="BK172" s="13" t="s">
        <v>156</v>
      </c>
      <c r="BL172" s="138" t="s">
        <v>1650</v>
      </c>
    </row>
    <row r="173" spans="2:64" s="1" customFormat="1" ht="36" customHeight="1">
      <c r="B173" s="127"/>
      <c r="C173" s="140" t="s">
        <v>332</v>
      </c>
      <c r="D173" s="140" t="s">
        <v>338</v>
      </c>
      <c r="E173" s="141" t="s">
        <v>1651</v>
      </c>
      <c r="F173" s="142" t="s">
        <v>1652</v>
      </c>
      <c r="G173" s="143" t="s">
        <v>154</v>
      </c>
      <c r="H173" s="144">
        <v>1</v>
      </c>
      <c r="I173" s="144"/>
      <c r="J173" s="145">
        <f t="shared" si="20"/>
        <v>0</v>
      </c>
      <c r="K173" s="142" t="s">
        <v>155</v>
      </c>
      <c r="L173" s="146"/>
      <c r="M173" s="147" t="s">
        <v>1</v>
      </c>
      <c r="N173" s="148" t="s">
        <v>35</v>
      </c>
      <c r="O173" s="136">
        <v>0</v>
      </c>
      <c r="P173" s="136">
        <f t="shared" si="21"/>
        <v>0</v>
      </c>
      <c r="Q173" s="136">
        <v>3.0999999999999999E-3</v>
      </c>
      <c r="R173" s="136">
        <f t="shared" si="22"/>
        <v>3.0999999999999999E-3</v>
      </c>
      <c r="S173" s="136">
        <v>0</v>
      </c>
      <c r="T173" s="137">
        <f t="shared" si="23"/>
        <v>0</v>
      </c>
      <c r="W173" s="191"/>
      <c r="X173" s="271"/>
      <c r="AQ173" s="138" t="s">
        <v>166</v>
      </c>
      <c r="AS173" s="138" t="s">
        <v>338</v>
      </c>
      <c r="AT173" s="138" t="s">
        <v>157</v>
      </c>
      <c r="AX173" s="13" t="s">
        <v>151</v>
      </c>
      <c r="BD173" s="139">
        <f t="shared" si="24"/>
        <v>0</v>
      </c>
      <c r="BE173" s="139">
        <f t="shared" si="25"/>
        <v>0</v>
      </c>
      <c r="BF173" s="139">
        <f t="shared" si="26"/>
        <v>0</v>
      </c>
      <c r="BG173" s="139">
        <f t="shared" si="27"/>
        <v>0</v>
      </c>
      <c r="BH173" s="139">
        <f t="shared" si="28"/>
        <v>0</v>
      </c>
      <c r="BI173" s="13" t="s">
        <v>157</v>
      </c>
      <c r="BJ173" s="139">
        <f t="shared" si="29"/>
        <v>0</v>
      </c>
      <c r="BK173" s="13" t="s">
        <v>156</v>
      </c>
      <c r="BL173" s="138" t="s">
        <v>1653</v>
      </c>
    </row>
    <row r="174" spans="2:64" s="1" customFormat="1" ht="36" customHeight="1">
      <c r="B174" s="127"/>
      <c r="C174" s="140" t="s">
        <v>337</v>
      </c>
      <c r="D174" s="140" t="s">
        <v>338</v>
      </c>
      <c r="E174" s="141" t="s">
        <v>1654</v>
      </c>
      <c r="F174" s="142" t="s">
        <v>1655</v>
      </c>
      <c r="G174" s="143" t="s">
        <v>154</v>
      </c>
      <c r="H174" s="144">
        <v>1</v>
      </c>
      <c r="I174" s="144"/>
      <c r="J174" s="145">
        <f t="shared" si="20"/>
        <v>0</v>
      </c>
      <c r="K174" s="142" t="s">
        <v>155</v>
      </c>
      <c r="L174" s="146"/>
      <c r="M174" s="147" t="s">
        <v>1</v>
      </c>
      <c r="N174" s="148" t="s">
        <v>35</v>
      </c>
      <c r="O174" s="136">
        <v>0</v>
      </c>
      <c r="P174" s="136">
        <f t="shared" si="21"/>
        <v>0</v>
      </c>
      <c r="Q174" s="136">
        <v>5.3E-3</v>
      </c>
      <c r="R174" s="136">
        <f t="shared" si="22"/>
        <v>5.3E-3</v>
      </c>
      <c r="S174" s="136">
        <v>0</v>
      </c>
      <c r="T174" s="137">
        <f t="shared" si="23"/>
        <v>0</v>
      </c>
      <c r="W174" s="191"/>
      <c r="X174" s="271"/>
      <c r="AQ174" s="138" t="s">
        <v>166</v>
      </c>
      <c r="AS174" s="138" t="s">
        <v>338</v>
      </c>
      <c r="AT174" s="138" t="s">
        <v>157</v>
      </c>
      <c r="AX174" s="13" t="s">
        <v>151</v>
      </c>
      <c r="BD174" s="139">
        <f t="shared" si="24"/>
        <v>0</v>
      </c>
      <c r="BE174" s="139">
        <f t="shared" si="25"/>
        <v>0</v>
      </c>
      <c r="BF174" s="139">
        <f t="shared" si="26"/>
        <v>0</v>
      </c>
      <c r="BG174" s="139">
        <f t="shared" si="27"/>
        <v>0</v>
      </c>
      <c r="BH174" s="139">
        <f t="shared" si="28"/>
        <v>0</v>
      </c>
      <c r="BI174" s="13" t="s">
        <v>157</v>
      </c>
      <c r="BJ174" s="139">
        <f t="shared" si="29"/>
        <v>0</v>
      </c>
      <c r="BK174" s="13" t="s">
        <v>156</v>
      </c>
      <c r="BL174" s="138" t="s">
        <v>1656</v>
      </c>
    </row>
    <row r="175" spans="2:64" s="1" customFormat="1" ht="16.5" customHeight="1">
      <c r="B175" s="127"/>
      <c r="C175" s="140" t="s">
        <v>343</v>
      </c>
      <c r="D175" s="140" t="s">
        <v>338</v>
      </c>
      <c r="E175" s="141" t="s">
        <v>1657</v>
      </c>
      <c r="F175" s="142" t="s">
        <v>1658</v>
      </c>
      <c r="G175" s="143" t="s">
        <v>154</v>
      </c>
      <c r="H175" s="144">
        <v>4</v>
      </c>
      <c r="I175" s="144"/>
      <c r="J175" s="145">
        <f t="shared" si="20"/>
        <v>0</v>
      </c>
      <c r="K175" s="142" t="s">
        <v>1</v>
      </c>
      <c r="L175" s="146"/>
      <c r="M175" s="147" t="s">
        <v>1</v>
      </c>
      <c r="N175" s="148" t="s">
        <v>35</v>
      </c>
      <c r="O175" s="136">
        <v>0</v>
      </c>
      <c r="P175" s="136">
        <f t="shared" si="21"/>
        <v>0</v>
      </c>
      <c r="Q175" s="136">
        <v>1.4E-3</v>
      </c>
      <c r="R175" s="136">
        <f t="shared" si="22"/>
        <v>5.5999999999999999E-3</v>
      </c>
      <c r="S175" s="136">
        <v>0</v>
      </c>
      <c r="T175" s="137">
        <f t="shared" si="23"/>
        <v>0</v>
      </c>
      <c r="W175" s="191"/>
      <c r="X175" s="271"/>
      <c r="AQ175" s="138" t="s">
        <v>166</v>
      </c>
      <c r="AS175" s="138" t="s">
        <v>338</v>
      </c>
      <c r="AT175" s="138" t="s">
        <v>157</v>
      </c>
      <c r="AX175" s="13" t="s">
        <v>151</v>
      </c>
      <c r="BD175" s="139">
        <f t="shared" si="24"/>
        <v>0</v>
      </c>
      <c r="BE175" s="139">
        <f t="shared" si="25"/>
        <v>0</v>
      </c>
      <c r="BF175" s="139">
        <f t="shared" si="26"/>
        <v>0</v>
      </c>
      <c r="BG175" s="139">
        <f t="shared" si="27"/>
        <v>0</v>
      </c>
      <c r="BH175" s="139">
        <f t="shared" si="28"/>
        <v>0</v>
      </c>
      <c r="BI175" s="13" t="s">
        <v>157</v>
      </c>
      <c r="BJ175" s="139">
        <f t="shared" si="29"/>
        <v>0</v>
      </c>
      <c r="BK175" s="13" t="s">
        <v>156</v>
      </c>
      <c r="BL175" s="138" t="s">
        <v>1659</v>
      </c>
    </row>
    <row r="176" spans="2:64" s="1" customFormat="1" ht="16.5" customHeight="1">
      <c r="B176" s="127"/>
      <c r="C176" s="140" t="s">
        <v>347</v>
      </c>
      <c r="D176" s="140" t="s">
        <v>338</v>
      </c>
      <c r="E176" s="141" t="s">
        <v>1660</v>
      </c>
      <c r="F176" s="142" t="s">
        <v>1661</v>
      </c>
      <c r="G176" s="143" t="s">
        <v>154</v>
      </c>
      <c r="H176" s="144">
        <v>4</v>
      </c>
      <c r="I176" s="144"/>
      <c r="J176" s="145">
        <f t="shared" si="20"/>
        <v>0</v>
      </c>
      <c r="K176" s="142" t="s">
        <v>155</v>
      </c>
      <c r="L176" s="146"/>
      <c r="M176" s="147" t="s">
        <v>1</v>
      </c>
      <c r="N176" s="148" t="s">
        <v>35</v>
      </c>
      <c r="O176" s="136">
        <v>0</v>
      </c>
      <c r="P176" s="136">
        <f t="shared" si="21"/>
        <v>0</v>
      </c>
      <c r="Q176" s="136">
        <v>1.9999999999999999E-6</v>
      </c>
      <c r="R176" s="136">
        <f t="shared" si="22"/>
        <v>7.9999999999999996E-6</v>
      </c>
      <c r="S176" s="136">
        <v>0</v>
      </c>
      <c r="T176" s="137">
        <f t="shared" si="23"/>
        <v>0</v>
      </c>
      <c r="W176" s="191"/>
      <c r="X176" s="271"/>
      <c r="AQ176" s="138" t="s">
        <v>166</v>
      </c>
      <c r="AS176" s="138" t="s">
        <v>338</v>
      </c>
      <c r="AT176" s="138" t="s">
        <v>157</v>
      </c>
      <c r="AX176" s="13" t="s">
        <v>151</v>
      </c>
      <c r="BD176" s="139">
        <f t="shared" si="24"/>
        <v>0</v>
      </c>
      <c r="BE176" s="139">
        <f t="shared" si="25"/>
        <v>0</v>
      </c>
      <c r="BF176" s="139">
        <f t="shared" si="26"/>
        <v>0</v>
      </c>
      <c r="BG176" s="139">
        <f t="shared" si="27"/>
        <v>0</v>
      </c>
      <c r="BH176" s="139">
        <f t="shared" si="28"/>
        <v>0</v>
      </c>
      <c r="BI176" s="13" t="s">
        <v>157</v>
      </c>
      <c r="BJ176" s="139">
        <f t="shared" si="29"/>
        <v>0</v>
      </c>
      <c r="BK176" s="13" t="s">
        <v>156</v>
      </c>
      <c r="BL176" s="138" t="s">
        <v>1662</v>
      </c>
    </row>
    <row r="177" spans="2:64" s="1" customFormat="1" ht="16.5" customHeight="1">
      <c r="B177" s="127"/>
      <c r="C177" s="140" t="s">
        <v>351</v>
      </c>
      <c r="D177" s="140" t="s">
        <v>338</v>
      </c>
      <c r="E177" s="141" t="s">
        <v>1663</v>
      </c>
      <c r="F177" s="142" t="s">
        <v>1664</v>
      </c>
      <c r="G177" s="143" t="s">
        <v>154</v>
      </c>
      <c r="H177" s="144">
        <v>12</v>
      </c>
      <c r="I177" s="144"/>
      <c r="J177" s="145">
        <f t="shared" si="20"/>
        <v>0</v>
      </c>
      <c r="K177" s="142" t="s">
        <v>155</v>
      </c>
      <c r="L177" s="146"/>
      <c r="M177" s="147" t="s">
        <v>1</v>
      </c>
      <c r="N177" s="148" t="s">
        <v>35</v>
      </c>
      <c r="O177" s="136">
        <v>0</v>
      </c>
      <c r="P177" s="136">
        <f t="shared" si="21"/>
        <v>0</v>
      </c>
      <c r="Q177" s="136">
        <v>1.5E-5</v>
      </c>
      <c r="R177" s="136">
        <f t="shared" si="22"/>
        <v>1.8000000000000001E-4</v>
      </c>
      <c r="S177" s="136">
        <v>0</v>
      </c>
      <c r="T177" s="137">
        <f t="shared" si="23"/>
        <v>0</v>
      </c>
      <c r="W177" s="191"/>
      <c r="X177" s="271"/>
      <c r="AQ177" s="138" t="s">
        <v>166</v>
      </c>
      <c r="AS177" s="138" t="s">
        <v>338</v>
      </c>
      <c r="AT177" s="138" t="s">
        <v>157</v>
      </c>
      <c r="AX177" s="13" t="s">
        <v>151</v>
      </c>
      <c r="BD177" s="139">
        <f t="shared" si="24"/>
        <v>0</v>
      </c>
      <c r="BE177" s="139">
        <f t="shared" si="25"/>
        <v>0</v>
      </c>
      <c r="BF177" s="139">
        <f t="shared" si="26"/>
        <v>0</v>
      </c>
      <c r="BG177" s="139">
        <f t="shared" si="27"/>
        <v>0</v>
      </c>
      <c r="BH177" s="139">
        <f t="shared" si="28"/>
        <v>0</v>
      </c>
      <c r="BI177" s="13" t="s">
        <v>157</v>
      </c>
      <c r="BJ177" s="139">
        <f t="shared" si="29"/>
        <v>0</v>
      </c>
      <c r="BK177" s="13" t="s">
        <v>156</v>
      </c>
      <c r="BL177" s="138" t="s">
        <v>1665</v>
      </c>
    </row>
    <row r="178" spans="2:64" s="1" customFormat="1" ht="24" customHeight="1">
      <c r="B178" s="127"/>
      <c r="C178" s="128" t="s">
        <v>356</v>
      </c>
      <c r="D178" s="128" t="s">
        <v>153</v>
      </c>
      <c r="E178" s="129" t="s">
        <v>1666</v>
      </c>
      <c r="F178" s="130" t="s">
        <v>1667</v>
      </c>
      <c r="G178" s="131" t="s">
        <v>185</v>
      </c>
      <c r="H178" s="132">
        <v>3</v>
      </c>
      <c r="I178" s="132"/>
      <c r="J178" s="133">
        <f t="shared" si="20"/>
        <v>0</v>
      </c>
      <c r="K178" s="130" t="s">
        <v>155</v>
      </c>
      <c r="L178" s="25"/>
      <c r="M178" s="134" t="s">
        <v>1</v>
      </c>
      <c r="N178" s="135" t="s">
        <v>35</v>
      </c>
      <c r="O178" s="136">
        <v>0.68400000000000005</v>
      </c>
      <c r="P178" s="136">
        <f t="shared" si="21"/>
        <v>2.052</v>
      </c>
      <c r="Q178" s="136">
        <v>1.3999999999999999E-4</v>
      </c>
      <c r="R178" s="136">
        <f t="shared" si="22"/>
        <v>4.1999999999999996E-4</v>
      </c>
      <c r="S178" s="136">
        <v>0</v>
      </c>
      <c r="T178" s="137">
        <f t="shared" si="23"/>
        <v>0</v>
      </c>
      <c r="W178" s="191"/>
      <c r="X178" s="271"/>
      <c r="AQ178" s="138" t="s">
        <v>156</v>
      </c>
      <c r="AS178" s="138" t="s">
        <v>153</v>
      </c>
      <c r="AT178" s="138" t="s">
        <v>157</v>
      </c>
      <c r="AX178" s="13" t="s">
        <v>151</v>
      </c>
      <c r="BD178" s="139">
        <f t="shared" si="24"/>
        <v>0</v>
      </c>
      <c r="BE178" s="139">
        <f t="shared" si="25"/>
        <v>0</v>
      </c>
      <c r="BF178" s="139">
        <f t="shared" si="26"/>
        <v>0</v>
      </c>
      <c r="BG178" s="139">
        <f t="shared" si="27"/>
        <v>0</v>
      </c>
      <c r="BH178" s="139">
        <f t="shared" si="28"/>
        <v>0</v>
      </c>
      <c r="BI178" s="13" t="s">
        <v>157</v>
      </c>
      <c r="BJ178" s="139">
        <f t="shared" si="29"/>
        <v>0</v>
      </c>
      <c r="BK178" s="13" t="s">
        <v>156</v>
      </c>
      <c r="BL178" s="138" t="s">
        <v>1668</v>
      </c>
    </row>
    <row r="179" spans="2:64" s="1" customFormat="1" ht="24" customHeight="1">
      <c r="B179" s="127"/>
      <c r="C179" s="128" t="s">
        <v>360</v>
      </c>
      <c r="D179" s="128" t="s">
        <v>153</v>
      </c>
      <c r="E179" s="129" t="s">
        <v>1669</v>
      </c>
      <c r="F179" s="130" t="s">
        <v>1670</v>
      </c>
      <c r="G179" s="131" t="s">
        <v>335</v>
      </c>
      <c r="H179" s="132">
        <v>115</v>
      </c>
      <c r="I179" s="132"/>
      <c r="J179" s="133">
        <f t="shared" si="20"/>
        <v>0</v>
      </c>
      <c r="K179" s="130" t="s">
        <v>155</v>
      </c>
      <c r="L179" s="25"/>
      <c r="M179" s="134" t="s">
        <v>1</v>
      </c>
      <c r="N179" s="135" t="s">
        <v>35</v>
      </c>
      <c r="O179" s="136">
        <v>2.1000000000000001E-2</v>
      </c>
      <c r="P179" s="136">
        <f t="shared" si="21"/>
        <v>2.415</v>
      </c>
      <c r="Q179" s="136">
        <v>6.9999999999999994E-5</v>
      </c>
      <c r="R179" s="136">
        <f t="shared" si="22"/>
        <v>8.0499999999999999E-3</v>
      </c>
      <c r="S179" s="136">
        <v>0</v>
      </c>
      <c r="T179" s="137">
        <f t="shared" si="23"/>
        <v>0</v>
      </c>
      <c r="W179" s="191"/>
      <c r="X179" s="271"/>
      <c r="AQ179" s="138" t="s">
        <v>156</v>
      </c>
      <c r="AS179" s="138" t="s">
        <v>153</v>
      </c>
      <c r="AT179" s="138" t="s">
        <v>157</v>
      </c>
      <c r="AX179" s="13" t="s">
        <v>151</v>
      </c>
      <c r="BD179" s="139">
        <f t="shared" si="24"/>
        <v>0</v>
      </c>
      <c r="BE179" s="139">
        <f t="shared" si="25"/>
        <v>0</v>
      </c>
      <c r="BF179" s="139">
        <f t="shared" si="26"/>
        <v>0</v>
      </c>
      <c r="BG179" s="139">
        <f t="shared" si="27"/>
        <v>0</v>
      </c>
      <c r="BH179" s="139">
        <f t="shared" si="28"/>
        <v>0</v>
      </c>
      <c r="BI179" s="13" t="s">
        <v>157</v>
      </c>
      <c r="BJ179" s="139">
        <f t="shared" si="29"/>
        <v>0</v>
      </c>
      <c r="BK179" s="13" t="s">
        <v>156</v>
      </c>
      <c r="BL179" s="138" t="s">
        <v>1671</v>
      </c>
    </row>
    <row r="180" spans="2:64" s="1" customFormat="1" ht="24" customHeight="1">
      <c r="B180" s="127"/>
      <c r="C180" s="128" t="s">
        <v>364</v>
      </c>
      <c r="D180" s="128" t="s">
        <v>153</v>
      </c>
      <c r="E180" s="129" t="s">
        <v>1672</v>
      </c>
      <c r="F180" s="130" t="s">
        <v>1673</v>
      </c>
      <c r="G180" s="131" t="s">
        <v>335</v>
      </c>
      <c r="H180" s="132">
        <v>106</v>
      </c>
      <c r="I180" s="132"/>
      <c r="J180" s="133">
        <f t="shared" si="20"/>
        <v>0</v>
      </c>
      <c r="K180" s="130" t="s">
        <v>155</v>
      </c>
      <c r="L180" s="25"/>
      <c r="M180" s="134" t="s">
        <v>1</v>
      </c>
      <c r="N180" s="135" t="s">
        <v>35</v>
      </c>
      <c r="O180" s="136">
        <v>1.4999999999999999E-2</v>
      </c>
      <c r="P180" s="136">
        <f t="shared" si="21"/>
        <v>1.5899999999999999</v>
      </c>
      <c r="Q180" s="136">
        <v>0</v>
      </c>
      <c r="R180" s="136">
        <f t="shared" si="22"/>
        <v>0</v>
      </c>
      <c r="S180" s="136">
        <v>0</v>
      </c>
      <c r="T180" s="137">
        <f t="shared" si="23"/>
        <v>0</v>
      </c>
      <c r="W180" s="191"/>
      <c r="X180" s="271"/>
      <c r="AQ180" s="138" t="s">
        <v>156</v>
      </c>
      <c r="AS180" s="138" t="s">
        <v>153</v>
      </c>
      <c r="AT180" s="138" t="s">
        <v>157</v>
      </c>
      <c r="AX180" s="13" t="s">
        <v>151</v>
      </c>
      <c r="BD180" s="139">
        <f t="shared" si="24"/>
        <v>0</v>
      </c>
      <c r="BE180" s="139">
        <f t="shared" si="25"/>
        <v>0</v>
      </c>
      <c r="BF180" s="139">
        <f t="shared" si="26"/>
        <v>0</v>
      </c>
      <c r="BG180" s="139">
        <f t="shared" si="27"/>
        <v>0</v>
      </c>
      <c r="BH180" s="139">
        <f t="shared" si="28"/>
        <v>0</v>
      </c>
      <c r="BI180" s="13" t="s">
        <v>157</v>
      </c>
      <c r="BJ180" s="139">
        <f t="shared" si="29"/>
        <v>0</v>
      </c>
      <c r="BK180" s="13" t="s">
        <v>156</v>
      </c>
      <c r="BL180" s="138" t="s">
        <v>1674</v>
      </c>
    </row>
    <row r="181" spans="2:64" s="1" customFormat="1" ht="24" customHeight="1">
      <c r="B181" s="127"/>
      <c r="C181" s="128" t="s">
        <v>368</v>
      </c>
      <c r="D181" s="128" t="s">
        <v>153</v>
      </c>
      <c r="E181" s="129" t="s">
        <v>1675</v>
      </c>
      <c r="F181" s="130" t="s">
        <v>1676</v>
      </c>
      <c r="G181" s="131" t="s">
        <v>185</v>
      </c>
      <c r="H181" s="132">
        <v>3</v>
      </c>
      <c r="I181" s="132"/>
      <c r="J181" s="133">
        <f t="shared" si="20"/>
        <v>0</v>
      </c>
      <c r="K181" s="130" t="s">
        <v>155</v>
      </c>
      <c r="L181" s="25"/>
      <c r="M181" s="134" t="s">
        <v>1</v>
      </c>
      <c r="N181" s="135" t="s">
        <v>35</v>
      </c>
      <c r="O181" s="136">
        <v>0.11899999999999999</v>
      </c>
      <c r="P181" s="136">
        <f t="shared" si="21"/>
        <v>0.35699999999999998</v>
      </c>
      <c r="Q181" s="136">
        <v>1.0000000000000001E-5</v>
      </c>
      <c r="R181" s="136">
        <f t="shared" si="22"/>
        <v>3.0000000000000004E-5</v>
      </c>
      <c r="S181" s="136">
        <v>0</v>
      </c>
      <c r="T181" s="137">
        <f t="shared" si="23"/>
        <v>0</v>
      </c>
      <c r="W181" s="191"/>
      <c r="X181" s="271"/>
      <c r="AQ181" s="138" t="s">
        <v>156</v>
      </c>
      <c r="AS181" s="138" t="s">
        <v>153</v>
      </c>
      <c r="AT181" s="138" t="s">
        <v>157</v>
      </c>
      <c r="AX181" s="13" t="s">
        <v>151</v>
      </c>
      <c r="BD181" s="139">
        <f t="shared" si="24"/>
        <v>0</v>
      </c>
      <c r="BE181" s="139">
        <f t="shared" si="25"/>
        <v>0</v>
      </c>
      <c r="BF181" s="139">
        <f t="shared" si="26"/>
        <v>0</v>
      </c>
      <c r="BG181" s="139">
        <f t="shared" si="27"/>
        <v>0</v>
      </c>
      <c r="BH181" s="139">
        <f t="shared" si="28"/>
        <v>0</v>
      </c>
      <c r="BI181" s="13" t="s">
        <v>157</v>
      </c>
      <c r="BJ181" s="139">
        <f t="shared" si="29"/>
        <v>0</v>
      </c>
      <c r="BK181" s="13" t="s">
        <v>156</v>
      </c>
      <c r="BL181" s="138" t="s">
        <v>1677</v>
      </c>
    </row>
    <row r="182" spans="2:64" s="1" customFormat="1" ht="24" customHeight="1">
      <c r="B182" s="127"/>
      <c r="C182" s="128" t="s">
        <v>372</v>
      </c>
      <c r="D182" s="128" t="s">
        <v>153</v>
      </c>
      <c r="E182" s="129" t="s">
        <v>1678</v>
      </c>
      <c r="F182" s="130" t="s">
        <v>1679</v>
      </c>
      <c r="G182" s="131" t="s">
        <v>335</v>
      </c>
      <c r="H182" s="132">
        <v>283.85000000000002</v>
      </c>
      <c r="I182" s="132"/>
      <c r="J182" s="133">
        <f t="shared" si="20"/>
        <v>0</v>
      </c>
      <c r="K182" s="130" t="s">
        <v>203</v>
      </c>
      <c r="L182" s="25"/>
      <c r="M182" s="134" t="s">
        <v>1</v>
      </c>
      <c r="N182" s="135" t="s">
        <v>35</v>
      </c>
      <c r="O182" s="136">
        <v>0.20399999999999999</v>
      </c>
      <c r="P182" s="136">
        <f t="shared" si="21"/>
        <v>57.9054</v>
      </c>
      <c r="Q182" s="136">
        <v>0.12734000000000001</v>
      </c>
      <c r="R182" s="136">
        <f t="shared" si="22"/>
        <v>36.145459000000002</v>
      </c>
      <c r="S182" s="136">
        <v>0</v>
      </c>
      <c r="T182" s="137">
        <f t="shared" si="23"/>
        <v>0</v>
      </c>
      <c r="W182" s="191"/>
      <c r="X182" s="271"/>
      <c r="AQ182" s="138" t="s">
        <v>156</v>
      </c>
      <c r="AS182" s="138" t="s">
        <v>153</v>
      </c>
      <c r="AT182" s="138" t="s">
        <v>157</v>
      </c>
      <c r="AX182" s="13" t="s">
        <v>151</v>
      </c>
      <c r="BD182" s="139">
        <f t="shared" si="24"/>
        <v>0</v>
      </c>
      <c r="BE182" s="139">
        <f t="shared" si="25"/>
        <v>0</v>
      </c>
      <c r="BF182" s="139">
        <f t="shared" si="26"/>
        <v>0</v>
      </c>
      <c r="BG182" s="139">
        <f t="shared" si="27"/>
        <v>0</v>
      </c>
      <c r="BH182" s="139">
        <f t="shared" si="28"/>
        <v>0</v>
      </c>
      <c r="BI182" s="13" t="s">
        <v>157</v>
      </c>
      <c r="BJ182" s="139">
        <f t="shared" si="29"/>
        <v>0</v>
      </c>
      <c r="BK182" s="13" t="s">
        <v>156</v>
      </c>
      <c r="BL182" s="138" t="s">
        <v>1680</v>
      </c>
    </row>
    <row r="183" spans="2:64" s="1" customFormat="1" ht="16.5" customHeight="1">
      <c r="B183" s="127"/>
      <c r="C183" s="140" t="s">
        <v>379</v>
      </c>
      <c r="D183" s="140" t="s">
        <v>338</v>
      </c>
      <c r="E183" s="141" t="s">
        <v>1681</v>
      </c>
      <c r="F183" s="142" t="s">
        <v>1682</v>
      </c>
      <c r="G183" s="143" t="s">
        <v>154</v>
      </c>
      <c r="H183" s="144">
        <v>58.497</v>
      </c>
      <c r="I183" s="144"/>
      <c r="J183" s="145">
        <f t="shared" si="20"/>
        <v>0</v>
      </c>
      <c r="K183" s="142" t="s">
        <v>1</v>
      </c>
      <c r="L183" s="146"/>
      <c r="M183" s="147" t="s">
        <v>1</v>
      </c>
      <c r="N183" s="148" t="s">
        <v>35</v>
      </c>
      <c r="O183" s="136">
        <v>0</v>
      </c>
      <c r="P183" s="136">
        <f t="shared" si="21"/>
        <v>0</v>
      </c>
      <c r="Q183" s="136">
        <v>9.7000000000000003E-2</v>
      </c>
      <c r="R183" s="136">
        <f t="shared" si="22"/>
        <v>5.6742090000000003</v>
      </c>
      <c r="S183" s="136">
        <v>0</v>
      </c>
      <c r="T183" s="137">
        <f t="shared" si="23"/>
        <v>0</v>
      </c>
      <c r="W183" s="191"/>
      <c r="X183" s="271"/>
      <c r="AQ183" s="138" t="s">
        <v>166</v>
      </c>
      <c r="AS183" s="138" t="s">
        <v>338</v>
      </c>
      <c r="AT183" s="138" t="s">
        <v>157</v>
      </c>
      <c r="AX183" s="13" t="s">
        <v>151</v>
      </c>
      <c r="BD183" s="139">
        <f t="shared" si="24"/>
        <v>0</v>
      </c>
      <c r="BE183" s="139">
        <f t="shared" si="25"/>
        <v>0</v>
      </c>
      <c r="BF183" s="139">
        <f t="shared" si="26"/>
        <v>0</v>
      </c>
      <c r="BG183" s="139">
        <f t="shared" si="27"/>
        <v>0</v>
      </c>
      <c r="BH183" s="139">
        <f t="shared" si="28"/>
        <v>0</v>
      </c>
      <c r="BI183" s="13" t="s">
        <v>157</v>
      </c>
      <c r="BJ183" s="139">
        <f t="shared" si="29"/>
        <v>0</v>
      </c>
      <c r="BK183" s="13" t="s">
        <v>156</v>
      </c>
      <c r="BL183" s="138" t="s">
        <v>1683</v>
      </c>
    </row>
    <row r="184" spans="2:64" s="1" customFormat="1" ht="16.5" customHeight="1">
      <c r="B184" s="127"/>
      <c r="C184" s="140" t="s">
        <v>387</v>
      </c>
      <c r="D184" s="140" t="s">
        <v>338</v>
      </c>
      <c r="E184" s="141" t="s">
        <v>1684</v>
      </c>
      <c r="F184" s="142" t="s">
        <v>1685</v>
      </c>
      <c r="G184" s="143" t="s">
        <v>154</v>
      </c>
      <c r="H184" s="144">
        <v>228.76499999999999</v>
      </c>
      <c r="I184" s="144"/>
      <c r="J184" s="145">
        <f t="shared" si="20"/>
        <v>0</v>
      </c>
      <c r="K184" s="142" t="s">
        <v>203</v>
      </c>
      <c r="L184" s="146"/>
      <c r="M184" s="147" t="s">
        <v>1</v>
      </c>
      <c r="N184" s="148" t="s">
        <v>35</v>
      </c>
      <c r="O184" s="136">
        <v>0</v>
      </c>
      <c r="P184" s="136">
        <f t="shared" si="21"/>
        <v>0</v>
      </c>
      <c r="Q184" s="136">
        <v>2.3E-2</v>
      </c>
      <c r="R184" s="136">
        <f t="shared" si="22"/>
        <v>5.2615949999999998</v>
      </c>
      <c r="S184" s="136">
        <v>0</v>
      </c>
      <c r="T184" s="137">
        <f t="shared" si="23"/>
        <v>0</v>
      </c>
      <c r="W184" s="191"/>
      <c r="X184" s="271"/>
      <c r="AQ184" s="138" t="s">
        <v>166</v>
      </c>
      <c r="AS184" s="138" t="s">
        <v>338</v>
      </c>
      <c r="AT184" s="138" t="s">
        <v>157</v>
      </c>
      <c r="AX184" s="13" t="s">
        <v>151</v>
      </c>
      <c r="BD184" s="139">
        <f t="shared" si="24"/>
        <v>0</v>
      </c>
      <c r="BE184" s="139">
        <f t="shared" si="25"/>
        <v>0</v>
      </c>
      <c r="BF184" s="139">
        <f t="shared" si="26"/>
        <v>0</v>
      </c>
      <c r="BG184" s="139">
        <f t="shared" si="27"/>
        <v>0</v>
      </c>
      <c r="BH184" s="139">
        <f t="shared" si="28"/>
        <v>0</v>
      </c>
      <c r="BI184" s="13" t="s">
        <v>157</v>
      </c>
      <c r="BJ184" s="139">
        <f t="shared" si="29"/>
        <v>0</v>
      </c>
      <c r="BK184" s="13" t="s">
        <v>156</v>
      </c>
      <c r="BL184" s="138" t="s">
        <v>1686</v>
      </c>
    </row>
    <row r="185" spans="2:64" s="271" customFormat="1" ht="24" customHeight="1">
      <c r="B185" s="259"/>
      <c r="C185" s="292" t="s">
        <v>391</v>
      </c>
      <c r="D185" s="292" t="s">
        <v>153</v>
      </c>
      <c r="E185" s="293" t="s">
        <v>1687</v>
      </c>
      <c r="F185" s="294" t="s">
        <v>1688</v>
      </c>
      <c r="G185" s="295" t="s">
        <v>164</v>
      </c>
      <c r="H185" s="296">
        <v>15</v>
      </c>
      <c r="I185" s="296"/>
      <c r="J185" s="297">
        <f t="shared" si="20"/>
        <v>0</v>
      </c>
      <c r="K185" s="294" t="s">
        <v>203</v>
      </c>
      <c r="L185" s="266"/>
      <c r="M185" s="298" t="s">
        <v>1</v>
      </c>
      <c r="N185" s="299" t="s">
        <v>35</v>
      </c>
      <c r="O185" s="300">
        <v>1.363</v>
      </c>
      <c r="P185" s="300">
        <f t="shared" si="21"/>
        <v>20.445</v>
      </c>
      <c r="Q185" s="300">
        <v>2.2151299999999998</v>
      </c>
      <c r="R185" s="300">
        <f t="shared" si="22"/>
        <v>33.226949999999995</v>
      </c>
      <c r="S185" s="300">
        <v>0</v>
      </c>
      <c r="T185" s="301">
        <f t="shared" si="23"/>
        <v>0</v>
      </c>
      <c r="W185" s="191"/>
      <c r="AQ185" s="302" t="s">
        <v>156</v>
      </c>
      <c r="AS185" s="302" t="s">
        <v>153</v>
      </c>
      <c r="AT185" s="302" t="s">
        <v>157</v>
      </c>
      <c r="AX185" s="273" t="s">
        <v>151</v>
      </c>
      <c r="BD185" s="274">
        <f t="shared" si="24"/>
        <v>0</v>
      </c>
      <c r="BE185" s="274">
        <f t="shared" si="25"/>
        <v>0</v>
      </c>
      <c r="BF185" s="274">
        <f t="shared" si="26"/>
        <v>0</v>
      </c>
      <c r="BG185" s="274">
        <f t="shared" si="27"/>
        <v>0</v>
      </c>
      <c r="BH185" s="274">
        <f t="shared" si="28"/>
        <v>0</v>
      </c>
      <c r="BI185" s="273" t="s">
        <v>157</v>
      </c>
      <c r="BJ185" s="274">
        <f t="shared" si="29"/>
        <v>0</v>
      </c>
      <c r="BK185" s="273" t="s">
        <v>156</v>
      </c>
      <c r="BL185" s="302" t="s">
        <v>1689</v>
      </c>
    </row>
    <row r="186" spans="2:64" s="271" customFormat="1" ht="24" customHeight="1">
      <c r="B186" s="259"/>
      <c r="C186" s="292" t="s">
        <v>395</v>
      </c>
      <c r="D186" s="292" t="s">
        <v>153</v>
      </c>
      <c r="E186" s="293" t="s">
        <v>1690</v>
      </c>
      <c r="F186" s="294" t="s">
        <v>2119</v>
      </c>
      <c r="G186" s="295" t="s">
        <v>335</v>
      </c>
      <c r="H186" s="296">
        <v>47.75</v>
      </c>
      <c r="I186" s="296"/>
      <c r="J186" s="297">
        <f t="shared" si="20"/>
        <v>0</v>
      </c>
      <c r="K186" s="294" t="s">
        <v>155</v>
      </c>
      <c r="L186" s="266"/>
      <c r="M186" s="298" t="s">
        <v>1</v>
      </c>
      <c r="N186" s="299" t="s">
        <v>35</v>
      </c>
      <c r="O186" s="300">
        <v>0.29799999999999999</v>
      </c>
      <c r="P186" s="300">
        <f t="shared" si="21"/>
        <v>14.2295</v>
      </c>
      <c r="Q186" s="300">
        <v>0.28127999999999997</v>
      </c>
      <c r="R186" s="300">
        <f t="shared" si="22"/>
        <v>13.431119999999998</v>
      </c>
      <c r="S186" s="300">
        <v>0</v>
      </c>
      <c r="T186" s="301">
        <f t="shared" si="23"/>
        <v>0</v>
      </c>
      <c r="W186" s="191"/>
      <c r="AQ186" s="302" t="s">
        <v>156</v>
      </c>
      <c r="AS186" s="302" t="s">
        <v>153</v>
      </c>
      <c r="AT186" s="302" t="s">
        <v>157</v>
      </c>
      <c r="AX186" s="273" t="s">
        <v>151</v>
      </c>
      <c r="BD186" s="274">
        <f t="shared" si="24"/>
        <v>0</v>
      </c>
      <c r="BE186" s="274">
        <f t="shared" si="25"/>
        <v>0</v>
      </c>
      <c r="BF186" s="274">
        <f t="shared" si="26"/>
        <v>0</v>
      </c>
      <c r="BG186" s="274">
        <f t="shared" si="27"/>
        <v>0</v>
      </c>
      <c r="BH186" s="274">
        <f t="shared" si="28"/>
        <v>0</v>
      </c>
      <c r="BI186" s="273" t="s">
        <v>157</v>
      </c>
      <c r="BJ186" s="274">
        <f t="shared" si="29"/>
        <v>0</v>
      </c>
      <c r="BK186" s="273" t="s">
        <v>156</v>
      </c>
      <c r="BL186" s="302" t="s">
        <v>1691</v>
      </c>
    </row>
    <row r="187" spans="2:64" s="271" customFormat="1" ht="24" customHeight="1">
      <c r="B187" s="259"/>
      <c r="C187" s="304" t="s">
        <v>399</v>
      </c>
      <c r="D187" s="304" t="s">
        <v>338</v>
      </c>
      <c r="E187" s="305" t="s">
        <v>1692</v>
      </c>
      <c r="F187" s="306" t="s">
        <v>2117</v>
      </c>
      <c r="G187" s="307" t="s">
        <v>154</v>
      </c>
      <c r="H187" s="308">
        <v>48</v>
      </c>
      <c r="I187" s="308"/>
      <c r="J187" s="309">
        <f t="shared" si="20"/>
        <v>0</v>
      </c>
      <c r="K187" s="306" t="s">
        <v>1</v>
      </c>
      <c r="L187" s="310"/>
      <c r="M187" s="311" t="s">
        <v>1</v>
      </c>
      <c r="N187" s="312" t="s">
        <v>35</v>
      </c>
      <c r="O187" s="300">
        <v>0</v>
      </c>
      <c r="P187" s="300">
        <f t="shared" si="21"/>
        <v>0</v>
      </c>
      <c r="Q187" s="300">
        <v>2.5000000000000001E-3</v>
      </c>
      <c r="R187" s="300">
        <f t="shared" si="22"/>
        <v>0.12</v>
      </c>
      <c r="S187" s="300">
        <v>0</v>
      </c>
      <c r="T187" s="301">
        <f t="shared" si="23"/>
        <v>0</v>
      </c>
      <c r="W187" s="191"/>
      <c r="AQ187" s="302" t="s">
        <v>166</v>
      </c>
      <c r="AS187" s="302" t="s">
        <v>338</v>
      </c>
      <c r="AT187" s="302" t="s">
        <v>157</v>
      </c>
      <c r="AX187" s="273" t="s">
        <v>151</v>
      </c>
      <c r="BD187" s="274">
        <f t="shared" si="24"/>
        <v>0</v>
      </c>
      <c r="BE187" s="274">
        <f t="shared" si="25"/>
        <v>0</v>
      </c>
      <c r="BF187" s="274">
        <f t="shared" si="26"/>
        <v>0</v>
      </c>
      <c r="BG187" s="274">
        <f t="shared" si="27"/>
        <v>0</v>
      </c>
      <c r="BH187" s="274">
        <f t="shared" si="28"/>
        <v>0</v>
      </c>
      <c r="BI187" s="273" t="s">
        <v>157</v>
      </c>
      <c r="BJ187" s="274">
        <f t="shared" si="29"/>
        <v>0</v>
      </c>
      <c r="BK187" s="273" t="s">
        <v>156</v>
      </c>
      <c r="BL187" s="302" t="s">
        <v>1693</v>
      </c>
    </row>
    <row r="188" spans="2:64" s="271" customFormat="1" ht="24" customHeight="1">
      <c r="B188" s="259"/>
      <c r="C188" s="304" t="s">
        <v>403</v>
      </c>
      <c r="D188" s="304" t="s">
        <v>338</v>
      </c>
      <c r="E188" s="305" t="s">
        <v>1694</v>
      </c>
      <c r="F188" s="306" t="s">
        <v>1695</v>
      </c>
      <c r="G188" s="307" t="s">
        <v>154</v>
      </c>
      <c r="H188" s="308">
        <v>4</v>
      </c>
      <c r="I188" s="308"/>
      <c r="J188" s="309">
        <f t="shared" si="20"/>
        <v>0</v>
      </c>
      <c r="K188" s="306" t="s">
        <v>155</v>
      </c>
      <c r="L188" s="310"/>
      <c r="M188" s="311" t="s">
        <v>1</v>
      </c>
      <c r="N188" s="312" t="s">
        <v>35</v>
      </c>
      <c r="O188" s="300">
        <v>0</v>
      </c>
      <c r="P188" s="300">
        <f t="shared" si="21"/>
        <v>0</v>
      </c>
      <c r="Q188" s="300">
        <v>1E-4</v>
      </c>
      <c r="R188" s="300">
        <f t="shared" si="22"/>
        <v>4.0000000000000002E-4</v>
      </c>
      <c r="S188" s="300">
        <v>0</v>
      </c>
      <c r="T188" s="301">
        <f t="shared" si="23"/>
        <v>0</v>
      </c>
      <c r="W188" s="191"/>
      <c r="AQ188" s="302" t="s">
        <v>166</v>
      </c>
      <c r="AS188" s="302" t="s">
        <v>338</v>
      </c>
      <c r="AT188" s="302" t="s">
        <v>157</v>
      </c>
      <c r="AX188" s="273" t="s">
        <v>151</v>
      </c>
      <c r="BD188" s="274">
        <f t="shared" si="24"/>
        <v>0</v>
      </c>
      <c r="BE188" s="274">
        <f t="shared" si="25"/>
        <v>0</v>
      </c>
      <c r="BF188" s="274">
        <f t="shared" si="26"/>
        <v>0</v>
      </c>
      <c r="BG188" s="274">
        <f t="shared" si="27"/>
        <v>0</v>
      </c>
      <c r="BH188" s="274">
        <f t="shared" si="28"/>
        <v>0</v>
      </c>
      <c r="BI188" s="273" t="s">
        <v>157</v>
      </c>
      <c r="BJ188" s="274">
        <f t="shared" si="29"/>
        <v>0</v>
      </c>
      <c r="BK188" s="273" t="s">
        <v>156</v>
      </c>
      <c r="BL188" s="302" t="s">
        <v>1696</v>
      </c>
    </row>
    <row r="189" spans="2:64" s="313" customFormat="1" ht="22.95" customHeight="1">
      <c r="B189" s="314"/>
      <c r="D189" s="315" t="s">
        <v>68</v>
      </c>
      <c r="E189" s="316" t="s">
        <v>377</v>
      </c>
      <c r="F189" s="316" t="s">
        <v>378</v>
      </c>
      <c r="I189" s="463"/>
      <c r="J189" s="317">
        <f>BJ189</f>
        <v>0</v>
      </c>
      <c r="L189" s="314"/>
      <c r="M189" s="318"/>
      <c r="N189" s="319"/>
      <c r="O189" s="319"/>
      <c r="P189" s="320">
        <f>P190</f>
        <v>102.18</v>
      </c>
      <c r="Q189" s="319"/>
      <c r="R189" s="320">
        <f>R190</f>
        <v>0</v>
      </c>
      <c r="S189" s="319"/>
      <c r="T189" s="321">
        <f>T190</f>
        <v>0</v>
      </c>
      <c r="W189" s="191"/>
      <c r="X189" s="271"/>
      <c r="AQ189" s="315" t="s">
        <v>77</v>
      </c>
      <c r="AS189" s="322" t="s">
        <v>68</v>
      </c>
      <c r="AT189" s="322" t="s">
        <v>77</v>
      </c>
      <c r="AX189" s="315" t="s">
        <v>151</v>
      </c>
      <c r="BJ189" s="323">
        <f>BJ190</f>
        <v>0</v>
      </c>
    </row>
    <row r="190" spans="2:64" s="271" customFormat="1" ht="24" customHeight="1">
      <c r="B190" s="259"/>
      <c r="C190" s="292">
        <v>66</v>
      </c>
      <c r="D190" s="292" t="s">
        <v>153</v>
      </c>
      <c r="E190" s="293" t="s">
        <v>1697</v>
      </c>
      <c r="F190" s="294" t="s">
        <v>1698</v>
      </c>
      <c r="G190" s="295" t="s">
        <v>194</v>
      </c>
      <c r="H190" s="296">
        <v>260</v>
      </c>
      <c r="I190" s="296"/>
      <c r="J190" s="297">
        <f>ROUND(I190*H190,2)</f>
        <v>0</v>
      </c>
      <c r="K190" s="294" t="s">
        <v>155</v>
      </c>
      <c r="L190" s="266"/>
      <c r="M190" s="324" t="s">
        <v>1</v>
      </c>
      <c r="N190" s="325" t="s">
        <v>35</v>
      </c>
      <c r="O190" s="326">
        <v>0.39300000000000002</v>
      </c>
      <c r="P190" s="326">
        <f>O190*H190</f>
        <v>102.18</v>
      </c>
      <c r="Q190" s="326">
        <v>0</v>
      </c>
      <c r="R190" s="326">
        <f>Q190*H190</f>
        <v>0</v>
      </c>
      <c r="S190" s="326">
        <v>0</v>
      </c>
      <c r="T190" s="327">
        <f>S190*H190</f>
        <v>0</v>
      </c>
      <c r="W190" s="191"/>
      <c r="AQ190" s="302" t="s">
        <v>156</v>
      </c>
      <c r="AS190" s="302" t="s">
        <v>153</v>
      </c>
      <c r="AT190" s="302" t="s">
        <v>157</v>
      </c>
      <c r="AX190" s="273" t="s">
        <v>151</v>
      </c>
      <c r="BD190" s="274">
        <f>IF(N190="základná",J190,0)</f>
        <v>0</v>
      </c>
      <c r="BE190" s="274">
        <f>IF(N190="znížená",J190,0)</f>
        <v>0</v>
      </c>
      <c r="BF190" s="274">
        <f>IF(N190="zákl. prenesená",J190,0)</f>
        <v>0</v>
      </c>
      <c r="BG190" s="274">
        <f>IF(N190="zníž. prenesená",J190,0)</f>
        <v>0</v>
      </c>
      <c r="BH190" s="274">
        <f>IF(N190="nulová",J190,0)</f>
        <v>0</v>
      </c>
      <c r="BI190" s="273" t="s">
        <v>157</v>
      </c>
      <c r="BJ190" s="274">
        <f>ROUND(I190*H190,2)</f>
        <v>0</v>
      </c>
      <c r="BK190" s="273" t="s">
        <v>156</v>
      </c>
      <c r="BL190" s="302" t="s">
        <v>1699</v>
      </c>
    </row>
    <row r="191" spans="2:64" s="1" customFormat="1" ht="6.9" customHeight="1">
      <c r="B191" s="37"/>
      <c r="C191" s="38"/>
      <c r="D191" s="38"/>
      <c r="E191" s="38"/>
      <c r="F191" s="38"/>
      <c r="G191" s="38"/>
      <c r="H191" s="38"/>
      <c r="I191" s="38"/>
      <c r="J191" s="38"/>
      <c r="K191" s="38"/>
      <c r="L191" s="25"/>
      <c r="W191" s="191"/>
      <c r="X191" s="271"/>
    </row>
  </sheetData>
  <autoFilter ref="C125:K190"/>
  <mergeCells count="5">
    <mergeCell ref="E118:H118"/>
    <mergeCell ref="L2:V2"/>
    <mergeCell ref="E10:H10"/>
    <mergeCell ref="E30:H30"/>
    <mergeCell ref="E90:H90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9"/>
  <sheetViews>
    <sheetView showGridLines="0" topLeftCell="A127" workbookViewId="0">
      <selection activeCell="I127" sqref="I127:I138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2.28515625" style="46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46">
      <c r="A1" s="80"/>
    </row>
    <row r="2" spans="1:46" ht="36.9" customHeight="1">
      <c r="L2" s="476" t="s">
        <v>5</v>
      </c>
      <c r="M2" s="474"/>
      <c r="N2" s="474"/>
      <c r="O2" s="474"/>
      <c r="P2" s="474"/>
      <c r="Q2" s="474"/>
      <c r="R2" s="474"/>
      <c r="S2" s="474"/>
      <c r="T2" s="474"/>
      <c r="U2" s="474"/>
      <c r="V2" s="474"/>
      <c r="AT2" s="13" t="s">
        <v>102</v>
      </c>
    </row>
    <row r="3" spans="1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1:46" ht="24.9" customHeight="1">
      <c r="B4" s="16"/>
      <c r="D4" s="17" t="s">
        <v>109</v>
      </c>
      <c r="L4" s="16"/>
      <c r="M4" s="81" t="s">
        <v>9</v>
      </c>
      <c r="AT4" s="13" t="s">
        <v>3</v>
      </c>
    </row>
    <row r="5" spans="1:46" ht="6.9" customHeight="1">
      <c r="B5" s="16"/>
      <c r="L5" s="16"/>
    </row>
    <row r="6" spans="1:46" ht="12" customHeight="1">
      <c r="B6" s="16"/>
      <c r="D6" s="22" t="s">
        <v>13</v>
      </c>
      <c r="L6" s="16"/>
    </row>
    <row r="7" spans="1:46" ht="16.5" customHeight="1">
      <c r="B7" s="16"/>
      <c r="E7" s="386" t="str">
        <f>'Rekapitulácia stavby'!K6</f>
        <v>Komunitné centrum – obec Jelka</v>
      </c>
      <c r="F7" s="386"/>
      <c r="G7" s="386"/>
      <c r="H7" s="386"/>
      <c r="L7" s="16"/>
    </row>
    <row r="8" spans="1:46" s="381" customFormat="1" ht="12" customHeight="1">
      <c r="B8" s="16"/>
      <c r="E8" s="382"/>
      <c r="F8" s="383"/>
      <c r="G8" s="383"/>
      <c r="H8" s="383"/>
      <c r="L8" s="16"/>
      <c r="W8" s="465"/>
    </row>
    <row r="9" spans="1:46" s="1" customFormat="1" ht="12" customHeight="1">
      <c r="B9" s="25"/>
      <c r="D9" s="22" t="s">
        <v>110</v>
      </c>
      <c r="L9" s="25"/>
      <c r="W9" s="466"/>
    </row>
    <row r="10" spans="1:46" s="1" customFormat="1" ht="12" customHeight="1">
      <c r="B10" s="25"/>
      <c r="E10" s="492" t="s">
        <v>1700</v>
      </c>
      <c r="F10" s="501"/>
      <c r="G10" s="501"/>
      <c r="H10" s="501"/>
      <c r="L10" s="25"/>
      <c r="W10" s="466"/>
    </row>
    <row r="11" spans="1:46" s="1" customFormat="1">
      <c r="B11" s="25"/>
      <c r="L11" s="25"/>
      <c r="W11" s="466"/>
    </row>
    <row r="12" spans="1:46" s="1" customFormat="1" ht="12" customHeight="1">
      <c r="B12" s="25"/>
      <c r="D12" s="22" t="s">
        <v>14</v>
      </c>
      <c r="F12" s="20" t="s">
        <v>1</v>
      </c>
      <c r="I12" s="22" t="s">
        <v>15</v>
      </c>
      <c r="J12" s="20" t="s">
        <v>1</v>
      </c>
      <c r="L12" s="25"/>
      <c r="W12" s="466"/>
    </row>
    <row r="13" spans="1:46" s="384" customFormat="1" ht="12" customHeight="1">
      <c r="B13" s="25"/>
      <c r="D13" s="383"/>
      <c r="F13" s="380"/>
      <c r="I13" s="383"/>
      <c r="J13" s="380"/>
      <c r="L13" s="25"/>
      <c r="W13" s="466"/>
    </row>
    <row r="14" spans="1:46" s="1" customFormat="1" ht="12" customHeight="1">
      <c r="B14" s="25"/>
      <c r="D14" s="22" t="s">
        <v>16</v>
      </c>
      <c r="F14" s="20"/>
      <c r="I14" s="22" t="s">
        <v>18</v>
      </c>
      <c r="J14" s="256">
        <f>'Rekapitulácia stavby'!AN10</f>
        <v>43886</v>
      </c>
      <c r="L14" s="25"/>
      <c r="W14" s="466"/>
    </row>
    <row r="15" spans="1:46" s="1" customFormat="1" ht="18.600000000000001" customHeight="1">
      <c r="B15" s="25"/>
      <c r="E15" s="380" t="s">
        <v>17</v>
      </c>
      <c r="L15" s="25"/>
      <c r="W15" s="466"/>
    </row>
    <row r="16" spans="1:46" s="384" customFormat="1" ht="10.95" customHeight="1">
      <c r="B16" s="25"/>
      <c r="E16" s="380"/>
      <c r="L16" s="25"/>
      <c r="W16" s="466"/>
    </row>
    <row r="17" spans="2:23" s="1" customFormat="1" ht="12" customHeight="1">
      <c r="B17" s="25"/>
      <c r="D17" s="22" t="s">
        <v>19</v>
      </c>
      <c r="I17" s="22" t="s">
        <v>20</v>
      </c>
      <c r="J17" s="398" t="s">
        <v>2210</v>
      </c>
      <c r="L17" s="25"/>
      <c r="W17" s="466"/>
    </row>
    <row r="18" spans="2:23" s="1" customFormat="1" ht="18" customHeight="1">
      <c r="B18" s="25"/>
      <c r="E18" s="20" t="s">
        <v>21</v>
      </c>
      <c r="I18" s="22" t="s">
        <v>22</v>
      </c>
      <c r="J18" s="20" t="s">
        <v>1</v>
      </c>
      <c r="L18" s="25"/>
      <c r="W18" s="466"/>
    </row>
    <row r="19" spans="2:23" s="1" customFormat="1" ht="6.9" customHeight="1">
      <c r="B19" s="25"/>
      <c r="L19" s="25"/>
      <c r="W19" s="466"/>
    </row>
    <row r="20" spans="2:23" s="1" customFormat="1" ht="12" customHeight="1">
      <c r="B20" s="25"/>
      <c r="D20" s="22" t="s">
        <v>23</v>
      </c>
      <c r="I20" s="22" t="s">
        <v>20</v>
      </c>
      <c r="J20" s="20" t="s">
        <v>1</v>
      </c>
      <c r="L20" s="25"/>
      <c r="W20" s="466"/>
    </row>
    <row r="21" spans="2:23" s="1" customFormat="1" ht="18" customHeight="1">
      <c r="B21" s="25"/>
      <c r="E21" s="380" t="s">
        <v>2209</v>
      </c>
      <c r="I21" s="22" t="s">
        <v>22</v>
      </c>
      <c r="J21" s="20" t="s">
        <v>1</v>
      </c>
      <c r="L21" s="25"/>
      <c r="W21" s="466"/>
    </row>
    <row r="22" spans="2:23" s="1" customFormat="1" ht="6.9" customHeight="1">
      <c r="B22" s="25"/>
      <c r="L22" s="25"/>
      <c r="W22" s="466"/>
    </row>
    <row r="23" spans="2:23" s="1" customFormat="1" ht="12" customHeight="1">
      <c r="B23" s="25"/>
      <c r="D23" s="22" t="s">
        <v>24</v>
      </c>
      <c r="I23" s="22" t="s">
        <v>20</v>
      </c>
      <c r="J23" s="380">
        <v>47054409</v>
      </c>
      <c r="L23" s="25"/>
      <c r="W23" s="466"/>
    </row>
    <row r="24" spans="2:23" s="1" customFormat="1" ht="18" customHeight="1">
      <c r="B24" s="25"/>
      <c r="E24" s="20" t="s">
        <v>25</v>
      </c>
      <c r="I24" s="22" t="s">
        <v>22</v>
      </c>
      <c r="J24" s="380" t="s">
        <v>2214</v>
      </c>
      <c r="L24" s="25"/>
      <c r="W24" s="466"/>
    </row>
    <row r="25" spans="2:23" s="1" customFormat="1" ht="6.9" customHeight="1">
      <c r="B25" s="25"/>
      <c r="L25" s="25"/>
      <c r="W25" s="466"/>
    </row>
    <row r="26" spans="2:23" s="1" customFormat="1" ht="12" customHeight="1">
      <c r="B26" s="25"/>
      <c r="D26" s="22" t="s">
        <v>27</v>
      </c>
      <c r="I26" s="22" t="s">
        <v>20</v>
      </c>
      <c r="J26" s="20" t="s">
        <v>1</v>
      </c>
      <c r="L26" s="25"/>
      <c r="W26" s="466"/>
    </row>
    <row r="27" spans="2:23" s="1" customFormat="1" ht="18" customHeight="1">
      <c r="B27" s="25"/>
      <c r="E27" s="20" t="s">
        <v>2208</v>
      </c>
      <c r="I27" s="22" t="s">
        <v>22</v>
      </c>
      <c r="J27" s="20" t="s">
        <v>1</v>
      </c>
      <c r="L27" s="25"/>
      <c r="W27" s="466"/>
    </row>
    <row r="28" spans="2:23" s="1" customFormat="1" ht="6.9" customHeight="1">
      <c r="B28" s="25"/>
      <c r="L28" s="25"/>
      <c r="W28" s="466"/>
    </row>
    <row r="29" spans="2:23" s="1" customFormat="1" ht="12" customHeight="1">
      <c r="B29" s="25"/>
      <c r="D29" s="22" t="s">
        <v>28</v>
      </c>
      <c r="L29" s="25"/>
      <c r="W29" s="466"/>
    </row>
    <row r="30" spans="2:23" s="7" customFormat="1" ht="16.5" customHeight="1">
      <c r="B30" s="82"/>
      <c r="E30" s="477" t="s">
        <v>1</v>
      </c>
      <c r="F30" s="477"/>
      <c r="G30" s="477"/>
      <c r="H30" s="477"/>
      <c r="L30" s="82"/>
    </row>
    <row r="31" spans="2:23" s="1" customFormat="1" ht="6.9" customHeight="1">
      <c r="B31" s="25"/>
      <c r="L31" s="25"/>
      <c r="W31" s="466"/>
    </row>
    <row r="32" spans="2:23" s="1" customFormat="1" ht="6.9" customHeight="1">
      <c r="B32" s="25"/>
      <c r="D32" s="45"/>
      <c r="E32" s="45"/>
      <c r="F32" s="45"/>
      <c r="G32" s="45"/>
      <c r="H32" s="45"/>
      <c r="I32" s="45"/>
      <c r="J32" s="45"/>
      <c r="K32" s="45"/>
      <c r="L32" s="25"/>
      <c r="W32" s="466"/>
    </row>
    <row r="33" spans="2:23" s="1" customFormat="1" ht="25.35" customHeight="1">
      <c r="B33" s="25"/>
      <c r="D33" s="83" t="s">
        <v>29</v>
      </c>
      <c r="J33" s="58">
        <f>ROUND(J124, 2)</f>
        <v>0</v>
      </c>
      <c r="L33" s="25"/>
      <c r="W33" s="466"/>
    </row>
    <row r="34" spans="2:23" s="1" customFormat="1" ht="6.9" customHeight="1">
      <c r="B34" s="25"/>
      <c r="D34" s="45"/>
      <c r="E34" s="45"/>
      <c r="F34" s="45"/>
      <c r="G34" s="45"/>
      <c r="H34" s="45"/>
      <c r="I34" s="45"/>
      <c r="J34" s="45"/>
      <c r="K34" s="45"/>
      <c r="L34" s="25"/>
      <c r="W34" s="466"/>
    </row>
    <row r="35" spans="2:23" s="1" customFormat="1" ht="14.4" customHeight="1">
      <c r="B35" s="25"/>
      <c r="F35" s="28" t="s">
        <v>31</v>
      </c>
      <c r="I35" s="28" t="s">
        <v>30</v>
      </c>
      <c r="J35" s="28" t="s">
        <v>32</v>
      </c>
      <c r="L35" s="25"/>
      <c r="W35" s="466"/>
    </row>
    <row r="36" spans="2:23" s="1" customFormat="1" ht="14.4" customHeight="1">
      <c r="B36" s="25"/>
      <c r="D36" s="84" t="s">
        <v>33</v>
      </c>
      <c r="E36" s="22" t="s">
        <v>34</v>
      </c>
      <c r="F36" s="85">
        <f>ROUND((SUM(BE124:BE138)),  2)</f>
        <v>0</v>
      </c>
      <c r="I36" s="86">
        <v>0.2</v>
      </c>
      <c r="J36" s="85">
        <f>ROUND(((SUM(BE124:BE138))*I36),  2)</f>
        <v>0</v>
      </c>
      <c r="L36" s="25"/>
      <c r="W36" s="466"/>
    </row>
    <row r="37" spans="2:23" s="1" customFormat="1" ht="14.4" customHeight="1">
      <c r="B37" s="25"/>
      <c r="E37" s="22" t="s">
        <v>35</v>
      </c>
      <c r="F37" s="85">
        <f>ROUND((SUM(BF124:BF138)),  2)</f>
        <v>1799.52</v>
      </c>
      <c r="I37" s="86">
        <v>0.2</v>
      </c>
      <c r="J37" s="85">
        <f>ROUND(((SUM(BF124:BF138))*I37),  2)</f>
        <v>359.9</v>
      </c>
      <c r="L37" s="25"/>
      <c r="W37" s="466"/>
    </row>
    <row r="38" spans="2:23" s="1" customFormat="1" ht="14.4" hidden="1" customHeight="1">
      <c r="B38" s="25"/>
      <c r="E38" s="22" t="s">
        <v>36</v>
      </c>
      <c r="F38" s="85">
        <f>ROUND((SUM(BG124:BG138)),  2)</f>
        <v>0</v>
      </c>
      <c r="I38" s="86">
        <v>0.2</v>
      </c>
      <c r="J38" s="85">
        <f>0</f>
        <v>0</v>
      </c>
      <c r="L38" s="25"/>
      <c r="W38" s="466"/>
    </row>
    <row r="39" spans="2:23" s="1" customFormat="1" ht="14.4" hidden="1" customHeight="1">
      <c r="B39" s="25"/>
      <c r="E39" s="22" t="s">
        <v>37</v>
      </c>
      <c r="F39" s="85">
        <f>ROUND((SUM(BH124:BH138)),  2)</f>
        <v>0</v>
      </c>
      <c r="I39" s="86">
        <v>0.2</v>
      </c>
      <c r="J39" s="85">
        <f>0</f>
        <v>0</v>
      </c>
      <c r="L39" s="25"/>
      <c r="W39" s="466"/>
    </row>
    <row r="40" spans="2:23" s="1" customFormat="1" ht="14.4" hidden="1" customHeight="1">
      <c r="B40" s="25"/>
      <c r="E40" s="22" t="s">
        <v>38</v>
      </c>
      <c r="F40" s="85">
        <f>ROUND((SUM(BI124:BI138)),  2)</f>
        <v>0</v>
      </c>
      <c r="I40" s="86">
        <v>0</v>
      </c>
      <c r="J40" s="85">
        <f>0</f>
        <v>0</v>
      </c>
      <c r="L40" s="25"/>
      <c r="W40" s="466"/>
    </row>
    <row r="41" spans="2:23" s="1" customFormat="1" ht="6.9" customHeight="1">
      <c r="B41" s="25"/>
      <c r="L41" s="25"/>
      <c r="W41" s="466"/>
    </row>
    <row r="42" spans="2:23" s="1" customFormat="1" ht="25.35" customHeight="1">
      <c r="B42" s="25"/>
      <c r="C42" s="87"/>
      <c r="D42" s="88" t="s">
        <v>39</v>
      </c>
      <c r="E42" s="49"/>
      <c r="F42" s="49"/>
      <c r="G42" s="89" t="s">
        <v>40</v>
      </c>
      <c r="H42" s="90" t="s">
        <v>41</v>
      </c>
      <c r="I42" s="49"/>
      <c r="J42" s="91">
        <f>SUM(J33:J40)</f>
        <v>359.9</v>
      </c>
      <c r="K42" s="92"/>
      <c r="L42" s="25"/>
      <c r="W42" s="466"/>
    </row>
    <row r="43" spans="2:23" s="1" customFormat="1" ht="14.4" customHeight="1">
      <c r="B43" s="25"/>
      <c r="L43" s="25"/>
      <c r="W43" s="466"/>
    </row>
    <row r="44" spans="2:23" ht="14.4" customHeight="1">
      <c r="B44" s="16"/>
      <c r="L44" s="16"/>
    </row>
    <row r="45" spans="2:23" ht="14.4" customHeight="1">
      <c r="B45" s="16"/>
      <c r="L45" s="16"/>
    </row>
    <row r="46" spans="2:23" ht="14.4" customHeight="1">
      <c r="B46" s="16"/>
      <c r="L46" s="16"/>
    </row>
    <row r="47" spans="2:23" ht="14.4" customHeight="1">
      <c r="B47" s="16"/>
      <c r="L47" s="16"/>
    </row>
    <row r="48" spans="2:23" ht="14.4" customHeight="1">
      <c r="B48" s="16"/>
      <c r="L48" s="16"/>
    </row>
    <row r="49" spans="2:23" ht="14.4" customHeight="1">
      <c r="B49" s="16"/>
      <c r="L49" s="16"/>
    </row>
    <row r="50" spans="2:23" ht="14.4" customHeight="1">
      <c r="B50" s="16"/>
      <c r="L50" s="16"/>
    </row>
    <row r="51" spans="2:23" ht="14.4" customHeight="1">
      <c r="B51" s="16"/>
      <c r="L51" s="16"/>
    </row>
    <row r="52" spans="2:23" ht="14.4" customHeight="1">
      <c r="B52" s="16"/>
      <c r="D52" s="397" t="str">
        <f>E24</f>
        <v>ADplan s.r.o.</v>
      </c>
      <c r="E52" s="387"/>
      <c r="F52" s="387"/>
      <c r="G52" s="397" t="str">
        <f>E27</f>
        <v>Ing. arch Jozef Melíšek</v>
      </c>
      <c r="H52" s="387"/>
      <c r="I52" s="387"/>
      <c r="J52" s="387"/>
      <c r="L52" s="16"/>
    </row>
    <row r="53" spans="2:23" s="1" customFormat="1" ht="14.4" customHeight="1">
      <c r="B53" s="25"/>
      <c r="D53" s="34" t="s">
        <v>42</v>
      </c>
      <c r="E53" s="35"/>
      <c r="F53" s="35"/>
      <c r="G53" s="34" t="s">
        <v>43</v>
      </c>
      <c r="H53" s="35"/>
      <c r="I53" s="35"/>
      <c r="J53" s="35"/>
      <c r="K53" s="35"/>
      <c r="L53" s="25"/>
      <c r="W53" s="466"/>
    </row>
    <row r="54" spans="2:23">
      <c r="B54" s="16"/>
      <c r="D54" s="387"/>
      <c r="E54" s="387"/>
      <c r="F54" s="387"/>
      <c r="G54" s="387"/>
      <c r="H54" s="387"/>
      <c r="I54" s="387"/>
      <c r="J54" s="387"/>
      <c r="L54" s="16"/>
    </row>
    <row r="55" spans="2:23">
      <c r="B55" s="16"/>
      <c r="D55" s="387"/>
      <c r="E55" s="387"/>
      <c r="F55" s="387"/>
      <c r="G55" s="387"/>
      <c r="H55" s="387"/>
      <c r="I55" s="387"/>
      <c r="J55" s="387"/>
      <c r="L55" s="16"/>
    </row>
    <row r="56" spans="2:23">
      <c r="B56" s="16"/>
      <c r="D56" s="387"/>
      <c r="E56" s="387"/>
      <c r="F56" s="387"/>
      <c r="G56" s="387"/>
      <c r="H56" s="387"/>
      <c r="I56" s="387"/>
      <c r="J56" s="387"/>
      <c r="L56" s="16"/>
    </row>
    <row r="57" spans="2:23">
      <c r="B57" s="16"/>
      <c r="D57" s="387"/>
      <c r="E57" s="387"/>
      <c r="F57" s="387"/>
      <c r="G57" s="387"/>
      <c r="H57" s="387"/>
      <c r="I57" s="387"/>
      <c r="J57" s="387"/>
      <c r="L57" s="16"/>
    </row>
    <row r="58" spans="2:23">
      <c r="B58" s="16"/>
      <c r="D58" s="387"/>
      <c r="E58" s="387"/>
      <c r="F58" s="387"/>
      <c r="G58" s="387"/>
      <c r="H58" s="387"/>
      <c r="I58" s="387"/>
      <c r="J58" s="387"/>
      <c r="L58" s="16"/>
    </row>
    <row r="59" spans="2:23">
      <c r="B59" s="16"/>
      <c r="D59" s="387"/>
      <c r="E59" s="387"/>
      <c r="F59" s="387"/>
      <c r="G59" s="387"/>
      <c r="H59" s="387"/>
      <c r="I59" s="387"/>
      <c r="J59" s="387"/>
      <c r="L59" s="16"/>
    </row>
    <row r="60" spans="2:23">
      <c r="B60" s="16"/>
      <c r="D60" s="387"/>
      <c r="E60" s="387"/>
      <c r="F60" s="387"/>
      <c r="G60" s="387"/>
      <c r="H60" s="387"/>
      <c r="I60" s="387"/>
      <c r="J60" s="387"/>
      <c r="L60" s="16"/>
    </row>
    <row r="61" spans="2:23">
      <c r="B61" s="16"/>
      <c r="D61" s="387"/>
      <c r="E61" s="387"/>
      <c r="F61" s="387"/>
      <c r="G61" s="387"/>
      <c r="H61" s="387"/>
      <c r="I61" s="387"/>
      <c r="J61" s="387"/>
      <c r="L61" s="16"/>
    </row>
    <row r="62" spans="2:23">
      <c r="B62" s="16"/>
      <c r="D62" s="387"/>
      <c r="E62" s="387"/>
      <c r="F62" s="387"/>
      <c r="G62" s="387"/>
      <c r="H62" s="387"/>
      <c r="I62" s="387"/>
      <c r="J62" s="387"/>
      <c r="L62" s="16"/>
    </row>
    <row r="63" spans="2:23">
      <c r="B63" s="16"/>
      <c r="D63" s="387"/>
      <c r="E63" s="387"/>
      <c r="F63" s="387"/>
      <c r="G63" s="387"/>
      <c r="H63" s="387"/>
      <c r="I63" s="387"/>
      <c r="J63" s="387"/>
      <c r="L63" s="16"/>
    </row>
    <row r="64" spans="2:23" s="1" customFormat="1" ht="13.2">
      <c r="B64" s="25"/>
      <c r="D64" s="36" t="s">
        <v>2211</v>
      </c>
      <c r="E64" s="389"/>
      <c r="F64" s="93" t="s">
        <v>45</v>
      </c>
      <c r="G64" s="36" t="s">
        <v>44</v>
      </c>
      <c r="H64" s="389"/>
      <c r="I64" s="389"/>
      <c r="J64" s="94" t="s">
        <v>45</v>
      </c>
      <c r="K64" s="27"/>
      <c r="L64" s="25"/>
      <c r="W64" s="466"/>
    </row>
    <row r="65" spans="2:23">
      <c r="B65" s="16"/>
      <c r="D65" s="387"/>
      <c r="E65" s="387"/>
      <c r="F65" s="387"/>
      <c r="G65" s="387"/>
      <c r="H65" s="387"/>
      <c r="I65" s="387"/>
      <c r="J65" s="387"/>
      <c r="L65" s="16"/>
    </row>
    <row r="66" spans="2:23">
      <c r="B66" s="16"/>
      <c r="D66" s="387"/>
      <c r="E66" s="387"/>
      <c r="F66" s="387"/>
      <c r="G66" s="387"/>
      <c r="H66" s="387"/>
      <c r="I66" s="387"/>
      <c r="J66" s="387"/>
      <c r="L66" s="16"/>
    </row>
    <row r="67" spans="2:23" ht="13.2">
      <c r="B67" s="16"/>
      <c r="D67" s="397" t="str">
        <f>E18</f>
        <v>Obec Jelka</v>
      </c>
      <c r="E67" s="387"/>
      <c r="F67" s="387"/>
      <c r="G67" s="397" t="str">
        <f>E21</f>
        <v>víťaz verejného obstarávania</v>
      </c>
      <c r="H67" s="397"/>
      <c r="I67" s="397"/>
      <c r="J67" s="387"/>
      <c r="L67" s="16"/>
    </row>
    <row r="68" spans="2:23" s="1" customFormat="1" ht="13.2">
      <c r="B68" s="25"/>
      <c r="D68" s="34" t="s">
        <v>46</v>
      </c>
      <c r="E68" s="35"/>
      <c r="F68" s="35"/>
      <c r="G68" s="34" t="s">
        <v>47</v>
      </c>
      <c r="H68" s="35"/>
      <c r="I68" s="35"/>
      <c r="J68" s="35"/>
      <c r="K68" s="35"/>
      <c r="L68" s="25"/>
      <c r="W68" s="466"/>
    </row>
    <row r="69" spans="2:23">
      <c r="B69" s="16"/>
      <c r="L69" s="16"/>
    </row>
    <row r="70" spans="2:23">
      <c r="B70" s="16"/>
      <c r="L70" s="16"/>
    </row>
    <row r="71" spans="2:23">
      <c r="B71" s="16"/>
      <c r="L71" s="16"/>
    </row>
    <row r="72" spans="2:23">
      <c r="B72" s="16"/>
      <c r="L72" s="16"/>
    </row>
    <row r="73" spans="2:23">
      <c r="B73" s="16"/>
      <c r="L73" s="16"/>
    </row>
    <row r="74" spans="2:23">
      <c r="B74" s="16"/>
      <c r="L74" s="16"/>
    </row>
    <row r="75" spans="2:23">
      <c r="B75" s="16"/>
      <c r="L75" s="16"/>
    </row>
    <row r="76" spans="2:23">
      <c r="B76" s="16"/>
      <c r="L76" s="16"/>
    </row>
    <row r="77" spans="2:23">
      <c r="B77" s="16"/>
      <c r="L77" s="16"/>
    </row>
    <row r="78" spans="2:23">
      <c r="B78" s="16"/>
      <c r="L78" s="16"/>
    </row>
    <row r="79" spans="2:23" s="1" customFormat="1" ht="13.2">
      <c r="B79" s="25"/>
      <c r="D79" s="36" t="s">
        <v>44</v>
      </c>
      <c r="E79" s="27"/>
      <c r="F79" s="93" t="s">
        <v>45</v>
      </c>
      <c r="G79" s="36" t="s">
        <v>44</v>
      </c>
      <c r="H79" s="27"/>
      <c r="I79" s="27"/>
      <c r="J79" s="94" t="s">
        <v>45</v>
      </c>
      <c r="K79" s="27"/>
      <c r="L79" s="25"/>
      <c r="W79" s="466"/>
    </row>
    <row r="80" spans="2:23" s="1" customFormat="1" ht="14.4" customHeight="1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25"/>
      <c r="W80" s="466"/>
    </row>
    <row r="84" spans="2:23" s="1" customFormat="1" ht="6.9" customHeight="1"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25"/>
      <c r="W84" s="466"/>
    </row>
    <row r="85" spans="2:23" s="1" customFormat="1" ht="24.9" customHeight="1">
      <c r="B85" s="25"/>
      <c r="C85" s="17" t="s">
        <v>112</v>
      </c>
      <c r="L85" s="25"/>
      <c r="W85" s="466"/>
    </row>
    <row r="86" spans="2:23" s="1" customFormat="1" ht="6.9" customHeight="1">
      <c r="B86" s="25"/>
      <c r="L86" s="25"/>
      <c r="W86" s="466"/>
    </row>
    <row r="87" spans="2:23" s="1" customFormat="1" ht="12" customHeight="1">
      <c r="B87" s="25"/>
      <c r="C87" s="22" t="s">
        <v>13</v>
      </c>
      <c r="L87" s="25"/>
      <c r="W87" s="466"/>
    </row>
    <row r="88" spans="2:23" s="1" customFormat="1" ht="16.5" customHeight="1">
      <c r="B88" s="25"/>
      <c r="E88" s="386" t="str">
        <f>E7</f>
        <v>Komunitné centrum – obec Jelka</v>
      </c>
      <c r="F88" s="386"/>
      <c r="G88" s="386"/>
      <c r="H88" s="386"/>
      <c r="L88" s="25"/>
      <c r="W88" s="466"/>
    </row>
    <row r="89" spans="2:23" s="1" customFormat="1" ht="12" customHeight="1">
      <c r="B89" s="25"/>
      <c r="C89" s="22" t="s">
        <v>110</v>
      </c>
      <c r="L89" s="25"/>
      <c r="W89" s="466"/>
    </row>
    <row r="90" spans="2:23" s="1" customFormat="1" ht="16.5" customHeight="1">
      <c r="B90" s="25"/>
      <c r="E90" s="492" t="str">
        <f>E10</f>
        <v>09 - SO-02 Oplotenie</v>
      </c>
      <c r="F90" s="501"/>
      <c r="G90" s="501"/>
      <c r="H90" s="501"/>
      <c r="L90" s="25"/>
      <c r="W90" s="466"/>
    </row>
    <row r="91" spans="2:23" s="1" customFormat="1" ht="6.9" customHeight="1">
      <c r="B91" s="25"/>
      <c r="L91" s="25"/>
      <c r="W91" s="466"/>
    </row>
    <row r="92" spans="2:23" s="1" customFormat="1" ht="12" customHeight="1">
      <c r="B92" s="25"/>
      <c r="C92" s="22" t="s">
        <v>16</v>
      </c>
      <c r="F92" s="20" t="str">
        <f>E15</f>
        <v>Jelka,p.č. 1174/38,1174/41</v>
      </c>
      <c r="I92" s="22" t="s">
        <v>18</v>
      </c>
      <c r="J92" s="44">
        <f>IF(J14="","",J14)</f>
        <v>43886</v>
      </c>
      <c r="L92" s="25"/>
      <c r="W92" s="466"/>
    </row>
    <row r="93" spans="2:23" s="1" customFormat="1" ht="6.9" customHeight="1">
      <c r="B93" s="25"/>
      <c r="L93" s="25"/>
      <c r="W93" s="466"/>
    </row>
    <row r="94" spans="2:23" s="1" customFormat="1" ht="15.15" customHeight="1">
      <c r="B94" s="25"/>
      <c r="C94" s="22" t="s">
        <v>19</v>
      </c>
      <c r="F94" s="20" t="str">
        <f>E18</f>
        <v>Obec Jelka</v>
      </c>
      <c r="I94" s="22" t="s">
        <v>24</v>
      </c>
      <c r="J94" s="23" t="str">
        <f>E24</f>
        <v>ADplan s.r.o.</v>
      </c>
      <c r="L94" s="25"/>
      <c r="W94" s="466"/>
    </row>
    <row r="95" spans="2:23" s="1" customFormat="1" ht="25.2" customHeight="1">
      <c r="B95" s="25"/>
      <c r="C95" s="22" t="s">
        <v>23</v>
      </c>
      <c r="F95" s="20" t="str">
        <f>IF(E21="","",E21)</f>
        <v>víťaz verejného obstarávania</v>
      </c>
      <c r="I95" s="22" t="s">
        <v>27</v>
      </c>
      <c r="J95" s="23" t="str">
        <f>E27</f>
        <v>Ing. arch Jozef Melíšek</v>
      </c>
      <c r="L95" s="25"/>
      <c r="W95" s="466"/>
    </row>
    <row r="96" spans="2:23" s="1" customFormat="1" ht="10.35" customHeight="1">
      <c r="B96" s="25"/>
      <c r="L96" s="25"/>
      <c r="W96" s="466"/>
    </row>
    <row r="97" spans="2:47" s="1" customFormat="1" ht="29.25" customHeight="1">
      <c r="B97" s="25"/>
      <c r="C97" s="95" t="s">
        <v>113</v>
      </c>
      <c r="D97" s="87"/>
      <c r="E97" s="87"/>
      <c r="F97" s="87"/>
      <c r="G97" s="87"/>
      <c r="H97" s="87"/>
      <c r="I97" s="87"/>
      <c r="J97" s="96" t="s">
        <v>114</v>
      </c>
      <c r="K97" s="87"/>
      <c r="L97" s="25"/>
      <c r="W97" s="466"/>
    </row>
    <row r="98" spans="2:47" s="1" customFormat="1" ht="10.35" customHeight="1">
      <c r="B98" s="25"/>
      <c r="L98" s="25"/>
      <c r="W98" s="466"/>
    </row>
    <row r="99" spans="2:47" s="1" customFormat="1" ht="22.95" customHeight="1">
      <c r="B99" s="25"/>
      <c r="C99" s="97" t="s">
        <v>115</v>
      </c>
      <c r="J99" s="58">
        <f>J124</f>
        <v>0</v>
      </c>
      <c r="L99" s="25"/>
      <c r="W99" s="466"/>
      <c r="AU99" s="13" t="s">
        <v>116</v>
      </c>
    </row>
    <row r="100" spans="2:47" s="8" customFormat="1" ht="24.9" customHeight="1">
      <c r="B100" s="98"/>
      <c r="D100" s="99" t="s">
        <v>117</v>
      </c>
      <c r="E100" s="100"/>
      <c r="F100" s="100"/>
      <c r="G100" s="100"/>
      <c r="H100" s="100"/>
      <c r="I100" s="100"/>
      <c r="J100" s="101">
        <f>J125</f>
        <v>0</v>
      </c>
      <c r="L100" s="98"/>
    </row>
    <row r="101" spans="2:47" s="9" customFormat="1" ht="19.95" customHeight="1">
      <c r="B101" s="102"/>
      <c r="D101" s="103" t="s">
        <v>118</v>
      </c>
      <c r="E101" s="104"/>
      <c r="F101" s="104"/>
      <c r="G101" s="104"/>
      <c r="H101" s="104"/>
      <c r="I101" s="104"/>
      <c r="J101" s="105">
        <f>J126</f>
        <v>0</v>
      </c>
      <c r="L101" s="102"/>
    </row>
    <row r="102" spans="2:47" s="9" customFormat="1" ht="19.95" customHeight="1">
      <c r="B102" s="102"/>
      <c r="D102" s="103" t="s">
        <v>119</v>
      </c>
      <c r="E102" s="104"/>
      <c r="F102" s="104"/>
      <c r="G102" s="104"/>
      <c r="H102" s="104"/>
      <c r="I102" s="104"/>
      <c r="J102" s="105">
        <f>J128</f>
        <v>0</v>
      </c>
      <c r="L102" s="102"/>
    </row>
    <row r="103" spans="2:47" s="9" customFormat="1" ht="19.95" customHeight="1">
      <c r="B103" s="102"/>
      <c r="D103" s="103" t="s">
        <v>120</v>
      </c>
      <c r="E103" s="104"/>
      <c r="F103" s="104"/>
      <c r="G103" s="104"/>
      <c r="H103" s="104"/>
      <c r="I103" s="104"/>
      <c r="J103" s="105">
        <f>J134</f>
        <v>0</v>
      </c>
      <c r="L103" s="102"/>
    </row>
    <row r="104" spans="2:47" s="9" customFormat="1" ht="19.95" customHeight="1">
      <c r="B104" s="102"/>
      <c r="D104" s="103" t="s">
        <v>124</v>
      </c>
      <c r="E104" s="104"/>
      <c r="F104" s="104"/>
      <c r="G104" s="104"/>
      <c r="H104" s="104"/>
      <c r="I104" s="104"/>
      <c r="J104" s="105">
        <f>J137</f>
        <v>0</v>
      </c>
      <c r="L104" s="102"/>
    </row>
    <row r="105" spans="2:47" s="1" customFormat="1" ht="21.75" customHeight="1">
      <c r="B105" s="25"/>
      <c r="L105" s="25"/>
      <c r="W105" s="466"/>
    </row>
    <row r="106" spans="2:47" s="1" customFormat="1" ht="6.9" customHeight="1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25"/>
      <c r="W106" s="466"/>
    </row>
    <row r="110" spans="2:47" s="1" customFormat="1" ht="6.9" customHeight="1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25"/>
      <c r="W110" s="466"/>
    </row>
    <row r="111" spans="2:47" s="1" customFormat="1" ht="24.9" customHeight="1">
      <c r="B111" s="25"/>
      <c r="C111" s="17" t="s">
        <v>137</v>
      </c>
      <c r="L111" s="25"/>
      <c r="W111" s="466"/>
    </row>
    <row r="112" spans="2:47" s="1" customFormat="1" ht="6.9" customHeight="1">
      <c r="B112" s="25"/>
      <c r="L112" s="25"/>
      <c r="W112" s="466"/>
    </row>
    <row r="113" spans="2:65" s="1" customFormat="1" ht="12" customHeight="1">
      <c r="B113" s="25"/>
      <c r="C113" s="22" t="s">
        <v>13</v>
      </c>
      <c r="L113" s="25"/>
      <c r="W113" s="466"/>
    </row>
    <row r="114" spans="2:65" s="1" customFormat="1" ht="16.5" customHeight="1">
      <c r="B114" s="25"/>
      <c r="E114" s="386" t="str">
        <f>E7</f>
        <v>Komunitné centrum – obec Jelka</v>
      </c>
      <c r="F114" s="386"/>
      <c r="G114" s="386"/>
      <c r="H114" s="386"/>
      <c r="L114" s="25"/>
      <c r="W114" s="466"/>
    </row>
    <row r="115" spans="2:65" s="1" customFormat="1" ht="12" customHeight="1">
      <c r="B115" s="25"/>
      <c r="C115" s="22" t="s">
        <v>110</v>
      </c>
      <c r="L115" s="25"/>
      <c r="W115" s="466"/>
    </row>
    <row r="116" spans="2:65" s="1" customFormat="1" ht="16.5" customHeight="1">
      <c r="B116" s="25"/>
      <c r="E116" s="492" t="str">
        <f>E10</f>
        <v>09 - SO-02 Oplotenie</v>
      </c>
      <c r="F116" s="501"/>
      <c r="G116" s="501"/>
      <c r="H116" s="501"/>
      <c r="L116" s="25"/>
      <c r="W116" s="466"/>
    </row>
    <row r="117" spans="2:65" s="1" customFormat="1" ht="6.9" customHeight="1">
      <c r="B117" s="25"/>
      <c r="L117" s="25"/>
      <c r="W117" s="466"/>
    </row>
    <row r="118" spans="2:65" s="1" customFormat="1" ht="12" customHeight="1">
      <c r="B118" s="25"/>
      <c r="C118" s="22" t="s">
        <v>16</v>
      </c>
      <c r="F118" s="20" t="str">
        <f>E15</f>
        <v>Jelka,p.č. 1174/38,1174/41</v>
      </c>
      <c r="I118" s="22" t="s">
        <v>18</v>
      </c>
      <c r="J118" s="44">
        <f>IF(J14="","",J14)</f>
        <v>43886</v>
      </c>
      <c r="L118" s="25"/>
      <c r="W118" s="466"/>
    </row>
    <row r="119" spans="2:65" s="1" customFormat="1" ht="6.9" customHeight="1">
      <c r="B119" s="25"/>
      <c r="L119" s="25"/>
      <c r="W119" s="466"/>
    </row>
    <row r="120" spans="2:65" s="1" customFormat="1" ht="15.15" customHeight="1">
      <c r="B120" s="25"/>
      <c r="C120" s="22" t="s">
        <v>19</v>
      </c>
      <c r="F120" s="20" t="str">
        <f>E18</f>
        <v>Obec Jelka</v>
      </c>
      <c r="I120" s="22" t="s">
        <v>24</v>
      </c>
      <c r="J120" s="23" t="str">
        <f>E24</f>
        <v>ADplan s.r.o.</v>
      </c>
      <c r="L120" s="25"/>
      <c r="W120" s="466"/>
    </row>
    <row r="121" spans="2:65" s="1" customFormat="1" ht="25.2" customHeight="1">
      <c r="B121" s="25"/>
      <c r="C121" s="22" t="s">
        <v>23</v>
      </c>
      <c r="F121" s="20" t="str">
        <f>IF(E21="","",E21)</f>
        <v>víťaz verejného obstarávania</v>
      </c>
      <c r="I121" s="22" t="s">
        <v>27</v>
      </c>
      <c r="J121" s="23" t="str">
        <f>E27</f>
        <v>Ing. arch Jozef Melíšek</v>
      </c>
      <c r="L121" s="25"/>
      <c r="W121" s="466"/>
    </row>
    <row r="122" spans="2:65" s="1" customFormat="1" ht="10.35" customHeight="1">
      <c r="B122" s="25"/>
      <c r="L122" s="25"/>
      <c r="W122" s="466"/>
    </row>
    <row r="123" spans="2:65" s="10" customFormat="1" ht="29.25" customHeight="1">
      <c r="B123" s="106"/>
      <c r="C123" s="107" t="s">
        <v>138</v>
      </c>
      <c r="D123" s="108" t="s">
        <v>54</v>
      </c>
      <c r="E123" s="108" t="s">
        <v>50</v>
      </c>
      <c r="F123" s="108" t="s">
        <v>51</v>
      </c>
      <c r="G123" s="108" t="s">
        <v>139</v>
      </c>
      <c r="H123" s="108" t="s">
        <v>140</v>
      </c>
      <c r="I123" s="108" t="s">
        <v>141</v>
      </c>
      <c r="J123" s="109" t="s">
        <v>114</v>
      </c>
      <c r="K123" s="110" t="s">
        <v>142</v>
      </c>
      <c r="L123" s="106"/>
      <c r="M123" s="51" t="s">
        <v>1</v>
      </c>
      <c r="N123" s="52" t="s">
        <v>33</v>
      </c>
      <c r="O123" s="52" t="s">
        <v>143</v>
      </c>
      <c r="P123" s="52" t="s">
        <v>144</v>
      </c>
      <c r="Q123" s="52" t="s">
        <v>145</v>
      </c>
      <c r="R123" s="52" t="s">
        <v>146</v>
      </c>
      <c r="S123" s="52" t="s">
        <v>147</v>
      </c>
      <c r="T123" s="53" t="s">
        <v>148</v>
      </c>
    </row>
    <row r="124" spans="2:65" s="1" customFormat="1" ht="22.95" customHeight="1">
      <c r="B124" s="25"/>
      <c r="C124" s="56" t="s">
        <v>115</v>
      </c>
      <c r="J124" s="111">
        <f>BK124</f>
        <v>0</v>
      </c>
      <c r="L124" s="25"/>
      <c r="M124" s="54"/>
      <c r="N124" s="45"/>
      <c r="O124" s="45"/>
      <c r="P124" s="112">
        <f>P125</f>
        <v>224.59056000000004</v>
      </c>
      <c r="Q124" s="45"/>
      <c r="R124" s="112">
        <f>R125</f>
        <v>40.049608800000001</v>
      </c>
      <c r="S124" s="45"/>
      <c r="T124" s="113">
        <f>T125</f>
        <v>0</v>
      </c>
      <c r="W124" s="466"/>
      <c r="AT124" s="13" t="s">
        <v>68</v>
      </c>
      <c r="AU124" s="13" t="s">
        <v>116</v>
      </c>
      <c r="BK124" s="114">
        <f>BK125</f>
        <v>0</v>
      </c>
    </row>
    <row r="125" spans="2:65" s="11" customFormat="1" ht="25.95" customHeight="1">
      <c r="B125" s="115"/>
      <c r="D125" s="116" t="s">
        <v>68</v>
      </c>
      <c r="E125" s="117" t="s">
        <v>149</v>
      </c>
      <c r="F125" s="117" t="s">
        <v>150</v>
      </c>
      <c r="J125" s="118">
        <f>BK125</f>
        <v>0</v>
      </c>
      <c r="L125" s="115"/>
      <c r="M125" s="119"/>
      <c r="N125" s="120"/>
      <c r="O125" s="120"/>
      <c r="P125" s="121">
        <f>P126+P128+P134+P137</f>
        <v>224.59056000000004</v>
      </c>
      <c r="Q125" s="120"/>
      <c r="R125" s="121">
        <f>R126+R128+R134+R137</f>
        <v>40.049608800000001</v>
      </c>
      <c r="S125" s="120"/>
      <c r="T125" s="122">
        <f>T126+T128+T134+T137</f>
        <v>0</v>
      </c>
      <c r="AR125" s="116" t="s">
        <v>77</v>
      </c>
      <c r="AT125" s="123" t="s">
        <v>68</v>
      </c>
      <c r="AU125" s="123" t="s">
        <v>69</v>
      </c>
      <c r="AY125" s="116" t="s">
        <v>151</v>
      </c>
      <c r="BK125" s="124">
        <f>BK126+BK128+BK134+BK137</f>
        <v>0</v>
      </c>
    </row>
    <row r="126" spans="2:65" s="11" customFormat="1" ht="22.95" customHeight="1">
      <c r="B126" s="115"/>
      <c r="D126" s="116" t="s">
        <v>68</v>
      </c>
      <c r="E126" s="125" t="s">
        <v>77</v>
      </c>
      <c r="F126" s="125" t="s">
        <v>152</v>
      </c>
      <c r="J126" s="126">
        <f>BK126</f>
        <v>0</v>
      </c>
      <c r="L126" s="115"/>
      <c r="M126" s="119"/>
      <c r="N126" s="120"/>
      <c r="O126" s="120"/>
      <c r="P126" s="121">
        <f>SUM(P127:P127)</f>
        <v>35.195999999999998</v>
      </c>
      <c r="Q126" s="120"/>
      <c r="R126" s="121">
        <f>SUM(R127:R127)</f>
        <v>0</v>
      </c>
      <c r="S126" s="120"/>
      <c r="T126" s="122">
        <f>SUM(T127:T127)</f>
        <v>0</v>
      </c>
      <c r="AR126" s="116" t="s">
        <v>77</v>
      </c>
      <c r="AT126" s="123" t="s">
        <v>68</v>
      </c>
      <c r="AU126" s="123" t="s">
        <v>77</v>
      </c>
      <c r="AY126" s="116" t="s">
        <v>151</v>
      </c>
      <c r="BK126" s="124">
        <f>SUM(BK127:BK127)</f>
        <v>0</v>
      </c>
    </row>
    <row r="127" spans="2:65" s="1" customFormat="1" ht="16.5" customHeight="1">
      <c r="B127" s="127"/>
      <c r="C127" s="128" t="s">
        <v>77</v>
      </c>
      <c r="D127" s="128" t="s">
        <v>153</v>
      </c>
      <c r="E127" s="129" t="s">
        <v>167</v>
      </c>
      <c r="F127" s="130" t="s">
        <v>168</v>
      </c>
      <c r="G127" s="131" t="s">
        <v>164</v>
      </c>
      <c r="H127" s="132">
        <v>14</v>
      </c>
      <c r="I127" s="133"/>
      <c r="J127" s="133">
        <v>5.3380000000000001</v>
      </c>
      <c r="K127" s="130" t="s">
        <v>155</v>
      </c>
      <c r="L127" s="25"/>
      <c r="M127" s="134" t="s">
        <v>1</v>
      </c>
      <c r="N127" s="135" t="s">
        <v>35</v>
      </c>
      <c r="O127" s="136">
        <v>2.5139999999999998</v>
      </c>
      <c r="P127" s="136">
        <f>O127*H127</f>
        <v>35.195999999999998</v>
      </c>
      <c r="Q127" s="136">
        <v>0</v>
      </c>
      <c r="R127" s="136">
        <f>Q127*H127</f>
        <v>0</v>
      </c>
      <c r="S127" s="136">
        <v>0</v>
      </c>
      <c r="T127" s="137">
        <f>S127*H127</f>
        <v>0</v>
      </c>
      <c r="W127" s="466"/>
      <c r="X127" s="461"/>
      <c r="Y127" s="191"/>
      <c r="Z127" s="271"/>
      <c r="AR127" s="138" t="s">
        <v>156</v>
      </c>
      <c r="AT127" s="138" t="s">
        <v>153</v>
      </c>
      <c r="AU127" s="138" t="s">
        <v>157</v>
      </c>
      <c r="AY127" s="13" t="s">
        <v>151</v>
      </c>
      <c r="BE127" s="139">
        <f>IF(N127="základná",J127,0)</f>
        <v>0</v>
      </c>
      <c r="BF127" s="139">
        <f>IF(N127="znížená",J127,0)</f>
        <v>5.3380000000000001</v>
      </c>
      <c r="BG127" s="139">
        <f>IF(N127="zákl. prenesená",J127,0)</f>
        <v>0</v>
      </c>
      <c r="BH127" s="139">
        <f>IF(N127="zníž. prenesená",J127,0)</f>
        <v>0</v>
      </c>
      <c r="BI127" s="139">
        <f>IF(N127="nulová",J127,0)</f>
        <v>0</v>
      </c>
      <c r="BJ127" s="13" t="s">
        <v>157</v>
      </c>
      <c r="BK127" s="139">
        <f>ROUND(I127*H127,2)</f>
        <v>0</v>
      </c>
      <c r="BL127" s="13" t="s">
        <v>156</v>
      </c>
      <c r="BM127" s="138" t="s">
        <v>1701</v>
      </c>
    </row>
    <row r="128" spans="2:65" s="11" customFormat="1" ht="22.95" customHeight="1">
      <c r="B128" s="115"/>
      <c r="D128" s="116" t="s">
        <v>68</v>
      </c>
      <c r="E128" s="125" t="s">
        <v>157</v>
      </c>
      <c r="F128" s="125" t="s">
        <v>174</v>
      </c>
      <c r="J128" s="126"/>
      <c r="L128" s="115"/>
      <c r="M128" s="119"/>
      <c r="N128" s="120"/>
      <c r="O128" s="120"/>
      <c r="P128" s="121">
        <f>SUM(P129:P133)</f>
        <v>138.56928000000002</v>
      </c>
      <c r="Q128" s="120"/>
      <c r="R128" s="121">
        <f>SUM(R129:R133)</f>
        <v>38.481108800000001</v>
      </c>
      <c r="S128" s="120"/>
      <c r="T128" s="122">
        <f>SUM(T129:T133)</f>
        <v>0</v>
      </c>
      <c r="X128" s="461"/>
      <c r="Y128" s="191"/>
      <c r="Z128" s="271"/>
      <c r="AR128" s="116" t="s">
        <v>77</v>
      </c>
      <c r="AT128" s="123" t="s">
        <v>68</v>
      </c>
      <c r="AU128" s="123" t="s">
        <v>77</v>
      </c>
      <c r="AY128" s="116" t="s">
        <v>151</v>
      </c>
      <c r="BK128" s="124">
        <f>SUM(BK129:BK133)</f>
        <v>0</v>
      </c>
    </row>
    <row r="129" spans="2:65" s="1" customFormat="1" ht="24" customHeight="1">
      <c r="B129" s="127"/>
      <c r="C129" s="128" t="s">
        <v>156</v>
      </c>
      <c r="D129" s="128" t="s">
        <v>153</v>
      </c>
      <c r="E129" s="129" t="s">
        <v>175</v>
      </c>
      <c r="F129" s="130" t="s">
        <v>176</v>
      </c>
      <c r="G129" s="131" t="s">
        <v>164</v>
      </c>
      <c r="H129" s="132">
        <v>2</v>
      </c>
      <c r="I129" s="133"/>
      <c r="J129" s="133">
        <v>16.728000000000002</v>
      </c>
      <c r="K129" s="130" t="s">
        <v>1</v>
      </c>
      <c r="L129" s="25"/>
      <c r="M129" s="134" t="s">
        <v>1</v>
      </c>
      <c r="N129" s="135" t="s">
        <v>35</v>
      </c>
      <c r="O129" s="136">
        <v>0</v>
      </c>
      <c r="P129" s="136">
        <f>O129*H129</f>
        <v>0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W129" s="466"/>
      <c r="X129" s="461"/>
      <c r="Y129" s="191"/>
      <c r="Z129" s="271"/>
      <c r="AR129" s="138" t="s">
        <v>156</v>
      </c>
      <c r="AT129" s="138" t="s">
        <v>153</v>
      </c>
      <c r="AU129" s="138" t="s">
        <v>157</v>
      </c>
      <c r="AY129" s="13" t="s">
        <v>151</v>
      </c>
      <c r="BE129" s="139">
        <f>IF(N129="základná",J129,0)</f>
        <v>0</v>
      </c>
      <c r="BF129" s="139">
        <f>IF(N129="znížená",J129,0)</f>
        <v>16.728000000000002</v>
      </c>
      <c r="BG129" s="139">
        <f>IF(N129="zákl. prenesená",J129,0)</f>
        <v>0</v>
      </c>
      <c r="BH129" s="139">
        <f>IF(N129="zníž. prenesená",J129,0)</f>
        <v>0</v>
      </c>
      <c r="BI129" s="139">
        <f>IF(N129="nulová",J129,0)</f>
        <v>0</v>
      </c>
      <c r="BJ129" s="13" t="s">
        <v>157</v>
      </c>
      <c r="BK129" s="139">
        <f>ROUND(I129*H129,2)</f>
        <v>0</v>
      </c>
      <c r="BL129" s="13" t="s">
        <v>156</v>
      </c>
      <c r="BM129" s="138" t="s">
        <v>1702</v>
      </c>
    </row>
    <row r="130" spans="2:65" s="1" customFormat="1" ht="24" customHeight="1">
      <c r="B130" s="127"/>
      <c r="C130" s="128" t="s">
        <v>159</v>
      </c>
      <c r="D130" s="128" t="s">
        <v>153</v>
      </c>
      <c r="E130" s="129" t="s">
        <v>206</v>
      </c>
      <c r="F130" s="130" t="s">
        <v>207</v>
      </c>
      <c r="G130" s="131" t="s">
        <v>164</v>
      </c>
      <c r="H130" s="132">
        <v>16</v>
      </c>
      <c r="I130" s="133"/>
      <c r="J130" s="133">
        <v>67.650000000000006</v>
      </c>
      <c r="K130" s="130" t="s">
        <v>203</v>
      </c>
      <c r="L130" s="25"/>
      <c r="M130" s="134" t="s">
        <v>1</v>
      </c>
      <c r="N130" s="135" t="s">
        <v>35</v>
      </c>
      <c r="O130" s="136">
        <v>0.58299999999999996</v>
      </c>
      <c r="P130" s="136">
        <f>O130*H130</f>
        <v>9.3279999999999994</v>
      </c>
      <c r="Q130" s="136">
        <v>2.3132299999999999</v>
      </c>
      <c r="R130" s="136">
        <f>Q130*H130</f>
        <v>37.011679999999998</v>
      </c>
      <c r="S130" s="136">
        <v>0</v>
      </c>
      <c r="T130" s="137">
        <f>S130*H130</f>
        <v>0</v>
      </c>
      <c r="W130" s="466"/>
      <c r="X130" s="461"/>
      <c r="Y130" s="191"/>
      <c r="Z130" s="271"/>
      <c r="AR130" s="138" t="s">
        <v>156</v>
      </c>
      <c r="AT130" s="138" t="s">
        <v>153</v>
      </c>
      <c r="AU130" s="138" t="s">
        <v>157</v>
      </c>
      <c r="AY130" s="13" t="s">
        <v>151</v>
      </c>
      <c r="BE130" s="139">
        <f>IF(N130="základná",J130,0)</f>
        <v>0</v>
      </c>
      <c r="BF130" s="139">
        <f>IF(N130="znížená",J130,0)</f>
        <v>67.650000000000006</v>
      </c>
      <c r="BG130" s="139">
        <f>IF(N130="zákl. prenesená",J130,0)</f>
        <v>0</v>
      </c>
      <c r="BH130" s="139">
        <f>IF(N130="zníž. prenesená",J130,0)</f>
        <v>0</v>
      </c>
      <c r="BI130" s="139">
        <f>IF(N130="nulová",J130,0)</f>
        <v>0</v>
      </c>
      <c r="BJ130" s="13" t="s">
        <v>157</v>
      </c>
      <c r="BK130" s="139">
        <f>ROUND(I130*H130,2)</f>
        <v>0</v>
      </c>
      <c r="BL130" s="13" t="s">
        <v>156</v>
      </c>
      <c r="BM130" s="138" t="s">
        <v>1703</v>
      </c>
    </row>
    <row r="131" spans="2:65" s="1" customFormat="1" ht="24" customHeight="1">
      <c r="B131" s="127"/>
      <c r="C131" s="128" t="s">
        <v>160</v>
      </c>
      <c r="D131" s="128" t="s">
        <v>153</v>
      </c>
      <c r="E131" s="129" t="s">
        <v>1704</v>
      </c>
      <c r="F131" s="130" t="s">
        <v>1705</v>
      </c>
      <c r="G131" s="131" t="s">
        <v>185</v>
      </c>
      <c r="H131" s="132">
        <v>80.64</v>
      </c>
      <c r="I131" s="133"/>
      <c r="J131" s="133">
        <v>6.1989999999999998</v>
      </c>
      <c r="K131" s="130" t="s">
        <v>155</v>
      </c>
      <c r="L131" s="25"/>
      <c r="M131" s="134" t="s">
        <v>1</v>
      </c>
      <c r="N131" s="135" t="s">
        <v>35</v>
      </c>
      <c r="O131" s="136">
        <v>0.79900000000000004</v>
      </c>
      <c r="P131" s="136">
        <f>O131*H131</f>
        <v>64.431359999999998</v>
      </c>
      <c r="Q131" s="136">
        <v>4.0699999999999998E-3</v>
      </c>
      <c r="R131" s="136">
        <f>Q131*H131</f>
        <v>0.32820479999999996</v>
      </c>
      <c r="S131" s="136">
        <v>0</v>
      </c>
      <c r="T131" s="137">
        <f>S131*H131</f>
        <v>0</v>
      </c>
      <c r="W131" s="466"/>
      <c r="X131" s="461"/>
      <c r="Y131" s="191"/>
      <c r="Z131" s="271"/>
      <c r="AR131" s="138" t="s">
        <v>156</v>
      </c>
      <c r="AT131" s="138" t="s">
        <v>153</v>
      </c>
      <c r="AU131" s="138" t="s">
        <v>157</v>
      </c>
      <c r="AY131" s="13" t="s">
        <v>151</v>
      </c>
      <c r="BE131" s="139">
        <f>IF(N131="základná",J131,0)</f>
        <v>0</v>
      </c>
      <c r="BF131" s="139">
        <f>IF(N131="znížená",J131,0)</f>
        <v>6.1989999999999998</v>
      </c>
      <c r="BG131" s="139">
        <f>IF(N131="zákl. prenesená",J131,0)</f>
        <v>0</v>
      </c>
      <c r="BH131" s="139">
        <f>IF(N131="zníž. prenesená",J131,0)</f>
        <v>0</v>
      </c>
      <c r="BI131" s="139">
        <f>IF(N131="nulová",J131,0)</f>
        <v>0</v>
      </c>
      <c r="BJ131" s="13" t="s">
        <v>157</v>
      </c>
      <c r="BK131" s="139">
        <f>ROUND(I131*H131,2)</f>
        <v>0</v>
      </c>
      <c r="BL131" s="13" t="s">
        <v>156</v>
      </c>
      <c r="BM131" s="138" t="s">
        <v>1706</v>
      </c>
    </row>
    <row r="132" spans="2:65" s="1" customFormat="1" ht="24" customHeight="1">
      <c r="B132" s="127"/>
      <c r="C132" s="128" t="s">
        <v>161</v>
      </c>
      <c r="D132" s="128" t="s">
        <v>153</v>
      </c>
      <c r="E132" s="129" t="s">
        <v>1707</v>
      </c>
      <c r="F132" s="130" t="s">
        <v>1708</v>
      </c>
      <c r="G132" s="131" t="s">
        <v>185</v>
      </c>
      <c r="H132" s="132">
        <v>80.64</v>
      </c>
      <c r="I132" s="133"/>
      <c r="J132" s="133">
        <v>2.0790000000000002</v>
      </c>
      <c r="K132" s="130" t="s">
        <v>155</v>
      </c>
      <c r="L132" s="25"/>
      <c r="M132" s="134" t="s">
        <v>1</v>
      </c>
      <c r="N132" s="135" t="s">
        <v>35</v>
      </c>
      <c r="O132" s="136">
        <v>0.32700000000000001</v>
      </c>
      <c r="P132" s="136">
        <f>O132*H132</f>
        <v>26.36928</v>
      </c>
      <c r="Q132" s="136">
        <v>0</v>
      </c>
      <c r="R132" s="136">
        <f>Q132*H132</f>
        <v>0</v>
      </c>
      <c r="S132" s="136">
        <v>0</v>
      </c>
      <c r="T132" s="137">
        <f>S132*H132</f>
        <v>0</v>
      </c>
      <c r="W132" s="466"/>
      <c r="X132" s="461"/>
      <c r="Y132" s="191"/>
      <c r="Z132" s="271"/>
      <c r="AR132" s="138" t="s">
        <v>156</v>
      </c>
      <c r="AT132" s="138" t="s">
        <v>153</v>
      </c>
      <c r="AU132" s="138" t="s">
        <v>157</v>
      </c>
      <c r="AY132" s="13" t="s">
        <v>151</v>
      </c>
      <c r="BE132" s="139">
        <f>IF(N132="základná",J132,0)</f>
        <v>0</v>
      </c>
      <c r="BF132" s="139">
        <f>IF(N132="znížená",J132,0)</f>
        <v>2.0790000000000002</v>
      </c>
      <c r="BG132" s="139">
        <f>IF(N132="zákl. prenesená",J132,0)</f>
        <v>0</v>
      </c>
      <c r="BH132" s="139">
        <f>IF(N132="zníž. prenesená",J132,0)</f>
        <v>0</v>
      </c>
      <c r="BI132" s="139">
        <f>IF(N132="nulová",J132,0)</f>
        <v>0</v>
      </c>
      <c r="BJ132" s="13" t="s">
        <v>157</v>
      </c>
      <c r="BK132" s="139">
        <f>ROUND(I132*H132,2)</f>
        <v>0</v>
      </c>
      <c r="BL132" s="13" t="s">
        <v>156</v>
      </c>
      <c r="BM132" s="138" t="s">
        <v>1709</v>
      </c>
    </row>
    <row r="133" spans="2:65" s="1" customFormat="1" ht="16.5" customHeight="1">
      <c r="B133" s="127"/>
      <c r="C133" s="128" t="s">
        <v>166</v>
      </c>
      <c r="D133" s="128" t="s">
        <v>153</v>
      </c>
      <c r="E133" s="129" t="s">
        <v>210</v>
      </c>
      <c r="F133" s="130" t="s">
        <v>211</v>
      </c>
      <c r="G133" s="131" t="s">
        <v>194</v>
      </c>
      <c r="H133" s="132">
        <v>1.1200000000000001</v>
      </c>
      <c r="I133" s="133"/>
      <c r="J133" s="133">
        <v>1599</v>
      </c>
      <c r="K133" s="130" t="s">
        <v>203</v>
      </c>
      <c r="L133" s="25"/>
      <c r="M133" s="134" t="s">
        <v>1</v>
      </c>
      <c r="N133" s="135" t="s">
        <v>35</v>
      </c>
      <c r="O133" s="136">
        <v>34.322000000000003</v>
      </c>
      <c r="P133" s="136">
        <f>O133*H133</f>
        <v>38.440640000000009</v>
      </c>
      <c r="Q133" s="136">
        <v>1.01895</v>
      </c>
      <c r="R133" s="136">
        <f>Q133*H133</f>
        <v>1.1412240000000002</v>
      </c>
      <c r="S133" s="136">
        <v>0</v>
      </c>
      <c r="T133" s="137">
        <f>S133*H133</f>
        <v>0</v>
      </c>
      <c r="W133" s="466"/>
      <c r="X133" s="461"/>
      <c r="Y133" s="191"/>
      <c r="Z133" s="271"/>
      <c r="AR133" s="138" t="s">
        <v>156</v>
      </c>
      <c r="AT133" s="138" t="s">
        <v>153</v>
      </c>
      <c r="AU133" s="138" t="s">
        <v>157</v>
      </c>
      <c r="AY133" s="13" t="s">
        <v>151</v>
      </c>
      <c r="BE133" s="139">
        <f>IF(N133="základná",J133,0)</f>
        <v>0</v>
      </c>
      <c r="BF133" s="139">
        <f>IF(N133="znížená",J133,0)</f>
        <v>1599</v>
      </c>
      <c r="BG133" s="139">
        <f>IF(N133="zákl. prenesená",J133,0)</f>
        <v>0</v>
      </c>
      <c r="BH133" s="139">
        <f>IF(N133="zníž. prenesená",J133,0)</f>
        <v>0</v>
      </c>
      <c r="BI133" s="139">
        <f>IF(N133="nulová",J133,0)</f>
        <v>0</v>
      </c>
      <c r="BJ133" s="13" t="s">
        <v>157</v>
      </c>
      <c r="BK133" s="139">
        <f>ROUND(I133*H133,2)</f>
        <v>0</v>
      </c>
      <c r="BL133" s="13" t="s">
        <v>156</v>
      </c>
      <c r="BM133" s="138" t="s">
        <v>1710</v>
      </c>
    </row>
    <row r="134" spans="2:65" s="11" customFormat="1" ht="22.95" customHeight="1">
      <c r="B134" s="115"/>
      <c r="D134" s="116" t="s">
        <v>68</v>
      </c>
      <c r="E134" s="125" t="s">
        <v>158</v>
      </c>
      <c r="F134" s="125" t="s">
        <v>213</v>
      </c>
      <c r="J134" s="126"/>
      <c r="L134" s="115"/>
      <c r="M134" s="119"/>
      <c r="N134" s="120"/>
      <c r="O134" s="120"/>
      <c r="P134" s="121">
        <f>SUM(P135:P136)</f>
        <v>32.362400000000001</v>
      </c>
      <c r="Q134" s="120"/>
      <c r="R134" s="121">
        <f>SUM(R135:R136)</f>
        <v>1.5685000000000002</v>
      </c>
      <c r="S134" s="120"/>
      <c r="T134" s="122">
        <f>SUM(T135:T136)</f>
        <v>0</v>
      </c>
      <c r="X134" s="461"/>
      <c r="Y134" s="191"/>
      <c r="Z134" s="271"/>
      <c r="AR134" s="116" t="s">
        <v>77</v>
      </c>
      <c r="AT134" s="123" t="s">
        <v>68</v>
      </c>
      <c r="AU134" s="123" t="s">
        <v>77</v>
      </c>
      <c r="AY134" s="116" t="s">
        <v>151</v>
      </c>
      <c r="BK134" s="124">
        <f>SUM(BK135:BK136)</f>
        <v>0</v>
      </c>
    </row>
    <row r="135" spans="2:65" s="1" customFormat="1" ht="16.5" customHeight="1">
      <c r="B135" s="127"/>
      <c r="C135" s="128" t="s">
        <v>170</v>
      </c>
      <c r="D135" s="128" t="s">
        <v>153</v>
      </c>
      <c r="E135" s="129" t="s">
        <v>1711</v>
      </c>
      <c r="F135" s="130" t="s">
        <v>1712</v>
      </c>
      <c r="G135" s="131" t="s">
        <v>335</v>
      </c>
      <c r="H135" s="132">
        <v>40</v>
      </c>
      <c r="I135" s="133"/>
      <c r="J135" s="133">
        <v>51.66</v>
      </c>
      <c r="K135" s="130" t="s">
        <v>1</v>
      </c>
      <c r="L135" s="25"/>
      <c r="M135" s="134" t="s">
        <v>1</v>
      </c>
      <c r="N135" s="135" t="s">
        <v>35</v>
      </c>
      <c r="O135" s="136">
        <v>0.64731000000000005</v>
      </c>
      <c r="P135" s="136">
        <f>O135*H135</f>
        <v>25.892400000000002</v>
      </c>
      <c r="Q135" s="136">
        <v>3.1370000000000002E-2</v>
      </c>
      <c r="R135" s="136">
        <f>Q135*H135</f>
        <v>1.2548000000000001</v>
      </c>
      <c r="S135" s="136">
        <v>0</v>
      </c>
      <c r="T135" s="137">
        <f>S135*H135</f>
        <v>0</v>
      </c>
      <c r="W135" s="466"/>
      <c r="X135" s="461"/>
      <c r="Y135" s="191"/>
      <c r="Z135" s="271"/>
      <c r="AR135" s="138" t="s">
        <v>156</v>
      </c>
      <c r="AT135" s="138" t="s">
        <v>153</v>
      </c>
      <c r="AU135" s="138" t="s">
        <v>157</v>
      </c>
      <c r="AY135" s="13" t="s">
        <v>151</v>
      </c>
      <c r="BE135" s="139">
        <f>IF(N135="základná",J135,0)</f>
        <v>0</v>
      </c>
      <c r="BF135" s="139">
        <f>IF(N135="znížená",J135,0)</f>
        <v>51.66</v>
      </c>
      <c r="BG135" s="139">
        <f>IF(N135="zákl. prenesená",J135,0)</f>
        <v>0</v>
      </c>
      <c r="BH135" s="139">
        <f>IF(N135="zníž. prenesená",J135,0)</f>
        <v>0</v>
      </c>
      <c r="BI135" s="139">
        <f>IF(N135="nulová",J135,0)</f>
        <v>0</v>
      </c>
      <c r="BJ135" s="13" t="s">
        <v>157</v>
      </c>
      <c r="BK135" s="139">
        <f>ROUND(I135*H135,2)</f>
        <v>0</v>
      </c>
      <c r="BL135" s="13" t="s">
        <v>156</v>
      </c>
      <c r="BM135" s="138" t="s">
        <v>1713</v>
      </c>
    </row>
    <row r="136" spans="2:65" s="1" customFormat="1" ht="16.5" customHeight="1">
      <c r="B136" s="127"/>
      <c r="C136" s="128" t="s">
        <v>103</v>
      </c>
      <c r="D136" s="128" t="s">
        <v>153</v>
      </c>
      <c r="E136" s="129" t="s">
        <v>1714</v>
      </c>
      <c r="F136" s="130" t="s">
        <v>1715</v>
      </c>
      <c r="G136" s="131" t="s">
        <v>335</v>
      </c>
      <c r="H136" s="132">
        <v>10</v>
      </c>
      <c r="I136" s="133"/>
      <c r="J136" s="133">
        <v>43.05</v>
      </c>
      <c r="K136" s="130" t="s">
        <v>1</v>
      </c>
      <c r="L136" s="25"/>
      <c r="M136" s="134" t="s">
        <v>1</v>
      </c>
      <c r="N136" s="135" t="s">
        <v>35</v>
      </c>
      <c r="O136" s="136">
        <v>0.64700000000000002</v>
      </c>
      <c r="P136" s="136">
        <f>O136*H136</f>
        <v>6.4700000000000006</v>
      </c>
      <c r="Q136" s="136">
        <v>3.1370000000000002E-2</v>
      </c>
      <c r="R136" s="136">
        <f>Q136*H136</f>
        <v>0.31370000000000003</v>
      </c>
      <c r="S136" s="136">
        <v>0</v>
      </c>
      <c r="T136" s="137">
        <f>S136*H136</f>
        <v>0</v>
      </c>
      <c r="W136" s="466"/>
      <c r="X136" s="461"/>
      <c r="Y136" s="191"/>
      <c r="Z136" s="271"/>
      <c r="AR136" s="138" t="s">
        <v>156</v>
      </c>
      <c r="AT136" s="138" t="s">
        <v>153</v>
      </c>
      <c r="AU136" s="138" t="s">
        <v>157</v>
      </c>
      <c r="AY136" s="13" t="s">
        <v>151</v>
      </c>
      <c r="BE136" s="139">
        <f>IF(N136="základná",J136,0)</f>
        <v>0</v>
      </c>
      <c r="BF136" s="139">
        <f>IF(N136="znížená",J136,0)</f>
        <v>43.05</v>
      </c>
      <c r="BG136" s="139">
        <f>IF(N136="zákl. prenesená",J136,0)</f>
        <v>0</v>
      </c>
      <c r="BH136" s="139">
        <f>IF(N136="zníž. prenesená",J136,0)</f>
        <v>0</v>
      </c>
      <c r="BI136" s="139">
        <f>IF(N136="nulová",J136,0)</f>
        <v>0</v>
      </c>
      <c r="BJ136" s="13" t="s">
        <v>157</v>
      </c>
      <c r="BK136" s="139">
        <f>ROUND(I136*H136,2)</f>
        <v>0</v>
      </c>
      <c r="BL136" s="13" t="s">
        <v>156</v>
      </c>
      <c r="BM136" s="138" t="s">
        <v>1716</v>
      </c>
    </row>
    <row r="137" spans="2:65" s="11" customFormat="1" ht="22.95" customHeight="1">
      <c r="B137" s="115"/>
      <c r="D137" s="116" t="s">
        <v>68</v>
      </c>
      <c r="E137" s="125" t="s">
        <v>377</v>
      </c>
      <c r="F137" s="125" t="s">
        <v>378</v>
      </c>
      <c r="J137" s="126"/>
      <c r="L137" s="115"/>
      <c r="M137" s="119"/>
      <c r="N137" s="120"/>
      <c r="O137" s="120"/>
      <c r="P137" s="121">
        <f>P138</f>
        <v>18.462879999999998</v>
      </c>
      <c r="Q137" s="120"/>
      <c r="R137" s="121">
        <f>R138</f>
        <v>0</v>
      </c>
      <c r="S137" s="120"/>
      <c r="T137" s="122">
        <f>T138</f>
        <v>0</v>
      </c>
      <c r="X137" s="461"/>
      <c r="Y137" s="191"/>
      <c r="Z137" s="271"/>
      <c r="AR137" s="116" t="s">
        <v>77</v>
      </c>
      <c r="AT137" s="123" t="s">
        <v>68</v>
      </c>
      <c r="AU137" s="123" t="s">
        <v>77</v>
      </c>
      <c r="AY137" s="116" t="s">
        <v>151</v>
      </c>
      <c r="BK137" s="124">
        <f>BK138</f>
        <v>0</v>
      </c>
    </row>
    <row r="138" spans="2:65" s="1" customFormat="1" ht="24" customHeight="1">
      <c r="B138" s="127"/>
      <c r="C138" s="128" t="s">
        <v>106</v>
      </c>
      <c r="D138" s="128" t="s">
        <v>153</v>
      </c>
      <c r="E138" s="129" t="s">
        <v>380</v>
      </c>
      <c r="F138" s="130" t="s">
        <v>381</v>
      </c>
      <c r="G138" s="131" t="s">
        <v>194</v>
      </c>
      <c r="H138" s="132">
        <v>20.56</v>
      </c>
      <c r="I138" s="133"/>
      <c r="J138" s="133">
        <v>7.8109999999999999</v>
      </c>
      <c r="K138" s="130" t="s">
        <v>155</v>
      </c>
      <c r="L138" s="25"/>
      <c r="M138" s="149" t="s">
        <v>1</v>
      </c>
      <c r="N138" s="150" t="s">
        <v>35</v>
      </c>
      <c r="O138" s="151">
        <v>0.89800000000000002</v>
      </c>
      <c r="P138" s="151">
        <f>O138*H138</f>
        <v>18.462879999999998</v>
      </c>
      <c r="Q138" s="151">
        <v>0</v>
      </c>
      <c r="R138" s="151">
        <f>Q138*H138</f>
        <v>0</v>
      </c>
      <c r="S138" s="151">
        <v>0</v>
      </c>
      <c r="T138" s="152">
        <f>S138*H138</f>
        <v>0</v>
      </c>
      <c r="W138" s="466"/>
      <c r="X138" s="461"/>
      <c r="Y138" s="191"/>
      <c r="Z138" s="271"/>
      <c r="AR138" s="138" t="s">
        <v>156</v>
      </c>
      <c r="AT138" s="138" t="s">
        <v>153</v>
      </c>
      <c r="AU138" s="138" t="s">
        <v>157</v>
      </c>
      <c r="AY138" s="13" t="s">
        <v>151</v>
      </c>
      <c r="BE138" s="139">
        <f>IF(N138="základná",J138,0)</f>
        <v>0</v>
      </c>
      <c r="BF138" s="139">
        <f>IF(N138="znížená",J138,0)</f>
        <v>7.8109999999999999</v>
      </c>
      <c r="BG138" s="139">
        <f>IF(N138="zákl. prenesená",J138,0)</f>
        <v>0</v>
      </c>
      <c r="BH138" s="139">
        <f>IF(N138="zníž. prenesená",J138,0)</f>
        <v>0</v>
      </c>
      <c r="BI138" s="139">
        <f>IF(N138="nulová",J138,0)</f>
        <v>0</v>
      </c>
      <c r="BJ138" s="13" t="s">
        <v>157</v>
      </c>
      <c r="BK138" s="139">
        <f>ROUND(I138*H138,2)</f>
        <v>0</v>
      </c>
      <c r="BL138" s="13" t="s">
        <v>156</v>
      </c>
      <c r="BM138" s="138" t="s">
        <v>1717</v>
      </c>
    </row>
    <row r="139" spans="2:65" s="1" customFormat="1" ht="6.9" customHeight="1">
      <c r="B139" s="37"/>
      <c r="C139" s="38"/>
      <c r="D139" s="38"/>
      <c r="E139" s="38"/>
      <c r="F139" s="38"/>
      <c r="G139" s="38"/>
      <c r="H139" s="38"/>
      <c r="I139" s="38"/>
      <c r="J139" s="38"/>
      <c r="K139" s="38"/>
      <c r="L139" s="25"/>
      <c r="W139" s="466"/>
      <c r="X139" s="461"/>
      <c r="Y139" s="191"/>
      <c r="Z139" s="271"/>
    </row>
  </sheetData>
  <autoFilter ref="C123:K138"/>
  <mergeCells count="5">
    <mergeCell ref="E116:H116"/>
    <mergeCell ref="L2:V2"/>
    <mergeCell ref="E10:H10"/>
    <mergeCell ref="E30:H30"/>
    <mergeCell ref="E90:H90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181"/>
  <sheetViews>
    <sheetView showGridLines="0" topLeftCell="A125" workbookViewId="0">
      <selection activeCell="I131" sqref="I131:I180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1" customWidth="1"/>
    <col min="25" max="25" width="15" customWidth="1"/>
    <col min="26" max="26" width="16.28515625" customWidth="1"/>
    <col min="27" max="27" width="11" customWidth="1"/>
    <col min="28" max="28" width="15" customWidth="1"/>
    <col min="29" max="29" width="16.28515625" customWidth="1"/>
    <col min="42" max="63" width="9.28515625" hidden="1"/>
  </cols>
  <sheetData>
    <row r="1" spans="1:44">
      <c r="A1" s="80"/>
    </row>
    <row r="2" spans="1:44" ht="36.9" customHeight="1">
      <c r="L2" s="476" t="s">
        <v>5</v>
      </c>
      <c r="M2" s="474"/>
      <c r="N2" s="474"/>
      <c r="O2" s="474"/>
      <c r="P2" s="474"/>
      <c r="Q2" s="474"/>
      <c r="R2" s="474"/>
      <c r="S2" s="474"/>
      <c r="T2" s="474"/>
      <c r="U2" s="474"/>
      <c r="V2" s="474"/>
      <c r="AR2" s="13" t="s">
        <v>105</v>
      </c>
    </row>
    <row r="3" spans="1:4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R3" s="13" t="s">
        <v>69</v>
      </c>
    </row>
    <row r="4" spans="1:44" ht="24.9" customHeight="1">
      <c r="B4" s="16"/>
      <c r="D4" s="17" t="s">
        <v>109</v>
      </c>
      <c r="L4" s="16"/>
      <c r="M4" s="81" t="s">
        <v>9</v>
      </c>
      <c r="AR4" s="13" t="s">
        <v>3</v>
      </c>
    </row>
    <row r="5" spans="1:44" ht="6.9" customHeight="1">
      <c r="B5" s="16"/>
      <c r="L5" s="16"/>
    </row>
    <row r="6" spans="1:44" ht="12" customHeight="1">
      <c r="B6" s="16"/>
      <c r="D6" s="22" t="s">
        <v>13</v>
      </c>
      <c r="L6" s="16"/>
    </row>
    <row r="7" spans="1:44" ht="16.5" customHeight="1">
      <c r="B7" s="16"/>
      <c r="E7" s="380" t="str">
        <f>'Rekapitulácia stavby'!K6</f>
        <v>Komunitné centrum – obec Jelka</v>
      </c>
      <c r="F7" s="380"/>
      <c r="G7" s="380"/>
      <c r="H7" s="380"/>
      <c r="L7" s="16"/>
    </row>
    <row r="8" spans="1:44" s="381" customFormat="1" ht="12" customHeight="1">
      <c r="B8" s="16"/>
      <c r="E8" s="382"/>
      <c r="F8" s="383"/>
      <c r="G8" s="383"/>
      <c r="H8" s="383"/>
      <c r="L8" s="16"/>
    </row>
    <row r="9" spans="1:44" s="1" customFormat="1" ht="12" customHeight="1">
      <c r="B9" s="25"/>
      <c r="D9" s="22" t="s">
        <v>110</v>
      </c>
      <c r="L9" s="25"/>
    </row>
    <row r="10" spans="1:44" s="1" customFormat="1" ht="12" customHeight="1">
      <c r="B10" s="25"/>
      <c r="E10" s="492" t="s">
        <v>1718</v>
      </c>
      <c r="F10" s="501"/>
      <c r="G10" s="501"/>
      <c r="H10" s="501"/>
      <c r="L10" s="25"/>
    </row>
    <row r="11" spans="1:44" s="1" customFormat="1">
      <c r="B11" s="25"/>
      <c r="L11" s="25"/>
    </row>
    <row r="12" spans="1:44" s="1" customFormat="1" ht="12" customHeight="1">
      <c r="B12" s="25"/>
      <c r="D12" s="22" t="s">
        <v>14</v>
      </c>
      <c r="F12" s="20" t="s">
        <v>1</v>
      </c>
      <c r="I12" s="22" t="s">
        <v>15</v>
      </c>
      <c r="J12" s="20" t="s">
        <v>1</v>
      </c>
      <c r="L12" s="25"/>
    </row>
    <row r="13" spans="1:44" s="384" customFormat="1" ht="12" customHeight="1">
      <c r="B13" s="25"/>
      <c r="D13" s="383"/>
      <c r="F13" s="380"/>
      <c r="I13" s="383"/>
      <c r="J13" s="380"/>
      <c r="L13" s="25"/>
    </row>
    <row r="14" spans="1:44" s="1" customFormat="1" ht="12" customHeight="1">
      <c r="B14" s="25"/>
      <c r="D14" s="22" t="s">
        <v>16</v>
      </c>
      <c r="F14" s="20"/>
      <c r="I14" s="22" t="s">
        <v>18</v>
      </c>
      <c r="J14" s="256">
        <f>'Rekapitulácia stavby'!AN10</f>
        <v>43886</v>
      </c>
      <c r="L14" s="25"/>
    </row>
    <row r="15" spans="1:44" s="1" customFormat="1" ht="18" customHeight="1">
      <c r="B15" s="25"/>
      <c r="E15" s="380" t="s">
        <v>17</v>
      </c>
      <c r="L15" s="25"/>
    </row>
    <row r="16" spans="1:44" s="384" customFormat="1" ht="10.95" customHeight="1">
      <c r="B16" s="25"/>
      <c r="E16" s="380"/>
      <c r="L16" s="25"/>
    </row>
    <row r="17" spans="2:12" s="1" customFormat="1" ht="12" customHeight="1">
      <c r="B17" s="25"/>
      <c r="D17" s="22" t="s">
        <v>19</v>
      </c>
      <c r="I17" s="22" t="s">
        <v>20</v>
      </c>
      <c r="J17" s="398" t="s">
        <v>2210</v>
      </c>
      <c r="L17" s="25"/>
    </row>
    <row r="18" spans="2:12" s="1" customFormat="1" ht="18" customHeight="1">
      <c r="B18" s="25"/>
      <c r="E18" s="20" t="s">
        <v>21</v>
      </c>
      <c r="I18" s="22" t="s">
        <v>22</v>
      </c>
      <c r="J18" s="20" t="s">
        <v>1</v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23</v>
      </c>
      <c r="I20" s="22" t="s">
        <v>20</v>
      </c>
      <c r="J20" s="20" t="s">
        <v>1</v>
      </c>
      <c r="L20" s="25"/>
    </row>
    <row r="21" spans="2:12" s="1" customFormat="1" ht="18" customHeight="1">
      <c r="B21" s="25"/>
      <c r="E21" s="380" t="s">
        <v>2209</v>
      </c>
      <c r="I21" s="22" t="s">
        <v>22</v>
      </c>
      <c r="J21" s="20" t="s">
        <v>1</v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24</v>
      </c>
      <c r="I23" s="22" t="s">
        <v>20</v>
      </c>
      <c r="J23" s="380">
        <v>47054409</v>
      </c>
      <c r="L23" s="25"/>
    </row>
    <row r="24" spans="2:12" s="1" customFormat="1" ht="18" customHeight="1">
      <c r="B24" s="25"/>
      <c r="E24" s="20" t="s">
        <v>25</v>
      </c>
      <c r="I24" s="22" t="s">
        <v>22</v>
      </c>
      <c r="J24" s="380" t="s">
        <v>2214</v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27</v>
      </c>
      <c r="I26" s="22" t="s">
        <v>20</v>
      </c>
      <c r="J26" s="20" t="s">
        <v>1</v>
      </c>
      <c r="L26" s="25"/>
    </row>
    <row r="27" spans="2:12" s="1" customFormat="1" ht="18" customHeight="1">
      <c r="B27" s="25"/>
      <c r="E27" s="20" t="s">
        <v>2208</v>
      </c>
      <c r="I27" s="22" t="s">
        <v>22</v>
      </c>
      <c r="J27" s="20" t="s">
        <v>1</v>
      </c>
      <c r="L27" s="25"/>
    </row>
    <row r="28" spans="2:12" s="1" customFormat="1" ht="6.9" customHeight="1">
      <c r="B28" s="25"/>
      <c r="L28" s="25"/>
    </row>
    <row r="29" spans="2:12" s="1" customFormat="1" ht="12" customHeight="1">
      <c r="B29" s="25"/>
      <c r="D29" s="22" t="s">
        <v>28</v>
      </c>
      <c r="L29" s="25"/>
    </row>
    <row r="30" spans="2:12" s="7" customFormat="1" ht="16.5" customHeight="1">
      <c r="B30" s="82"/>
      <c r="E30" s="477" t="s">
        <v>1</v>
      </c>
      <c r="F30" s="477"/>
      <c r="G30" s="477"/>
      <c r="H30" s="477"/>
      <c r="L30" s="82"/>
    </row>
    <row r="31" spans="2:12" s="1" customFormat="1" ht="6.9" customHeight="1">
      <c r="B31" s="25"/>
      <c r="L31" s="25"/>
    </row>
    <row r="32" spans="2:12" s="1" customFormat="1" ht="6.9" customHeight="1">
      <c r="B32" s="25"/>
      <c r="D32" s="45"/>
      <c r="E32" s="45"/>
      <c r="F32" s="45"/>
      <c r="G32" s="45"/>
      <c r="H32" s="45"/>
      <c r="I32" s="45"/>
      <c r="J32" s="45"/>
      <c r="K32" s="45"/>
      <c r="L32" s="25"/>
    </row>
    <row r="33" spans="2:12" s="1" customFormat="1" ht="25.35" customHeight="1">
      <c r="B33" s="25"/>
      <c r="D33" s="83" t="s">
        <v>29</v>
      </c>
      <c r="J33" s="58">
        <f>ROUND(J128, 2)</f>
        <v>0</v>
      </c>
      <c r="L33" s="25"/>
    </row>
    <row r="34" spans="2:12" s="1" customFormat="1" ht="6.9" customHeight="1">
      <c r="B34" s="25"/>
      <c r="D34" s="45"/>
      <c r="E34" s="45"/>
      <c r="F34" s="45"/>
      <c r="G34" s="45"/>
      <c r="H34" s="45"/>
      <c r="I34" s="45"/>
      <c r="J34" s="45"/>
      <c r="K34" s="45"/>
      <c r="L34" s="25"/>
    </row>
    <row r="35" spans="2:12" s="1" customFormat="1" ht="14.4" customHeight="1">
      <c r="B35" s="25"/>
      <c r="F35" s="28" t="s">
        <v>31</v>
      </c>
      <c r="I35" s="28" t="s">
        <v>30</v>
      </c>
      <c r="J35" s="28" t="s">
        <v>32</v>
      </c>
      <c r="L35" s="25"/>
    </row>
    <row r="36" spans="2:12" s="1" customFormat="1" ht="14.4" customHeight="1">
      <c r="B36" s="25"/>
      <c r="D36" s="84" t="s">
        <v>33</v>
      </c>
      <c r="E36" s="22" t="s">
        <v>34</v>
      </c>
      <c r="F36" s="85">
        <f>ROUND((SUM(BC128:BC180)),  2)</f>
        <v>0</v>
      </c>
      <c r="I36" s="86">
        <v>0.2</v>
      </c>
      <c r="J36" s="85">
        <f>ROUND(((SUM(BC128:BC180))*I36),  2)</f>
        <v>0</v>
      </c>
      <c r="L36" s="25"/>
    </row>
    <row r="37" spans="2:12" s="1" customFormat="1" ht="14.4" customHeight="1">
      <c r="B37" s="25"/>
      <c r="E37" s="22" t="s">
        <v>35</v>
      </c>
      <c r="F37" s="85">
        <f>ROUND((SUM(BD128:BD180)),  2)</f>
        <v>0</v>
      </c>
      <c r="I37" s="86">
        <v>0.2</v>
      </c>
      <c r="J37" s="85">
        <f>ROUND(((SUM(BD128:BD180))*I37),  2)</f>
        <v>0</v>
      </c>
      <c r="L37" s="25"/>
    </row>
    <row r="38" spans="2:12" s="1" customFormat="1" ht="14.4" hidden="1" customHeight="1">
      <c r="B38" s="25"/>
      <c r="E38" s="22" t="s">
        <v>36</v>
      </c>
      <c r="F38" s="85">
        <f>ROUND((SUM(BE128:BE180)),  2)</f>
        <v>0</v>
      </c>
      <c r="I38" s="86">
        <v>0.2</v>
      </c>
      <c r="J38" s="85">
        <f>0</f>
        <v>0</v>
      </c>
      <c r="L38" s="25"/>
    </row>
    <row r="39" spans="2:12" s="1" customFormat="1" ht="14.4" hidden="1" customHeight="1">
      <c r="B39" s="25"/>
      <c r="E39" s="22" t="s">
        <v>37</v>
      </c>
      <c r="F39" s="85">
        <f>ROUND((SUM(BF128:BF180)),  2)</f>
        <v>0</v>
      </c>
      <c r="I39" s="86">
        <v>0.2</v>
      </c>
      <c r="J39" s="85">
        <f>0</f>
        <v>0</v>
      </c>
      <c r="L39" s="25"/>
    </row>
    <row r="40" spans="2:12" s="1" customFormat="1" ht="14.4" hidden="1" customHeight="1">
      <c r="B40" s="25"/>
      <c r="E40" s="22" t="s">
        <v>38</v>
      </c>
      <c r="F40" s="85">
        <f>ROUND((SUM(BG128:BG180)),  2)</f>
        <v>0</v>
      </c>
      <c r="I40" s="86">
        <v>0</v>
      </c>
      <c r="J40" s="85">
        <f>0</f>
        <v>0</v>
      </c>
      <c r="L40" s="25"/>
    </row>
    <row r="41" spans="2:12" s="1" customFormat="1" ht="6.9" customHeight="1">
      <c r="B41" s="25"/>
      <c r="L41" s="25"/>
    </row>
    <row r="42" spans="2:12" s="1" customFormat="1" ht="25.35" customHeight="1">
      <c r="B42" s="25"/>
      <c r="C42" s="87"/>
      <c r="D42" s="88" t="s">
        <v>39</v>
      </c>
      <c r="E42" s="49"/>
      <c r="F42" s="49"/>
      <c r="G42" s="89" t="s">
        <v>40</v>
      </c>
      <c r="H42" s="90" t="s">
        <v>41</v>
      </c>
      <c r="I42" s="49"/>
      <c r="J42" s="91">
        <f>SUM(J33:J40)</f>
        <v>0</v>
      </c>
      <c r="K42" s="92"/>
      <c r="L42" s="25"/>
    </row>
    <row r="43" spans="2:12" s="1" customFormat="1" ht="14.4" customHeight="1">
      <c r="B43" s="25"/>
      <c r="L43" s="25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ht="14.4" customHeight="1">
      <c r="B50" s="16"/>
      <c r="L50" s="16"/>
    </row>
    <row r="51" spans="2:12" ht="14.4" customHeight="1">
      <c r="B51" s="16"/>
      <c r="L51" s="16"/>
    </row>
    <row r="52" spans="2:12" ht="14.4" customHeight="1">
      <c r="B52" s="16"/>
      <c r="D52" s="397" t="str">
        <f>E24</f>
        <v>ADplan s.r.o.</v>
      </c>
      <c r="E52" s="387"/>
      <c r="F52" s="387"/>
      <c r="G52" s="397" t="str">
        <f>E27</f>
        <v>Ing. arch Jozef Melíšek</v>
      </c>
      <c r="H52" s="387"/>
      <c r="I52" s="387"/>
      <c r="J52" s="387"/>
      <c r="L52" s="16"/>
    </row>
    <row r="53" spans="2:12" s="1" customFormat="1" ht="14.4" customHeight="1">
      <c r="B53" s="25"/>
      <c r="D53" s="34" t="s">
        <v>42</v>
      </c>
      <c r="E53" s="35"/>
      <c r="F53" s="35"/>
      <c r="G53" s="34" t="s">
        <v>43</v>
      </c>
      <c r="H53" s="35"/>
      <c r="I53" s="35"/>
      <c r="J53" s="35"/>
      <c r="K53" s="35"/>
      <c r="L53" s="25"/>
    </row>
    <row r="54" spans="2:12">
      <c r="B54" s="16"/>
      <c r="D54" s="387"/>
      <c r="E54" s="387"/>
      <c r="F54" s="387"/>
      <c r="G54" s="387"/>
      <c r="H54" s="387"/>
      <c r="I54" s="387"/>
      <c r="J54" s="387"/>
      <c r="L54" s="16"/>
    </row>
    <row r="55" spans="2:12">
      <c r="B55" s="16"/>
      <c r="D55" s="387"/>
      <c r="E55" s="387"/>
      <c r="F55" s="387"/>
      <c r="G55" s="387"/>
      <c r="H55" s="387"/>
      <c r="I55" s="387"/>
      <c r="J55" s="387"/>
      <c r="L55" s="16"/>
    </row>
    <row r="56" spans="2:12">
      <c r="B56" s="16"/>
      <c r="D56" s="387"/>
      <c r="E56" s="387"/>
      <c r="F56" s="387"/>
      <c r="G56" s="387"/>
      <c r="H56" s="387"/>
      <c r="I56" s="387"/>
      <c r="J56" s="387"/>
      <c r="L56" s="16"/>
    </row>
    <row r="57" spans="2:12">
      <c r="B57" s="16"/>
      <c r="D57" s="387"/>
      <c r="E57" s="387"/>
      <c r="F57" s="387"/>
      <c r="G57" s="387"/>
      <c r="H57" s="387"/>
      <c r="I57" s="387"/>
      <c r="J57" s="387"/>
      <c r="L57" s="16"/>
    </row>
    <row r="58" spans="2:12">
      <c r="B58" s="16"/>
      <c r="D58" s="387"/>
      <c r="E58" s="387"/>
      <c r="F58" s="387"/>
      <c r="G58" s="387"/>
      <c r="H58" s="387"/>
      <c r="I58" s="387"/>
      <c r="J58" s="387"/>
      <c r="L58" s="16"/>
    </row>
    <row r="59" spans="2:12">
      <c r="B59" s="16"/>
      <c r="D59" s="387"/>
      <c r="E59" s="387"/>
      <c r="F59" s="387"/>
      <c r="G59" s="387"/>
      <c r="H59" s="387"/>
      <c r="I59" s="387"/>
      <c r="J59" s="387"/>
      <c r="L59" s="16"/>
    </row>
    <row r="60" spans="2:12">
      <c r="B60" s="16"/>
      <c r="D60" s="387"/>
      <c r="E60" s="387"/>
      <c r="F60" s="387"/>
      <c r="G60" s="387"/>
      <c r="H60" s="387"/>
      <c r="I60" s="387"/>
      <c r="J60" s="387"/>
      <c r="L60" s="16"/>
    </row>
    <row r="61" spans="2:12">
      <c r="B61" s="16"/>
      <c r="D61" s="387"/>
      <c r="E61" s="387"/>
      <c r="F61" s="387"/>
      <c r="G61" s="387"/>
      <c r="H61" s="387"/>
      <c r="I61" s="387"/>
      <c r="J61" s="387"/>
      <c r="L61" s="16"/>
    </row>
    <row r="62" spans="2:12">
      <c r="B62" s="16"/>
      <c r="D62" s="387"/>
      <c r="E62" s="387"/>
      <c r="F62" s="387"/>
      <c r="G62" s="387"/>
      <c r="H62" s="387"/>
      <c r="I62" s="387"/>
      <c r="J62" s="387"/>
      <c r="L62" s="16"/>
    </row>
    <row r="63" spans="2:12">
      <c r="B63" s="16"/>
      <c r="D63" s="387"/>
      <c r="E63" s="387"/>
      <c r="F63" s="387"/>
      <c r="G63" s="387"/>
      <c r="H63" s="387"/>
      <c r="I63" s="387"/>
      <c r="J63" s="387"/>
      <c r="L63" s="16"/>
    </row>
    <row r="64" spans="2:12" s="1" customFormat="1" ht="13.2">
      <c r="B64" s="25"/>
      <c r="D64" s="36" t="s">
        <v>2211</v>
      </c>
      <c r="E64" s="389"/>
      <c r="F64" s="93" t="s">
        <v>45</v>
      </c>
      <c r="G64" s="36" t="s">
        <v>44</v>
      </c>
      <c r="H64" s="389"/>
      <c r="I64" s="389"/>
      <c r="J64" s="94" t="s">
        <v>45</v>
      </c>
      <c r="K64" s="27"/>
      <c r="L64" s="25"/>
    </row>
    <row r="65" spans="2:12">
      <c r="B65" s="16"/>
      <c r="D65" s="387"/>
      <c r="E65" s="387"/>
      <c r="F65" s="387"/>
      <c r="G65" s="387"/>
      <c r="H65" s="387"/>
      <c r="I65" s="387"/>
      <c r="J65" s="387"/>
      <c r="L65" s="16"/>
    </row>
    <row r="66" spans="2:12">
      <c r="B66" s="16"/>
      <c r="D66" s="387"/>
      <c r="E66" s="387"/>
      <c r="F66" s="387"/>
      <c r="G66" s="387"/>
      <c r="H66" s="387"/>
      <c r="I66" s="387"/>
      <c r="J66" s="387"/>
      <c r="L66" s="16"/>
    </row>
    <row r="67" spans="2:12" ht="13.2">
      <c r="B67" s="16"/>
      <c r="D67" s="397" t="str">
        <f>E18</f>
        <v>Obec Jelka</v>
      </c>
      <c r="E67" s="387"/>
      <c r="F67" s="387"/>
      <c r="G67" s="397" t="str">
        <f>E21</f>
        <v>víťaz verejného obstarávania</v>
      </c>
      <c r="H67" s="397"/>
      <c r="I67" s="397"/>
      <c r="J67" s="387"/>
      <c r="L67" s="16"/>
    </row>
    <row r="68" spans="2:12" s="1" customFormat="1" ht="13.2">
      <c r="B68" s="25"/>
      <c r="D68" s="34" t="s">
        <v>46</v>
      </c>
      <c r="E68" s="35"/>
      <c r="F68" s="35"/>
      <c r="G68" s="34" t="s">
        <v>47</v>
      </c>
      <c r="H68" s="35"/>
      <c r="I68" s="35"/>
      <c r="J68" s="35"/>
      <c r="K68" s="35"/>
      <c r="L68" s="25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>
      <c r="B76" s="16"/>
      <c r="L76" s="16"/>
    </row>
    <row r="77" spans="2:12">
      <c r="B77" s="16"/>
      <c r="L77" s="16"/>
    </row>
    <row r="78" spans="2:12">
      <c r="B78" s="16"/>
      <c r="L78" s="16"/>
    </row>
    <row r="79" spans="2:12" s="1" customFormat="1" ht="13.2">
      <c r="B79" s="25"/>
      <c r="D79" s="36" t="s">
        <v>44</v>
      </c>
      <c r="E79" s="27"/>
      <c r="F79" s="93" t="s">
        <v>45</v>
      </c>
      <c r="G79" s="36" t="s">
        <v>44</v>
      </c>
      <c r="H79" s="27"/>
      <c r="I79" s="27"/>
      <c r="J79" s="94" t="s">
        <v>45</v>
      </c>
      <c r="K79" s="27"/>
      <c r="L79" s="25"/>
    </row>
    <row r="80" spans="2:12" s="1" customFormat="1" ht="14.4" customHeight="1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25"/>
    </row>
    <row r="84" spans="2:12" s="1" customFormat="1" ht="6.9" customHeight="1"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25"/>
    </row>
    <row r="85" spans="2:12" s="1" customFormat="1" ht="24.9" customHeight="1">
      <c r="B85" s="25"/>
      <c r="C85" s="17" t="s">
        <v>112</v>
      </c>
      <c r="L85" s="25"/>
    </row>
    <row r="86" spans="2:12" s="1" customFormat="1" ht="6.9" customHeight="1">
      <c r="B86" s="25"/>
      <c r="L86" s="25"/>
    </row>
    <row r="87" spans="2:12" s="1" customFormat="1" ht="12" customHeight="1">
      <c r="B87" s="25"/>
      <c r="C87" s="22" t="s">
        <v>13</v>
      </c>
      <c r="L87" s="25"/>
    </row>
    <row r="88" spans="2:12" s="1" customFormat="1" ht="16.5" customHeight="1">
      <c r="B88" s="25"/>
      <c r="E88" s="386" t="str">
        <f>E7</f>
        <v>Komunitné centrum – obec Jelka</v>
      </c>
      <c r="F88" s="386"/>
      <c r="G88" s="386"/>
      <c r="H88" s="386"/>
      <c r="L88" s="25"/>
    </row>
    <row r="89" spans="2:12" s="1" customFormat="1" ht="12" customHeight="1">
      <c r="B89" s="25"/>
      <c r="C89" s="22" t="s">
        <v>110</v>
      </c>
      <c r="L89" s="25"/>
    </row>
    <row r="90" spans="2:12" s="1" customFormat="1" ht="16.5" customHeight="1">
      <c r="B90" s="25"/>
      <c r="E90" s="492" t="str">
        <f>E10</f>
        <v>10 - Vonkajší vodovod</v>
      </c>
      <c r="F90" s="501"/>
      <c r="G90" s="501"/>
      <c r="H90" s="501"/>
      <c r="L90" s="25"/>
    </row>
    <row r="91" spans="2:12" s="1" customFormat="1" ht="6.9" customHeight="1">
      <c r="B91" s="25"/>
      <c r="L91" s="25"/>
    </row>
    <row r="92" spans="2:12" s="1" customFormat="1" ht="12" customHeight="1">
      <c r="B92" s="25"/>
      <c r="C92" s="22" t="s">
        <v>16</v>
      </c>
      <c r="F92" s="20" t="str">
        <f>E15</f>
        <v>Jelka,p.č. 1174/38,1174/41</v>
      </c>
      <c r="I92" s="22" t="s">
        <v>18</v>
      </c>
      <c r="J92" s="44">
        <f>IF(J14="","",J14)</f>
        <v>43886</v>
      </c>
      <c r="L92" s="25"/>
    </row>
    <row r="93" spans="2:12" s="1" customFormat="1" ht="6.9" customHeight="1">
      <c r="B93" s="25"/>
      <c r="L93" s="25"/>
    </row>
    <row r="94" spans="2:12" s="1" customFormat="1" ht="15.15" customHeight="1">
      <c r="B94" s="25"/>
      <c r="C94" s="22" t="s">
        <v>19</v>
      </c>
      <c r="F94" s="20" t="str">
        <f>E18</f>
        <v>Obec Jelka</v>
      </c>
      <c r="I94" s="22" t="s">
        <v>24</v>
      </c>
      <c r="J94" s="23" t="str">
        <f>E24</f>
        <v>ADplan s.r.o.</v>
      </c>
      <c r="L94" s="25"/>
    </row>
    <row r="95" spans="2:12" s="1" customFormat="1" ht="25.2" customHeight="1">
      <c r="B95" s="25"/>
      <c r="C95" s="22" t="s">
        <v>23</v>
      </c>
      <c r="F95" s="20" t="str">
        <f>IF(E21="","",E21)</f>
        <v>víťaz verejného obstarávania</v>
      </c>
      <c r="I95" s="22" t="s">
        <v>27</v>
      </c>
      <c r="J95" s="23" t="str">
        <f>E27</f>
        <v>Ing. arch Jozef Melíšek</v>
      </c>
      <c r="L95" s="25"/>
    </row>
    <row r="96" spans="2:12" s="1" customFormat="1" ht="10.35" customHeight="1">
      <c r="B96" s="25"/>
      <c r="L96" s="25"/>
    </row>
    <row r="97" spans="2:45" s="1" customFormat="1" ht="29.25" customHeight="1">
      <c r="B97" s="25"/>
      <c r="C97" s="95" t="s">
        <v>113</v>
      </c>
      <c r="D97" s="87"/>
      <c r="E97" s="87"/>
      <c r="F97" s="87"/>
      <c r="G97" s="87"/>
      <c r="H97" s="87"/>
      <c r="I97" s="87"/>
      <c r="J97" s="96" t="s">
        <v>114</v>
      </c>
      <c r="K97" s="87"/>
      <c r="L97" s="25"/>
    </row>
    <row r="98" spans="2:45" s="1" customFormat="1" ht="10.35" customHeight="1">
      <c r="B98" s="25"/>
      <c r="L98" s="25"/>
    </row>
    <row r="99" spans="2:45" s="1" customFormat="1" ht="22.95" customHeight="1">
      <c r="B99" s="25"/>
      <c r="C99" s="97" t="s">
        <v>115</v>
      </c>
      <c r="J99" s="58">
        <f>J128</f>
        <v>0</v>
      </c>
      <c r="L99" s="25"/>
      <c r="AS99" s="13" t="s">
        <v>116</v>
      </c>
    </row>
    <row r="100" spans="2:45" s="8" customFormat="1" ht="24.9" customHeight="1">
      <c r="B100" s="98"/>
      <c r="D100" s="99" t="s">
        <v>117</v>
      </c>
      <c r="E100" s="100"/>
      <c r="F100" s="100"/>
      <c r="G100" s="100"/>
      <c r="H100" s="100"/>
      <c r="I100" s="100"/>
      <c r="J100" s="101">
        <f>J129</f>
        <v>0</v>
      </c>
      <c r="L100" s="98"/>
    </row>
    <row r="101" spans="2:45" s="9" customFormat="1" ht="19.95" customHeight="1">
      <c r="B101" s="102"/>
      <c r="D101" s="103" t="s">
        <v>118</v>
      </c>
      <c r="E101" s="104"/>
      <c r="F101" s="104"/>
      <c r="G101" s="104"/>
      <c r="H101" s="104"/>
      <c r="I101" s="104"/>
      <c r="J101" s="105">
        <f>J130</f>
        <v>0</v>
      </c>
      <c r="L101" s="102"/>
    </row>
    <row r="102" spans="2:45" s="9" customFormat="1" ht="19.95" customHeight="1">
      <c r="B102" s="102"/>
      <c r="D102" s="103" t="s">
        <v>121</v>
      </c>
      <c r="E102" s="104"/>
      <c r="F102" s="104"/>
      <c r="G102" s="104"/>
      <c r="H102" s="104"/>
      <c r="I102" s="104"/>
      <c r="J102" s="105">
        <f>J140</f>
        <v>0</v>
      </c>
      <c r="L102" s="102"/>
    </row>
    <row r="103" spans="2:45" s="9" customFormat="1" ht="19.95" customHeight="1">
      <c r="B103" s="102"/>
      <c r="D103" s="103" t="s">
        <v>1539</v>
      </c>
      <c r="E103" s="104"/>
      <c r="F103" s="104"/>
      <c r="G103" s="104"/>
      <c r="H103" s="104"/>
      <c r="I103" s="104"/>
      <c r="J103" s="105">
        <f>J142</f>
        <v>0</v>
      </c>
      <c r="L103" s="102"/>
    </row>
    <row r="104" spans="2:45" s="9" customFormat="1" ht="19.95" customHeight="1">
      <c r="B104" s="102"/>
      <c r="D104" s="103" t="s">
        <v>1719</v>
      </c>
      <c r="E104" s="104"/>
      <c r="F104" s="104"/>
      <c r="G104" s="104"/>
      <c r="H104" s="104"/>
      <c r="I104" s="104"/>
      <c r="J104" s="105">
        <f>J146</f>
        <v>0</v>
      </c>
      <c r="L104" s="102"/>
    </row>
    <row r="105" spans="2:45" s="9" customFormat="1" ht="19.95" customHeight="1">
      <c r="B105" s="102"/>
      <c r="D105" s="103" t="s">
        <v>123</v>
      </c>
      <c r="E105" s="104"/>
      <c r="F105" s="104"/>
      <c r="G105" s="104"/>
      <c r="H105" s="104"/>
      <c r="I105" s="104"/>
      <c r="J105" s="105">
        <f>J164</f>
        <v>0</v>
      </c>
      <c r="L105" s="102"/>
    </row>
    <row r="106" spans="2:45" s="9" customFormat="1" ht="19.95" customHeight="1">
      <c r="B106" s="102"/>
      <c r="D106" s="103" t="s">
        <v>124</v>
      </c>
      <c r="E106" s="104"/>
      <c r="F106" s="104"/>
      <c r="G106" s="104"/>
      <c r="H106" s="104"/>
      <c r="I106" s="104"/>
      <c r="J106" s="105">
        <f>J166</f>
        <v>0</v>
      </c>
      <c r="L106" s="102"/>
    </row>
    <row r="107" spans="2:45" s="8" customFormat="1" ht="24.9" customHeight="1">
      <c r="B107" s="98"/>
      <c r="D107" s="99" t="s">
        <v>813</v>
      </c>
      <c r="E107" s="100"/>
      <c r="F107" s="100"/>
      <c r="G107" s="100"/>
      <c r="H107" s="100"/>
      <c r="I107" s="100"/>
      <c r="J107" s="101">
        <f>J168</f>
        <v>0</v>
      </c>
      <c r="L107" s="98"/>
    </row>
    <row r="108" spans="2:45" s="9" customFormat="1" ht="19.95" customHeight="1">
      <c r="B108" s="102"/>
      <c r="D108" s="103" t="s">
        <v>817</v>
      </c>
      <c r="E108" s="104"/>
      <c r="F108" s="104"/>
      <c r="G108" s="104"/>
      <c r="H108" s="104"/>
      <c r="I108" s="104"/>
      <c r="J108" s="105">
        <f>J169</f>
        <v>0</v>
      </c>
      <c r="L108" s="102"/>
    </row>
    <row r="109" spans="2:45" s="1" customFormat="1" ht="21.75" customHeight="1">
      <c r="B109" s="25"/>
      <c r="L109" s="25"/>
    </row>
    <row r="110" spans="2:45" s="1" customFormat="1" ht="6.9" customHeight="1"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25"/>
    </row>
    <row r="114" spans="2:61" s="1" customFormat="1" ht="6.9" customHeight="1"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25"/>
    </row>
    <row r="115" spans="2:61" s="1" customFormat="1" ht="24.9" customHeight="1">
      <c r="B115" s="25"/>
      <c r="C115" s="17" t="s">
        <v>137</v>
      </c>
      <c r="L115" s="25"/>
    </row>
    <row r="116" spans="2:61" s="1" customFormat="1" ht="6.9" customHeight="1">
      <c r="B116" s="25"/>
      <c r="L116" s="25"/>
    </row>
    <row r="117" spans="2:61" s="1" customFormat="1" ht="12" customHeight="1">
      <c r="B117" s="25"/>
      <c r="C117" s="22" t="s">
        <v>13</v>
      </c>
      <c r="L117" s="25"/>
    </row>
    <row r="118" spans="2:61" s="1" customFormat="1" ht="16.5" customHeight="1">
      <c r="B118" s="25"/>
      <c r="E118" s="386" t="str">
        <f>E7</f>
        <v>Komunitné centrum – obec Jelka</v>
      </c>
      <c r="F118" s="386"/>
      <c r="G118" s="386"/>
      <c r="H118" s="386"/>
      <c r="L118" s="25"/>
    </row>
    <row r="119" spans="2:61" s="1" customFormat="1" ht="12" customHeight="1">
      <c r="B119" s="25"/>
      <c r="C119" s="22" t="s">
        <v>110</v>
      </c>
      <c r="L119" s="25"/>
    </row>
    <row r="120" spans="2:61" s="1" customFormat="1" ht="16.5" customHeight="1">
      <c r="B120" s="25"/>
      <c r="E120" s="492" t="str">
        <f>E10</f>
        <v>10 - Vonkajší vodovod</v>
      </c>
      <c r="F120" s="501"/>
      <c r="G120" s="501"/>
      <c r="H120" s="501"/>
      <c r="L120" s="25"/>
    </row>
    <row r="121" spans="2:61" s="1" customFormat="1" ht="6.9" customHeight="1">
      <c r="B121" s="25"/>
      <c r="L121" s="25"/>
    </row>
    <row r="122" spans="2:61" s="1" customFormat="1" ht="12" customHeight="1">
      <c r="B122" s="25"/>
      <c r="C122" s="22" t="s">
        <v>16</v>
      </c>
      <c r="F122" s="20" t="str">
        <f>E15</f>
        <v>Jelka,p.č. 1174/38,1174/41</v>
      </c>
      <c r="I122" s="22" t="s">
        <v>18</v>
      </c>
      <c r="J122" s="44">
        <f>IF(J14="","",J14)</f>
        <v>43886</v>
      </c>
      <c r="L122" s="25"/>
    </row>
    <row r="123" spans="2:61" s="1" customFormat="1" ht="6.9" customHeight="1">
      <c r="B123" s="25"/>
      <c r="L123" s="25"/>
    </row>
    <row r="124" spans="2:61" s="1" customFormat="1" ht="15.15" customHeight="1">
      <c r="B124" s="25"/>
      <c r="C124" s="22" t="s">
        <v>19</v>
      </c>
      <c r="F124" s="20" t="str">
        <f>E18</f>
        <v>Obec Jelka</v>
      </c>
      <c r="I124" s="22" t="s">
        <v>24</v>
      </c>
      <c r="J124" s="23" t="str">
        <f>E24</f>
        <v>ADplan s.r.o.</v>
      </c>
      <c r="L124" s="25"/>
    </row>
    <row r="125" spans="2:61" s="1" customFormat="1" ht="25.2" customHeight="1">
      <c r="B125" s="25"/>
      <c r="C125" s="22" t="s">
        <v>23</v>
      </c>
      <c r="F125" s="20" t="str">
        <f>IF(E21="","",E21)</f>
        <v>víťaz verejného obstarávania</v>
      </c>
      <c r="I125" s="22" t="s">
        <v>27</v>
      </c>
      <c r="J125" s="23" t="str">
        <f>E27</f>
        <v>Ing. arch Jozef Melíšek</v>
      </c>
      <c r="L125" s="25"/>
    </row>
    <row r="126" spans="2:61" s="1" customFormat="1" ht="10.35" customHeight="1">
      <c r="B126" s="25"/>
      <c r="L126" s="25"/>
    </row>
    <row r="127" spans="2:61" s="10" customFormat="1" ht="29.25" customHeight="1">
      <c r="B127" s="106"/>
      <c r="C127" s="107" t="s">
        <v>138</v>
      </c>
      <c r="D127" s="108" t="s">
        <v>54</v>
      </c>
      <c r="E127" s="108" t="s">
        <v>50</v>
      </c>
      <c r="F127" s="108" t="s">
        <v>51</v>
      </c>
      <c r="G127" s="108" t="s">
        <v>139</v>
      </c>
      <c r="H127" s="108" t="s">
        <v>140</v>
      </c>
      <c r="I127" s="108" t="s">
        <v>141</v>
      </c>
      <c r="J127" s="109" t="s">
        <v>114</v>
      </c>
      <c r="K127" s="110" t="s">
        <v>142</v>
      </c>
      <c r="L127" s="106"/>
      <c r="M127" s="51" t="s">
        <v>1</v>
      </c>
      <c r="N127" s="52" t="s">
        <v>33</v>
      </c>
      <c r="O127" s="52" t="s">
        <v>143</v>
      </c>
      <c r="P127" s="52" t="s">
        <v>144</v>
      </c>
      <c r="Q127" s="52" t="s">
        <v>145</v>
      </c>
      <c r="R127" s="52" t="s">
        <v>146</v>
      </c>
      <c r="S127" s="52" t="s">
        <v>147</v>
      </c>
      <c r="T127" s="53" t="s">
        <v>148</v>
      </c>
    </row>
    <row r="128" spans="2:61" s="1" customFormat="1" ht="22.95" customHeight="1">
      <c r="B128" s="25"/>
      <c r="C128" s="56" t="s">
        <v>115</v>
      </c>
      <c r="J128" s="111">
        <f>BI128</f>
        <v>0</v>
      </c>
      <c r="L128" s="25"/>
      <c r="M128" s="54"/>
      <c r="N128" s="45"/>
      <c r="O128" s="45"/>
      <c r="P128" s="112">
        <f>P129+P168</f>
        <v>89.478910000000013</v>
      </c>
      <c r="Q128" s="45"/>
      <c r="R128" s="112">
        <f>R129+R168</f>
        <v>24.36892619</v>
      </c>
      <c r="S128" s="45"/>
      <c r="T128" s="113">
        <f>T129+T168</f>
        <v>1.4666399999999999</v>
      </c>
      <c r="AR128" s="13" t="s">
        <v>68</v>
      </c>
      <c r="AS128" s="13" t="s">
        <v>116</v>
      </c>
      <c r="BI128" s="114">
        <f>BI129+BI168</f>
        <v>0</v>
      </c>
    </row>
    <row r="129" spans="2:63" s="11" customFormat="1" ht="25.95" customHeight="1">
      <c r="B129" s="115"/>
      <c r="D129" s="116" t="s">
        <v>68</v>
      </c>
      <c r="E129" s="117" t="s">
        <v>149</v>
      </c>
      <c r="F129" s="117" t="s">
        <v>150</v>
      </c>
      <c r="J129" s="118">
        <f>BI129</f>
        <v>0</v>
      </c>
      <c r="L129" s="115"/>
      <c r="M129" s="119"/>
      <c r="N129" s="120"/>
      <c r="O129" s="120"/>
      <c r="P129" s="121">
        <f>P130+P140+P142+P146+P164+P166</f>
        <v>88.010560000000012</v>
      </c>
      <c r="Q129" s="120"/>
      <c r="R129" s="121">
        <f>R130+R140+R142+R146+R164+R166</f>
        <v>24.363474780000001</v>
      </c>
      <c r="S129" s="120"/>
      <c r="T129" s="122">
        <f>T130+T140+T142+T146+T164+T166</f>
        <v>1.4666399999999999</v>
      </c>
      <c r="AP129" s="116" t="s">
        <v>77</v>
      </c>
      <c r="AR129" s="123" t="s">
        <v>68</v>
      </c>
      <c r="AS129" s="123" t="s">
        <v>69</v>
      </c>
      <c r="AW129" s="116" t="s">
        <v>151</v>
      </c>
      <c r="BI129" s="124">
        <f>BI130+BI140+BI142+BI146+BI164+BI166</f>
        <v>0</v>
      </c>
    </row>
    <row r="130" spans="2:63" s="11" customFormat="1" ht="22.95" customHeight="1">
      <c r="B130" s="115"/>
      <c r="D130" s="116" t="s">
        <v>68</v>
      </c>
      <c r="E130" s="125" t="s">
        <v>77</v>
      </c>
      <c r="F130" s="125" t="s">
        <v>152</v>
      </c>
      <c r="J130" s="126">
        <f>BI130</f>
        <v>0</v>
      </c>
      <c r="L130" s="115"/>
      <c r="M130" s="119"/>
      <c r="N130" s="120"/>
      <c r="O130" s="120"/>
      <c r="P130" s="121">
        <f>SUM(P131:P139)</f>
        <v>67.43526</v>
      </c>
      <c r="Q130" s="120"/>
      <c r="R130" s="121">
        <f>SUM(R131:R139)</f>
        <v>9.24</v>
      </c>
      <c r="S130" s="120"/>
      <c r="T130" s="122">
        <f>SUM(T131:T139)</f>
        <v>1.4666399999999999</v>
      </c>
      <c r="AP130" s="116" t="s">
        <v>77</v>
      </c>
      <c r="AR130" s="123" t="s">
        <v>68</v>
      </c>
      <c r="AS130" s="123" t="s">
        <v>77</v>
      </c>
      <c r="AW130" s="116" t="s">
        <v>151</v>
      </c>
      <c r="BI130" s="124">
        <f>SUM(BI131:BI139)</f>
        <v>0</v>
      </c>
    </row>
    <row r="131" spans="2:63" s="1" customFormat="1" ht="24" customHeight="1">
      <c r="B131" s="127"/>
      <c r="C131" s="128" t="s">
        <v>77</v>
      </c>
      <c r="D131" s="128" t="s">
        <v>153</v>
      </c>
      <c r="E131" s="129" t="s">
        <v>1720</v>
      </c>
      <c r="F131" s="130" t="s">
        <v>1721</v>
      </c>
      <c r="G131" s="131" t="s">
        <v>185</v>
      </c>
      <c r="H131" s="132">
        <v>1.89</v>
      </c>
      <c r="I131" s="133"/>
      <c r="J131" s="133">
        <f t="shared" ref="J131:J139" si="0">ROUND(I131*H131,2)</f>
        <v>0</v>
      </c>
      <c r="K131" s="130" t="s">
        <v>155</v>
      </c>
      <c r="L131" s="25"/>
      <c r="M131" s="134" t="s">
        <v>1</v>
      </c>
      <c r="N131" s="135" t="s">
        <v>35</v>
      </c>
      <c r="O131" s="136">
        <v>0.60299999999999998</v>
      </c>
      <c r="P131" s="136">
        <f t="shared" ref="P131:P139" si="1">O131*H131</f>
        <v>1.13967</v>
      </c>
      <c r="Q131" s="136">
        <v>0</v>
      </c>
      <c r="R131" s="136">
        <f t="shared" ref="R131:R139" si="2">Q131*H131</f>
        <v>0</v>
      </c>
      <c r="S131" s="136">
        <v>0.23499999999999999</v>
      </c>
      <c r="T131" s="137">
        <f t="shared" ref="T131:T139" si="3">S131*H131</f>
        <v>0.44414999999999993</v>
      </c>
      <c r="X131" s="271"/>
      <c r="AP131" s="138" t="s">
        <v>156</v>
      </c>
      <c r="AR131" s="138" t="s">
        <v>153</v>
      </c>
      <c r="AS131" s="138" t="s">
        <v>157</v>
      </c>
      <c r="AW131" s="13" t="s">
        <v>151</v>
      </c>
      <c r="BC131" s="139">
        <f t="shared" ref="BC131:BC139" si="4">IF(N131="základná",J131,0)</f>
        <v>0</v>
      </c>
      <c r="BD131" s="139">
        <f t="shared" ref="BD131:BD139" si="5">IF(N131="znížená",J131,0)</f>
        <v>0</v>
      </c>
      <c r="BE131" s="139">
        <f t="shared" ref="BE131:BE139" si="6">IF(N131="zákl. prenesená",J131,0)</f>
        <v>0</v>
      </c>
      <c r="BF131" s="139">
        <f t="shared" ref="BF131:BF139" si="7">IF(N131="zníž. prenesená",J131,0)</f>
        <v>0</v>
      </c>
      <c r="BG131" s="139">
        <f t="shared" ref="BG131:BG139" si="8">IF(N131="nulová",J131,0)</f>
        <v>0</v>
      </c>
      <c r="BH131" s="13" t="s">
        <v>157</v>
      </c>
      <c r="BI131" s="139">
        <f t="shared" ref="BI131:BI139" si="9">ROUND(I131*H131,2)</f>
        <v>0</v>
      </c>
      <c r="BJ131" s="13" t="s">
        <v>156</v>
      </c>
      <c r="BK131" s="138" t="s">
        <v>1722</v>
      </c>
    </row>
    <row r="132" spans="2:63" s="1" customFormat="1" ht="24" customHeight="1">
      <c r="B132" s="127"/>
      <c r="C132" s="128" t="s">
        <v>157</v>
      </c>
      <c r="D132" s="128" t="s">
        <v>153</v>
      </c>
      <c r="E132" s="129" t="s">
        <v>1723</v>
      </c>
      <c r="F132" s="130" t="s">
        <v>1724</v>
      </c>
      <c r="G132" s="131" t="s">
        <v>185</v>
      </c>
      <c r="H132" s="132">
        <v>1.89</v>
      </c>
      <c r="I132" s="133"/>
      <c r="J132" s="133">
        <f t="shared" si="0"/>
        <v>0</v>
      </c>
      <c r="K132" s="130" t="s">
        <v>155</v>
      </c>
      <c r="L132" s="25"/>
      <c r="M132" s="134" t="s">
        <v>1</v>
      </c>
      <c r="N132" s="135" t="s">
        <v>35</v>
      </c>
      <c r="O132" s="136">
        <v>1.169</v>
      </c>
      <c r="P132" s="136">
        <f t="shared" si="1"/>
        <v>2.2094100000000001</v>
      </c>
      <c r="Q132" s="136">
        <v>0</v>
      </c>
      <c r="R132" s="136">
        <f t="shared" si="2"/>
        <v>0</v>
      </c>
      <c r="S132" s="136">
        <v>0.22500000000000001</v>
      </c>
      <c r="T132" s="137">
        <f t="shared" si="3"/>
        <v>0.42524999999999996</v>
      </c>
      <c r="X132" s="271"/>
      <c r="AP132" s="138" t="s">
        <v>156</v>
      </c>
      <c r="AR132" s="138" t="s">
        <v>153</v>
      </c>
      <c r="AS132" s="138" t="s">
        <v>157</v>
      </c>
      <c r="AW132" s="13" t="s">
        <v>151</v>
      </c>
      <c r="BC132" s="139">
        <f t="shared" si="4"/>
        <v>0</v>
      </c>
      <c r="BD132" s="139">
        <f t="shared" si="5"/>
        <v>0</v>
      </c>
      <c r="BE132" s="139">
        <f t="shared" si="6"/>
        <v>0</v>
      </c>
      <c r="BF132" s="139">
        <f t="shared" si="7"/>
        <v>0</v>
      </c>
      <c r="BG132" s="139">
        <f t="shared" si="8"/>
        <v>0</v>
      </c>
      <c r="BH132" s="13" t="s">
        <v>157</v>
      </c>
      <c r="BI132" s="139">
        <f t="shared" si="9"/>
        <v>0</v>
      </c>
      <c r="BJ132" s="13" t="s">
        <v>156</v>
      </c>
      <c r="BK132" s="138" t="s">
        <v>1725</v>
      </c>
    </row>
    <row r="133" spans="2:63" s="357" customFormat="1" ht="25.95" customHeight="1">
      <c r="B133" s="351"/>
      <c r="C133" s="275" t="s">
        <v>158</v>
      </c>
      <c r="D133" s="275" t="s">
        <v>153</v>
      </c>
      <c r="E133" s="276" t="s">
        <v>1726</v>
      </c>
      <c r="F133" s="277" t="s">
        <v>1727</v>
      </c>
      <c r="G133" s="278" t="s">
        <v>185</v>
      </c>
      <c r="H133" s="279">
        <v>1.89</v>
      </c>
      <c r="I133" s="280"/>
      <c r="J133" s="280">
        <f t="shared" si="0"/>
        <v>0</v>
      </c>
      <c r="K133" s="277" t="s">
        <v>155</v>
      </c>
      <c r="L133" s="360"/>
      <c r="M133" s="353" t="s">
        <v>1</v>
      </c>
      <c r="N133" s="354" t="s">
        <v>35</v>
      </c>
      <c r="O133" s="355">
        <v>0.59199999999999997</v>
      </c>
      <c r="P133" s="355">
        <f t="shared" si="1"/>
        <v>1.1188799999999999</v>
      </c>
      <c r="Q133" s="355">
        <v>0</v>
      </c>
      <c r="R133" s="355">
        <f t="shared" si="2"/>
        <v>0</v>
      </c>
      <c r="S133" s="355">
        <v>0.316</v>
      </c>
      <c r="T133" s="356">
        <f t="shared" si="3"/>
        <v>0.59723999999999999</v>
      </c>
      <c r="X133" s="271"/>
      <c r="AP133" s="272" t="s">
        <v>156</v>
      </c>
      <c r="AR133" s="272" t="s">
        <v>153</v>
      </c>
      <c r="AS133" s="272" t="s">
        <v>157</v>
      </c>
      <c r="AW133" s="358" t="s">
        <v>151</v>
      </c>
      <c r="BC133" s="359">
        <f t="shared" si="4"/>
        <v>0</v>
      </c>
      <c r="BD133" s="359">
        <f t="shared" si="5"/>
        <v>0</v>
      </c>
      <c r="BE133" s="359">
        <f t="shared" si="6"/>
        <v>0</v>
      </c>
      <c r="BF133" s="359">
        <f t="shared" si="7"/>
        <v>0</v>
      </c>
      <c r="BG133" s="359">
        <f t="shared" si="8"/>
        <v>0</v>
      </c>
      <c r="BH133" s="358" t="s">
        <v>157</v>
      </c>
      <c r="BI133" s="359">
        <f t="shared" si="9"/>
        <v>0</v>
      </c>
      <c r="BJ133" s="358" t="s">
        <v>156</v>
      </c>
      <c r="BK133" s="272" t="s">
        <v>1728</v>
      </c>
    </row>
    <row r="134" spans="2:63" s="357" customFormat="1" ht="16.5" customHeight="1">
      <c r="B134" s="351"/>
      <c r="C134" s="275" t="s">
        <v>156</v>
      </c>
      <c r="D134" s="275" t="s">
        <v>153</v>
      </c>
      <c r="E134" s="276" t="s">
        <v>1729</v>
      </c>
      <c r="F134" s="277" t="s">
        <v>1730</v>
      </c>
      <c r="G134" s="278" t="s">
        <v>164</v>
      </c>
      <c r="H134" s="279">
        <v>42</v>
      </c>
      <c r="I134" s="280"/>
      <c r="J134" s="280">
        <f t="shared" si="0"/>
        <v>0</v>
      </c>
      <c r="K134" s="277" t="s">
        <v>203</v>
      </c>
      <c r="L134" s="360"/>
      <c r="M134" s="353" t="s">
        <v>1</v>
      </c>
      <c r="N134" s="354" t="s">
        <v>35</v>
      </c>
      <c r="O134" s="355">
        <v>1.3009999999999999</v>
      </c>
      <c r="P134" s="355">
        <f t="shared" si="1"/>
        <v>54.641999999999996</v>
      </c>
      <c r="Q134" s="355">
        <v>0</v>
      </c>
      <c r="R134" s="355">
        <f t="shared" si="2"/>
        <v>0</v>
      </c>
      <c r="S134" s="355">
        <v>0</v>
      </c>
      <c r="T134" s="356">
        <f t="shared" si="3"/>
        <v>0</v>
      </c>
      <c r="X134" s="271"/>
      <c r="AP134" s="272" t="s">
        <v>156</v>
      </c>
      <c r="AR134" s="272" t="s">
        <v>153</v>
      </c>
      <c r="AS134" s="272" t="s">
        <v>157</v>
      </c>
      <c r="AW134" s="358" t="s">
        <v>151</v>
      </c>
      <c r="BC134" s="359">
        <f t="shared" si="4"/>
        <v>0</v>
      </c>
      <c r="BD134" s="359">
        <f t="shared" si="5"/>
        <v>0</v>
      </c>
      <c r="BE134" s="359">
        <f t="shared" si="6"/>
        <v>0</v>
      </c>
      <c r="BF134" s="359">
        <f t="shared" si="7"/>
        <v>0</v>
      </c>
      <c r="BG134" s="359">
        <f t="shared" si="8"/>
        <v>0</v>
      </c>
      <c r="BH134" s="358" t="s">
        <v>157</v>
      </c>
      <c r="BI134" s="359">
        <f t="shared" si="9"/>
        <v>0</v>
      </c>
      <c r="BJ134" s="358" t="s">
        <v>156</v>
      </c>
      <c r="BK134" s="272" t="s">
        <v>1731</v>
      </c>
    </row>
    <row r="135" spans="2:63" s="357" customFormat="1" ht="36" customHeight="1">
      <c r="B135" s="351"/>
      <c r="C135" s="275" t="s">
        <v>160</v>
      </c>
      <c r="D135" s="275" t="s">
        <v>153</v>
      </c>
      <c r="E135" s="276" t="s">
        <v>1732</v>
      </c>
      <c r="F135" s="277" t="s">
        <v>1733</v>
      </c>
      <c r="G135" s="278" t="s">
        <v>164</v>
      </c>
      <c r="H135" s="279">
        <v>13.62</v>
      </c>
      <c r="I135" s="280"/>
      <c r="J135" s="280">
        <f t="shared" si="0"/>
        <v>0</v>
      </c>
      <c r="K135" s="277" t="s">
        <v>155</v>
      </c>
      <c r="L135" s="360"/>
      <c r="M135" s="353" t="s">
        <v>1</v>
      </c>
      <c r="N135" s="354" t="s">
        <v>35</v>
      </c>
      <c r="O135" s="355">
        <v>9.8000000000000004E-2</v>
      </c>
      <c r="P135" s="355">
        <f t="shared" si="1"/>
        <v>1.3347599999999999</v>
      </c>
      <c r="Q135" s="355">
        <v>0</v>
      </c>
      <c r="R135" s="355">
        <f t="shared" si="2"/>
        <v>0</v>
      </c>
      <c r="S135" s="355">
        <v>0</v>
      </c>
      <c r="T135" s="356">
        <f t="shared" si="3"/>
        <v>0</v>
      </c>
      <c r="X135" s="271"/>
      <c r="AP135" s="272" t="s">
        <v>156</v>
      </c>
      <c r="AR135" s="272" t="s">
        <v>153</v>
      </c>
      <c r="AS135" s="272" t="s">
        <v>157</v>
      </c>
      <c r="AW135" s="358" t="s">
        <v>151</v>
      </c>
      <c r="BC135" s="359">
        <f t="shared" si="4"/>
        <v>0</v>
      </c>
      <c r="BD135" s="359">
        <f t="shared" si="5"/>
        <v>0</v>
      </c>
      <c r="BE135" s="359">
        <f t="shared" si="6"/>
        <v>0</v>
      </c>
      <c r="BF135" s="359">
        <f t="shared" si="7"/>
        <v>0</v>
      </c>
      <c r="BG135" s="359">
        <f t="shared" si="8"/>
        <v>0</v>
      </c>
      <c r="BH135" s="358" t="s">
        <v>157</v>
      </c>
      <c r="BI135" s="359">
        <f t="shared" si="9"/>
        <v>0</v>
      </c>
      <c r="BJ135" s="358" t="s">
        <v>156</v>
      </c>
      <c r="BK135" s="272" t="s">
        <v>1734</v>
      </c>
    </row>
    <row r="136" spans="2:63" s="357" customFormat="1" ht="16.5" customHeight="1">
      <c r="B136" s="351"/>
      <c r="C136" s="275" t="s">
        <v>161</v>
      </c>
      <c r="D136" s="275" t="s">
        <v>153</v>
      </c>
      <c r="E136" s="276" t="s">
        <v>1735</v>
      </c>
      <c r="F136" s="277" t="s">
        <v>1736</v>
      </c>
      <c r="G136" s="278" t="s">
        <v>164</v>
      </c>
      <c r="H136" s="279">
        <v>13.62</v>
      </c>
      <c r="I136" s="280"/>
      <c r="J136" s="280">
        <f t="shared" si="0"/>
        <v>0</v>
      </c>
      <c r="K136" s="277" t="s">
        <v>155</v>
      </c>
      <c r="L136" s="360"/>
      <c r="M136" s="353" t="s">
        <v>1</v>
      </c>
      <c r="N136" s="354" t="s">
        <v>35</v>
      </c>
      <c r="O136" s="355">
        <v>8.9999999999999993E-3</v>
      </c>
      <c r="P136" s="355">
        <f t="shared" si="1"/>
        <v>0.12257999999999998</v>
      </c>
      <c r="Q136" s="355">
        <v>0</v>
      </c>
      <c r="R136" s="355">
        <f t="shared" si="2"/>
        <v>0</v>
      </c>
      <c r="S136" s="355">
        <v>0</v>
      </c>
      <c r="T136" s="356">
        <f t="shared" si="3"/>
        <v>0</v>
      </c>
      <c r="X136" s="271"/>
      <c r="AP136" s="272" t="s">
        <v>156</v>
      </c>
      <c r="AR136" s="272" t="s">
        <v>153</v>
      </c>
      <c r="AS136" s="272" t="s">
        <v>157</v>
      </c>
      <c r="AW136" s="358" t="s">
        <v>151</v>
      </c>
      <c r="BC136" s="359">
        <f t="shared" si="4"/>
        <v>0</v>
      </c>
      <c r="BD136" s="359">
        <f t="shared" si="5"/>
        <v>0</v>
      </c>
      <c r="BE136" s="359">
        <f t="shared" si="6"/>
        <v>0</v>
      </c>
      <c r="BF136" s="359">
        <f t="shared" si="7"/>
        <v>0</v>
      </c>
      <c r="BG136" s="359">
        <f t="shared" si="8"/>
        <v>0</v>
      </c>
      <c r="BH136" s="358" t="s">
        <v>157</v>
      </c>
      <c r="BI136" s="359">
        <f t="shared" si="9"/>
        <v>0</v>
      </c>
      <c r="BJ136" s="358" t="s">
        <v>156</v>
      </c>
      <c r="BK136" s="272" t="s">
        <v>1737</v>
      </c>
    </row>
    <row r="137" spans="2:63" s="357" customFormat="1" ht="24" customHeight="1">
      <c r="B137" s="351"/>
      <c r="C137" s="275" t="s">
        <v>170</v>
      </c>
      <c r="D137" s="275" t="s">
        <v>153</v>
      </c>
      <c r="E137" s="276" t="s">
        <v>1552</v>
      </c>
      <c r="F137" s="277" t="s">
        <v>1553</v>
      </c>
      <c r="G137" s="278" t="s">
        <v>164</v>
      </c>
      <c r="H137" s="279">
        <v>28.38</v>
      </c>
      <c r="I137" s="280"/>
      <c r="J137" s="280">
        <f t="shared" si="0"/>
        <v>0</v>
      </c>
      <c r="K137" s="277" t="s">
        <v>155</v>
      </c>
      <c r="L137" s="360"/>
      <c r="M137" s="353" t="s">
        <v>1</v>
      </c>
      <c r="N137" s="354" t="s">
        <v>35</v>
      </c>
      <c r="O137" s="355">
        <v>0.24199999999999999</v>
      </c>
      <c r="P137" s="355">
        <f t="shared" si="1"/>
        <v>6.8679599999999992</v>
      </c>
      <c r="Q137" s="355">
        <v>0</v>
      </c>
      <c r="R137" s="355">
        <f t="shared" si="2"/>
        <v>0</v>
      </c>
      <c r="S137" s="355">
        <v>0</v>
      </c>
      <c r="T137" s="356">
        <f t="shared" si="3"/>
        <v>0</v>
      </c>
      <c r="X137" s="271"/>
      <c r="AP137" s="272" t="s">
        <v>156</v>
      </c>
      <c r="AR137" s="272" t="s">
        <v>153</v>
      </c>
      <c r="AS137" s="272" t="s">
        <v>157</v>
      </c>
      <c r="AW137" s="358" t="s">
        <v>151</v>
      </c>
      <c r="BC137" s="359">
        <f t="shared" si="4"/>
        <v>0</v>
      </c>
      <c r="BD137" s="359">
        <f t="shared" si="5"/>
        <v>0</v>
      </c>
      <c r="BE137" s="359">
        <f t="shared" si="6"/>
        <v>0</v>
      </c>
      <c r="BF137" s="359">
        <f t="shared" si="7"/>
        <v>0</v>
      </c>
      <c r="BG137" s="359">
        <f t="shared" si="8"/>
        <v>0</v>
      </c>
      <c r="BH137" s="358" t="s">
        <v>157</v>
      </c>
      <c r="BI137" s="359">
        <f t="shared" si="9"/>
        <v>0</v>
      </c>
      <c r="BJ137" s="358" t="s">
        <v>156</v>
      </c>
      <c r="BK137" s="272" t="s">
        <v>1738</v>
      </c>
    </row>
    <row r="138" spans="2:63" s="357" customFormat="1" ht="24" customHeight="1">
      <c r="B138" s="351"/>
      <c r="C138" s="275" t="s">
        <v>103</v>
      </c>
      <c r="D138" s="275" t="s">
        <v>153</v>
      </c>
      <c r="E138" s="276" t="s">
        <v>1739</v>
      </c>
      <c r="F138" s="277" t="s">
        <v>1740</v>
      </c>
      <c r="G138" s="278" t="s">
        <v>164</v>
      </c>
      <c r="H138" s="279">
        <v>9.24</v>
      </c>
      <c r="I138" s="280"/>
      <c r="J138" s="280">
        <f t="shared" si="0"/>
        <v>0</v>
      </c>
      <c r="K138" s="277" t="s">
        <v>1</v>
      </c>
      <c r="L138" s="360"/>
      <c r="M138" s="353" t="s">
        <v>1</v>
      </c>
      <c r="N138" s="354" t="s">
        <v>35</v>
      </c>
      <c r="O138" s="355">
        <v>0</v>
      </c>
      <c r="P138" s="355">
        <f t="shared" si="1"/>
        <v>0</v>
      </c>
      <c r="Q138" s="355">
        <v>0</v>
      </c>
      <c r="R138" s="355">
        <f t="shared" si="2"/>
        <v>0</v>
      </c>
      <c r="S138" s="355">
        <v>0</v>
      </c>
      <c r="T138" s="356">
        <f t="shared" si="3"/>
        <v>0</v>
      </c>
      <c r="X138" s="271"/>
      <c r="AP138" s="272" t="s">
        <v>156</v>
      </c>
      <c r="AR138" s="272" t="s">
        <v>153</v>
      </c>
      <c r="AS138" s="272" t="s">
        <v>157</v>
      </c>
      <c r="AW138" s="358" t="s">
        <v>151</v>
      </c>
      <c r="BC138" s="359">
        <f t="shared" si="4"/>
        <v>0</v>
      </c>
      <c r="BD138" s="359">
        <f t="shared" si="5"/>
        <v>0</v>
      </c>
      <c r="BE138" s="359">
        <f t="shared" si="6"/>
        <v>0</v>
      </c>
      <c r="BF138" s="359">
        <f t="shared" si="7"/>
        <v>0</v>
      </c>
      <c r="BG138" s="359">
        <f t="shared" si="8"/>
        <v>0</v>
      </c>
      <c r="BH138" s="358" t="s">
        <v>157</v>
      </c>
      <c r="BI138" s="359">
        <f t="shared" si="9"/>
        <v>0</v>
      </c>
      <c r="BJ138" s="358" t="s">
        <v>156</v>
      </c>
      <c r="BK138" s="272" t="s">
        <v>1741</v>
      </c>
    </row>
    <row r="139" spans="2:63" s="1" customFormat="1" ht="16.5" customHeight="1">
      <c r="B139" s="127"/>
      <c r="C139" s="140" t="s">
        <v>106</v>
      </c>
      <c r="D139" s="140" t="s">
        <v>338</v>
      </c>
      <c r="E139" s="141" t="s">
        <v>1742</v>
      </c>
      <c r="F139" s="142" t="s">
        <v>1743</v>
      </c>
      <c r="G139" s="143" t="s">
        <v>164</v>
      </c>
      <c r="H139" s="144">
        <v>9.24</v>
      </c>
      <c r="I139" s="145"/>
      <c r="J139" s="145">
        <f t="shared" si="0"/>
        <v>0</v>
      </c>
      <c r="K139" s="142" t="s">
        <v>1</v>
      </c>
      <c r="L139" s="146"/>
      <c r="M139" s="147" t="s">
        <v>1</v>
      </c>
      <c r="N139" s="148" t="s">
        <v>35</v>
      </c>
      <c r="O139" s="136">
        <v>0</v>
      </c>
      <c r="P139" s="136">
        <f t="shared" si="1"/>
        <v>0</v>
      </c>
      <c r="Q139" s="136">
        <v>1</v>
      </c>
      <c r="R139" s="136">
        <f t="shared" si="2"/>
        <v>9.24</v>
      </c>
      <c r="S139" s="136">
        <v>0</v>
      </c>
      <c r="T139" s="137">
        <f t="shared" si="3"/>
        <v>0</v>
      </c>
      <c r="X139" s="271"/>
      <c r="AP139" s="138" t="s">
        <v>166</v>
      </c>
      <c r="AR139" s="138" t="s">
        <v>338</v>
      </c>
      <c r="AS139" s="138" t="s">
        <v>157</v>
      </c>
      <c r="AW139" s="13" t="s">
        <v>151</v>
      </c>
      <c r="BC139" s="139">
        <f t="shared" si="4"/>
        <v>0</v>
      </c>
      <c r="BD139" s="139">
        <f t="shared" si="5"/>
        <v>0</v>
      </c>
      <c r="BE139" s="139">
        <f t="shared" si="6"/>
        <v>0</v>
      </c>
      <c r="BF139" s="139">
        <f t="shared" si="7"/>
        <v>0</v>
      </c>
      <c r="BG139" s="139">
        <f t="shared" si="8"/>
        <v>0</v>
      </c>
      <c r="BH139" s="13" t="s">
        <v>157</v>
      </c>
      <c r="BI139" s="139">
        <f t="shared" si="9"/>
        <v>0</v>
      </c>
      <c r="BJ139" s="13" t="s">
        <v>156</v>
      </c>
      <c r="BK139" s="138" t="s">
        <v>1744</v>
      </c>
    </row>
    <row r="140" spans="2:63" s="11" customFormat="1" ht="22.95" customHeight="1">
      <c r="B140" s="115"/>
      <c r="D140" s="116" t="s">
        <v>68</v>
      </c>
      <c r="E140" s="125" t="s">
        <v>156</v>
      </c>
      <c r="F140" s="125" t="s">
        <v>273</v>
      </c>
      <c r="J140" s="126">
        <f>BI140</f>
        <v>0</v>
      </c>
      <c r="L140" s="115"/>
      <c r="M140" s="119"/>
      <c r="N140" s="120"/>
      <c r="O140" s="120"/>
      <c r="P140" s="121">
        <f>P141</f>
        <v>5.4574799999999994</v>
      </c>
      <c r="Q140" s="120"/>
      <c r="R140" s="121">
        <f>R141</f>
        <v>8.2815288000000002</v>
      </c>
      <c r="S140" s="120"/>
      <c r="T140" s="122">
        <f>T141</f>
        <v>0</v>
      </c>
      <c r="X140" s="271"/>
      <c r="AP140" s="116" t="s">
        <v>77</v>
      </c>
      <c r="AR140" s="123" t="s">
        <v>68</v>
      </c>
      <c r="AS140" s="123" t="s">
        <v>77</v>
      </c>
      <c r="AW140" s="116" t="s">
        <v>151</v>
      </c>
      <c r="BI140" s="124">
        <f>BI141</f>
        <v>0</v>
      </c>
    </row>
    <row r="141" spans="2:63" s="1" customFormat="1" ht="24" customHeight="1">
      <c r="B141" s="127"/>
      <c r="C141" s="128" t="s">
        <v>178</v>
      </c>
      <c r="D141" s="128" t="s">
        <v>153</v>
      </c>
      <c r="E141" s="129" t="s">
        <v>1745</v>
      </c>
      <c r="F141" s="130" t="s">
        <v>1746</v>
      </c>
      <c r="G141" s="131" t="s">
        <v>164</v>
      </c>
      <c r="H141" s="132">
        <v>4.38</v>
      </c>
      <c r="I141" s="133"/>
      <c r="J141" s="133">
        <f>ROUND(I141*H141,2)</f>
        <v>0</v>
      </c>
      <c r="K141" s="130" t="s">
        <v>1747</v>
      </c>
      <c r="L141" s="25"/>
      <c r="M141" s="134" t="s">
        <v>1</v>
      </c>
      <c r="N141" s="135" t="s">
        <v>35</v>
      </c>
      <c r="O141" s="136">
        <v>1.246</v>
      </c>
      <c r="P141" s="136">
        <f>O141*H141</f>
        <v>5.4574799999999994</v>
      </c>
      <c r="Q141" s="136">
        <v>1.89076</v>
      </c>
      <c r="R141" s="136">
        <f>Q141*H141</f>
        <v>8.2815288000000002</v>
      </c>
      <c r="S141" s="136">
        <v>0</v>
      </c>
      <c r="T141" s="137">
        <f>S141*H141</f>
        <v>0</v>
      </c>
      <c r="X141" s="271"/>
      <c r="AP141" s="138" t="s">
        <v>156</v>
      </c>
      <c r="AR141" s="138" t="s">
        <v>153</v>
      </c>
      <c r="AS141" s="138" t="s">
        <v>157</v>
      </c>
      <c r="AW141" s="13" t="s">
        <v>151</v>
      </c>
      <c r="BC141" s="139">
        <f>IF(N141="základná",J141,0)</f>
        <v>0</v>
      </c>
      <c r="BD141" s="139">
        <f>IF(N141="znížená",J141,0)</f>
        <v>0</v>
      </c>
      <c r="BE141" s="139">
        <f>IF(N141="zákl. prenesená",J141,0)</f>
        <v>0</v>
      </c>
      <c r="BF141" s="139">
        <f>IF(N141="zníž. prenesená",J141,0)</f>
        <v>0</v>
      </c>
      <c r="BG141" s="139">
        <f>IF(N141="nulová",J141,0)</f>
        <v>0</v>
      </c>
      <c r="BH141" s="13" t="s">
        <v>157</v>
      </c>
      <c r="BI141" s="139">
        <f>ROUND(I141*H141,2)</f>
        <v>0</v>
      </c>
      <c r="BJ141" s="13" t="s">
        <v>156</v>
      </c>
      <c r="BK141" s="138" t="s">
        <v>1748</v>
      </c>
    </row>
    <row r="142" spans="2:63" s="11" customFormat="1" ht="22.95" customHeight="1">
      <c r="B142" s="115"/>
      <c r="D142" s="116" t="s">
        <v>68</v>
      </c>
      <c r="E142" s="125" t="s">
        <v>159</v>
      </c>
      <c r="F142" s="125" t="s">
        <v>1625</v>
      </c>
      <c r="J142" s="126">
        <f>BI142</f>
        <v>0</v>
      </c>
      <c r="L142" s="115"/>
      <c r="M142" s="119"/>
      <c r="N142" s="120"/>
      <c r="O142" s="120"/>
      <c r="P142" s="121">
        <f>SUM(P143:P145)</f>
        <v>3.5872199999999999</v>
      </c>
      <c r="Q142" s="120"/>
      <c r="R142" s="121">
        <f>SUM(R143:R145)</f>
        <v>3.8250009</v>
      </c>
      <c r="S142" s="120"/>
      <c r="T142" s="122">
        <f>SUM(T143:T145)</f>
        <v>0</v>
      </c>
      <c r="X142" s="271"/>
      <c r="AP142" s="116" t="s">
        <v>77</v>
      </c>
      <c r="AR142" s="123" t="s">
        <v>68</v>
      </c>
      <c r="AS142" s="123" t="s">
        <v>77</v>
      </c>
      <c r="AW142" s="116" t="s">
        <v>151</v>
      </c>
      <c r="BI142" s="124">
        <f>SUM(BI143:BI145)</f>
        <v>0</v>
      </c>
    </row>
    <row r="143" spans="2:63" s="357" customFormat="1" ht="24" customHeight="1">
      <c r="B143" s="351"/>
      <c r="C143" s="275" t="s">
        <v>182</v>
      </c>
      <c r="D143" s="275" t="s">
        <v>153</v>
      </c>
      <c r="E143" s="276" t="s">
        <v>1749</v>
      </c>
      <c r="F143" s="277" t="s">
        <v>1750</v>
      </c>
      <c r="G143" s="278" t="s">
        <v>164</v>
      </c>
      <c r="H143" s="279">
        <v>1.89</v>
      </c>
      <c r="I143" s="280"/>
      <c r="J143" s="280">
        <f>ROUND(I143*H143,2)</f>
        <v>0</v>
      </c>
      <c r="K143" s="277" t="s">
        <v>155</v>
      </c>
      <c r="L143" s="352"/>
      <c r="M143" s="353" t="s">
        <v>1</v>
      </c>
      <c r="N143" s="354" t="s">
        <v>35</v>
      </c>
      <c r="O143" s="355">
        <v>0.56100000000000005</v>
      </c>
      <c r="P143" s="355">
        <f>O143*H143</f>
        <v>1.06029</v>
      </c>
      <c r="Q143" s="355">
        <v>1.6867000000000001</v>
      </c>
      <c r="R143" s="355">
        <f>Q143*H143</f>
        <v>3.1878630000000001</v>
      </c>
      <c r="S143" s="355">
        <v>0</v>
      </c>
      <c r="T143" s="356">
        <f>S143*H143</f>
        <v>0</v>
      </c>
      <c r="X143" s="271"/>
      <c r="AP143" s="272" t="s">
        <v>156</v>
      </c>
      <c r="AR143" s="272" t="s">
        <v>153</v>
      </c>
      <c r="AS143" s="272" t="s">
        <v>157</v>
      </c>
      <c r="AW143" s="358" t="s">
        <v>151</v>
      </c>
      <c r="BC143" s="359">
        <f>IF(N143="základná",J143,0)</f>
        <v>0</v>
      </c>
      <c r="BD143" s="359">
        <f>IF(N143="znížená",J143,0)</f>
        <v>0</v>
      </c>
      <c r="BE143" s="359">
        <f>IF(N143="zákl. prenesená",J143,0)</f>
        <v>0</v>
      </c>
      <c r="BF143" s="359">
        <f>IF(N143="zníž. prenesená",J143,0)</f>
        <v>0</v>
      </c>
      <c r="BG143" s="359">
        <f>IF(N143="nulová",J143,0)</f>
        <v>0</v>
      </c>
      <c r="BH143" s="358" t="s">
        <v>157</v>
      </c>
      <c r="BI143" s="359">
        <f>ROUND(I143*H143,2)</f>
        <v>0</v>
      </c>
      <c r="BJ143" s="358" t="s">
        <v>156</v>
      </c>
      <c r="BK143" s="272" t="s">
        <v>1751</v>
      </c>
    </row>
    <row r="144" spans="2:63" s="357" customFormat="1" ht="36" customHeight="1">
      <c r="B144" s="351"/>
      <c r="C144" s="275" t="s">
        <v>187</v>
      </c>
      <c r="D144" s="275" t="s">
        <v>153</v>
      </c>
      <c r="E144" s="276" t="s">
        <v>1752</v>
      </c>
      <c r="F144" s="277" t="s">
        <v>1753</v>
      </c>
      <c r="G144" s="278" t="s">
        <v>185</v>
      </c>
      <c r="H144" s="279">
        <v>1.89</v>
      </c>
      <c r="I144" s="280"/>
      <c r="J144" s="280">
        <f>ROUND(I144*H144,2)</f>
        <v>0</v>
      </c>
      <c r="K144" s="277" t="s">
        <v>155</v>
      </c>
      <c r="L144" s="352"/>
      <c r="M144" s="353" t="s">
        <v>1</v>
      </c>
      <c r="N144" s="354" t="s">
        <v>35</v>
      </c>
      <c r="O144" s="355">
        <v>0.58699999999999997</v>
      </c>
      <c r="P144" s="355">
        <f>O144*H144</f>
        <v>1.1094299999999999</v>
      </c>
      <c r="Q144" s="355">
        <v>0.12966</v>
      </c>
      <c r="R144" s="355">
        <f>Q144*H144</f>
        <v>0.24505739999999998</v>
      </c>
      <c r="S144" s="355">
        <v>0</v>
      </c>
      <c r="T144" s="356">
        <f>S144*H144</f>
        <v>0</v>
      </c>
      <c r="X144" s="271"/>
      <c r="AP144" s="272" t="s">
        <v>156</v>
      </c>
      <c r="AR144" s="272" t="s">
        <v>153</v>
      </c>
      <c r="AS144" s="272" t="s">
        <v>157</v>
      </c>
      <c r="AW144" s="358" t="s">
        <v>151</v>
      </c>
      <c r="BC144" s="359">
        <f>IF(N144="základná",J144,0)</f>
        <v>0</v>
      </c>
      <c r="BD144" s="359">
        <f>IF(N144="znížená",J144,0)</f>
        <v>0</v>
      </c>
      <c r="BE144" s="359">
        <f>IF(N144="zákl. prenesená",J144,0)</f>
        <v>0</v>
      </c>
      <c r="BF144" s="359">
        <f>IF(N144="zníž. prenesená",J144,0)</f>
        <v>0</v>
      </c>
      <c r="BG144" s="359">
        <f>IF(N144="nulová",J144,0)</f>
        <v>0</v>
      </c>
      <c r="BH144" s="358" t="s">
        <v>157</v>
      </c>
      <c r="BI144" s="359">
        <f>ROUND(I144*H144,2)</f>
        <v>0</v>
      </c>
      <c r="BJ144" s="358" t="s">
        <v>156</v>
      </c>
      <c r="BK144" s="272" t="s">
        <v>1754</v>
      </c>
    </row>
    <row r="145" spans="2:63" s="357" customFormat="1" ht="36" customHeight="1">
      <c r="B145" s="351"/>
      <c r="C145" s="275" t="s">
        <v>191</v>
      </c>
      <c r="D145" s="275" t="s">
        <v>153</v>
      </c>
      <c r="E145" s="276" t="s">
        <v>1755</v>
      </c>
      <c r="F145" s="277" t="s">
        <v>1756</v>
      </c>
      <c r="G145" s="278" t="s">
        <v>185</v>
      </c>
      <c r="H145" s="279">
        <v>1.89</v>
      </c>
      <c r="I145" s="280"/>
      <c r="J145" s="280">
        <f>ROUND(I145*H145,2)</f>
        <v>0</v>
      </c>
      <c r="K145" s="277" t="s">
        <v>155</v>
      </c>
      <c r="L145" s="352"/>
      <c r="M145" s="353" t="s">
        <v>1</v>
      </c>
      <c r="N145" s="354" t="s">
        <v>35</v>
      </c>
      <c r="O145" s="355">
        <v>0.75</v>
      </c>
      <c r="P145" s="355">
        <f>O145*H145</f>
        <v>1.4175</v>
      </c>
      <c r="Q145" s="355">
        <v>0.20745</v>
      </c>
      <c r="R145" s="355">
        <f>Q145*H145</f>
        <v>0.3920805</v>
      </c>
      <c r="S145" s="355">
        <v>0</v>
      </c>
      <c r="T145" s="356">
        <f>S145*H145</f>
        <v>0</v>
      </c>
      <c r="X145" s="271"/>
      <c r="AP145" s="272" t="s">
        <v>156</v>
      </c>
      <c r="AR145" s="272" t="s">
        <v>153</v>
      </c>
      <c r="AS145" s="272" t="s">
        <v>157</v>
      </c>
      <c r="AW145" s="358" t="s">
        <v>151</v>
      </c>
      <c r="BC145" s="359">
        <f>IF(N145="základná",J145,0)</f>
        <v>0</v>
      </c>
      <c r="BD145" s="359">
        <f>IF(N145="znížená",J145,0)</f>
        <v>0</v>
      </c>
      <c r="BE145" s="359">
        <f>IF(N145="zákl. prenesená",J145,0)</f>
        <v>0</v>
      </c>
      <c r="BF145" s="359">
        <f>IF(N145="zníž. prenesená",J145,0)</f>
        <v>0</v>
      </c>
      <c r="BG145" s="359">
        <f>IF(N145="nulová",J145,0)</f>
        <v>0</v>
      </c>
      <c r="BH145" s="358" t="s">
        <v>157</v>
      </c>
      <c r="BI145" s="359">
        <f>ROUND(I145*H145,2)</f>
        <v>0</v>
      </c>
      <c r="BJ145" s="358" t="s">
        <v>156</v>
      </c>
      <c r="BK145" s="272" t="s">
        <v>1757</v>
      </c>
    </row>
    <row r="146" spans="2:63" s="11" customFormat="1" ht="22.95" customHeight="1">
      <c r="B146" s="115"/>
      <c r="D146" s="116" t="s">
        <v>68</v>
      </c>
      <c r="E146" s="125" t="s">
        <v>166</v>
      </c>
      <c r="F146" s="125" t="s">
        <v>1758</v>
      </c>
      <c r="J146" s="126">
        <f>BI146</f>
        <v>0</v>
      </c>
      <c r="L146" s="115"/>
      <c r="M146" s="119"/>
      <c r="N146" s="120"/>
      <c r="O146" s="120"/>
      <c r="P146" s="121">
        <f>SUM(P147:P163)</f>
        <v>5.3969999999999994</v>
      </c>
      <c r="Q146" s="120"/>
      <c r="R146" s="121">
        <f>SUM(R147:R163)</f>
        <v>3.0159930799999999</v>
      </c>
      <c r="S146" s="120"/>
      <c r="T146" s="122">
        <f>SUM(T147:T163)</f>
        <v>0</v>
      </c>
      <c r="X146" s="271"/>
      <c r="AP146" s="116" t="s">
        <v>77</v>
      </c>
      <c r="AR146" s="123" t="s">
        <v>68</v>
      </c>
      <c r="AS146" s="123" t="s">
        <v>77</v>
      </c>
      <c r="AW146" s="116" t="s">
        <v>151</v>
      </c>
      <c r="BI146" s="124">
        <f>SUM(BI147:BI163)</f>
        <v>0</v>
      </c>
    </row>
    <row r="147" spans="2:63" s="1" customFormat="1" ht="16.5" customHeight="1">
      <c r="B147" s="127"/>
      <c r="C147" s="128" t="s">
        <v>196</v>
      </c>
      <c r="D147" s="128" t="s">
        <v>153</v>
      </c>
      <c r="E147" s="129" t="s">
        <v>1759</v>
      </c>
      <c r="F147" s="130" t="s">
        <v>1760</v>
      </c>
      <c r="G147" s="131" t="s">
        <v>154</v>
      </c>
      <c r="H147" s="132">
        <v>1</v>
      </c>
      <c r="I147" s="133"/>
      <c r="J147" s="133">
        <f t="shared" ref="J147:J163" si="10">ROUND(I147*H147,2)</f>
        <v>0</v>
      </c>
      <c r="K147" s="130" t="s">
        <v>1</v>
      </c>
      <c r="L147" s="25"/>
      <c r="M147" s="134" t="s">
        <v>1</v>
      </c>
      <c r="N147" s="135" t="s">
        <v>35</v>
      </c>
      <c r="O147" s="136">
        <v>0</v>
      </c>
      <c r="P147" s="136">
        <f t="shared" ref="P147:P163" si="11">O147*H147</f>
        <v>0</v>
      </c>
      <c r="Q147" s="136">
        <v>4.8799999999999998E-3</v>
      </c>
      <c r="R147" s="136">
        <f t="shared" ref="R147:R163" si="12">Q147*H147</f>
        <v>4.8799999999999998E-3</v>
      </c>
      <c r="S147" s="136">
        <v>0</v>
      </c>
      <c r="T147" s="137">
        <f t="shared" ref="T147:T163" si="13">S147*H147</f>
        <v>0</v>
      </c>
      <c r="X147" s="271"/>
      <c r="AP147" s="138" t="s">
        <v>156</v>
      </c>
      <c r="AR147" s="138" t="s">
        <v>153</v>
      </c>
      <c r="AS147" s="138" t="s">
        <v>157</v>
      </c>
      <c r="AW147" s="13" t="s">
        <v>151</v>
      </c>
      <c r="BC147" s="139">
        <f t="shared" ref="BC147:BC163" si="14">IF(N147="základná",J147,0)</f>
        <v>0</v>
      </c>
      <c r="BD147" s="139">
        <f t="shared" ref="BD147:BD163" si="15">IF(N147="znížená",J147,0)</f>
        <v>0</v>
      </c>
      <c r="BE147" s="139">
        <f t="shared" ref="BE147:BE163" si="16">IF(N147="zákl. prenesená",J147,0)</f>
        <v>0</v>
      </c>
      <c r="BF147" s="139">
        <f t="shared" ref="BF147:BF163" si="17">IF(N147="zníž. prenesená",J147,0)</f>
        <v>0</v>
      </c>
      <c r="BG147" s="139">
        <f t="shared" ref="BG147:BG163" si="18">IF(N147="nulová",J147,0)</f>
        <v>0</v>
      </c>
      <c r="BH147" s="13" t="s">
        <v>157</v>
      </c>
      <c r="BI147" s="139">
        <f t="shared" ref="BI147:BI163" si="19">ROUND(I147*H147,2)</f>
        <v>0</v>
      </c>
      <c r="BJ147" s="13" t="s">
        <v>156</v>
      </c>
      <c r="BK147" s="138" t="s">
        <v>1761</v>
      </c>
    </row>
    <row r="148" spans="2:63" s="1" customFormat="1" ht="24" customHeight="1">
      <c r="B148" s="127"/>
      <c r="C148" s="128" t="s">
        <v>200</v>
      </c>
      <c r="D148" s="128" t="s">
        <v>153</v>
      </c>
      <c r="E148" s="129" t="s">
        <v>1762</v>
      </c>
      <c r="F148" s="130" t="s">
        <v>1763</v>
      </c>
      <c r="G148" s="131" t="s">
        <v>335</v>
      </c>
      <c r="H148" s="132">
        <v>28</v>
      </c>
      <c r="I148" s="133"/>
      <c r="J148" s="133">
        <f t="shared" si="10"/>
        <v>0</v>
      </c>
      <c r="K148" s="130" t="s">
        <v>1747</v>
      </c>
      <c r="L148" s="25"/>
      <c r="M148" s="134" t="s">
        <v>1</v>
      </c>
      <c r="N148" s="135" t="s">
        <v>35</v>
      </c>
      <c r="O148" s="136">
        <v>2.1999999999999999E-2</v>
      </c>
      <c r="P148" s="136">
        <f t="shared" si="11"/>
        <v>0.61599999999999999</v>
      </c>
      <c r="Q148" s="136">
        <v>0</v>
      </c>
      <c r="R148" s="136">
        <f t="shared" si="12"/>
        <v>0</v>
      </c>
      <c r="S148" s="136">
        <v>0</v>
      </c>
      <c r="T148" s="137">
        <f t="shared" si="13"/>
        <v>0</v>
      </c>
      <c r="X148" s="271"/>
      <c r="AP148" s="138" t="s">
        <v>156</v>
      </c>
      <c r="AR148" s="138" t="s">
        <v>153</v>
      </c>
      <c r="AS148" s="138" t="s">
        <v>157</v>
      </c>
      <c r="AW148" s="13" t="s">
        <v>151</v>
      </c>
      <c r="BC148" s="139">
        <f t="shared" si="14"/>
        <v>0</v>
      </c>
      <c r="BD148" s="139">
        <f t="shared" si="15"/>
        <v>0</v>
      </c>
      <c r="BE148" s="139">
        <f t="shared" si="16"/>
        <v>0</v>
      </c>
      <c r="BF148" s="139">
        <f t="shared" si="17"/>
        <v>0</v>
      </c>
      <c r="BG148" s="139">
        <f t="shared" si="18"/>
        <v>0</v>
      </c>
      <c r="BH148" s="13" t="s">
        <v>157</v>
      </c>
      <c r="BI148" s="139">
        <f t="shared" si="19"/>
        <v>0</v>
      </c>
      <c r="BJ148" s="13" t="s">
        <v>156</v>
      </c>
      <c r="BK148" s="138" t="s">
        <v>1764</v>
      </c>
    </row>
    <row r="149" spans="2:63" s="1" customFormat="1" ht="24" customHeight="1">
      <c r="B149" s="127"/>
      <c r="C149" s="140" t="s">
        <v>205</v>
      </c>
      <c r="D149" s="140" t="s">
        <v>338</v>
      </c>
      <c r="E149" s="141" t="s">
        <v>1765</v>
      </c>
      <c r="F149" s="142" t="s">
        <v>1766</v>
      </c>
      <c r="G149" s="143" t="s">
        <v>335</v>
      </c>
      <c r="H149" s="144">
        <v>30.603999999999999</v>
      </c>
      <c r="I149" s="145"/>
      <c r="J149" s="145">
        <f t="shared" si="10"/>
        <v>0</v>
      </c>
      <c r="K149" s="142" t="s">
        <v>203</v>
      </c>
      <c r="L149" s="146"/>
      <c r="M149" s="147" t="s">
        <v>1</v>
      </c>
      <c r="N149" s="148" t="s">
        <v>35</v>
      </c>
      <c r="O149" s="136">
        <v>0</v>
      </c>
      <c r="P149" s="136">
        <f t="shared" si="11"/>
        <v>0</v>
      </c>
      <c r="Q149" s="136">
        <v>2.7E-4</v>
      </c>
      <c r="R149" s="136">
        <f t="shared" si="12"/>
        <v>8.263079999999999E-3</v>
      </c>
      <c r="S149" s="136">
        <v>0</v>
      </c>
      <c r="T149" s="137">
        <f t="shared" si="13"/>
        <v>0</v>
      </c>
      <c r="X149" s="271"/>
      <c r="AP149" s="138" t="s">
        <v>166</v>
      </c>
      <c r="AR149" s="138" t="s">
        <v>338</v>
      </c>
      <c r="AS149" s="138" t="s">
        <v>157</v>
      </c>
      <c r="AW149" s="13" t="s">
        <v>151</v>
      </c>
      <c r="BC149" s="139">
        <f t="shared" si="14"/>
        <v>0</v>
      </c>
      <c r="BD149" s="139">
        <f t="shared" si="15"/>
        <v>0</v>
      </c>
      <c r="BE149" s="139">
        <f t="shared" si="16"/>
        <v>0</v>
      </c>
      <c r="BF149" s="139">
        <f t="shared" si="17"/>
        <v>0</v>
      </c>
      <c r="BG149" s="139">
        <f t="shared" si="18"/>
        <v>0</v>
      </c>
      <c r="BH149" s="13" t="s">
        <v>157</v>
      </c>
      <c r="BI149" s="139">
        <f t="shared" si="19"/>
        <v>0</v>
      </c>
      <c r="BJ149" s="13" t="s">
        <v>156</v>
      </c>
      <c r="BK149" s="138" t="s">
        <v>1767</v>
      </c>
    </row>
    <row r="150" spans="2:63" s="1" customFormat="1" ht="24" customHeight="1">
      <c r="B150" s="127"/>
      <c r="C150" s="128" t="s">
        <v>209</v>
      </c>
      <c r="D150" s="128" t="s">
        <v>153</v>
      </c>
      <c r="E150" s="129" t="s">
        <v>1768</v>
      </c>
      <c r="F150" s="130" t="s">
        <v>1769</v>
      </c>
      <c r="G150" s="131" t="s">
        <v>154</v>
      </c>
      <c r="H150" s="132">
        <v>1</v>
      </c>
      <c r="I150" s="133"/>
      <c r="J150" s="133">
        <f t="shared" si="10"/>
        <v>0</v>
      </c>
      <c r="K150" s="130" t="s">
        <v>1</v>
      </c>
      <c r="L150" s="25"/>
      <c r="M150" s="134" t="s">
        <v>1</v>
      </c>
      <c r="N150" s="135" t="s">
        <v>35</v>
      </c>
      <c r="O150" s="136">
        <v>0</v>
      </c>
      <c r="P150" s="136">
        <f t="shared" si="11"/>
        <v>0</v>
      </c>
      <c r="Q150" s="136">
        <v>0</v>
      </c>
      <c r="R150" s="136">
        <f t="shared" si="12"/>
        <v>0</v>
      </c>
      <c r="S150" s="136">
        <v>0</v>
      </c>
      <c r="T150" s="137">
        <f t="shared" si="13"/>
        <v>0</v>
      </c>
      <c r="X150" s="271"/>
      <c r="AP150" s="138" t="s">
        <v>156</v>
      </c>
      <c r="AR150" s="138" t="s">
        <v>153</v>
      </c>
      <c r="AS150" s="138" t="s">
        <v>157</v>
      </c>
      <c r="AW150" s="13" t="s">
        <v>151</v>
      </c>
      <c r="BC150" s="139">
        <f t="shared" si="14"/>
        <v>0</v>
      </c>
      <c r="BD150" s="139">
        <f t="shared" si="15"/>
        <v>0</v>
      </c>
      <c r="BE150" s="139">
        <f t="shared" si="16"/>
        <v>0</v>
      </c>
      <c r="BF150" s="139">
        <f t="shared" si="17"/>
        <v>0</v>
      </c>
      <c r="BG150" s="139">
        <f t="shared" si="18"/>
        <v>0</v>
      </c>
      <c r="BH150" s="13" t="s">
        <v>157</v>
      </c>
      <c r="BI150" s="139">
        <f t="shared" si="19"/>
        <v>0</v>
      </c>
      <c r="BJ150" s="13" t="s">
        <v>156</v>
      </c>
      <c r="BK150" s="138" t="s">
        <v>1770</v>
      </c>
    </row>
    <row r="151" spans="2:63" s="1" customFormat="1" ht="16.5" customHeight="1">
      <c r="B151" s="127"/>
      <c r="C151" s="140" t="s">
        <v>7</v>
      </c>
      <c r="D151" s="140" t="s">
        <v>338</v>
      </c>
      <c r="E151" s="141" t="s">
        <v>1771</v>
      </c>
      <c r="F151" s="142" t="s">
        <v>1772</v>
      </c>
      <c r="G151" s="143" t="s">
        <v>154</v>
      </c>
      <c r="H151" s="144">
        <v>1</v>
      </c>
      <c r="I151" s="145"/>
      <c r="J151" s="145">
        <f t="shared" si="10"/>
        <v>0</v>
      </c>
      <c r="K151" s="142" t="s">
        <v>155</v>
      </c>
      <c r="L151" s="146"/>
      <c r="M151" s="147" t="s">
        <v>1</v>
      </c>
      <c r="N151" s="148" t="s">
        <v>35</v>
      </c>
      <c r="O151" s="136">
        <v>0</v>
      </c>
      <c r="P151" s="136">
        <f t="shared" si="11"/>
        <v>0</v>
      </c>
      <c r="Q151" s="136">
        <v>3.0999999999999999E-3</v>
      </c>
      <c r="R151" s="136">
        <f t="shared" si="12"/>
        <v>3.0999999999999999E-3</v>
      </c>
      <c r="S151" s="136">
        <v>0</v>
      </c>
      <c r="T151" s="137">
        <f t="shared" si="13"/>
        <v>0</v>
      </c>
      <c r="X151" s="271"/>
      <c r="AP151" s="138" t="s">
        <v>166</v>
      </c>
      <c r="AR151" s="138" t="s">
        <v>338</v>
      </c>
      <c r="AS151" s="138" t="s">
        <v>157</v>
      </c>
      <c r="AW151" s="13" t="s">
        <v>151</v>
      </c>
      <c r="BC151" s="139">
        <f t="shared" si="14"/>
        <v>0</v>
      </c>
      <c r="BD151" s="139">
        <f t="shared" si="15"/>
        <v>0</v>
      </c>
      <c r="BE151" s="139">
        <f t="shared" si="16"/>
        <v>0</v>
      </c>
      <c r="BF151" s="139">
        <f t="shared" si="17"/>
        <v>0</v>
      </c>
      <c r="BG151" s="139">
        <f t="shared" si="18"/>
        <v>0</v>
      </c>
      <c r="BH151" s="13" t="s">
        <v>157</v>
      </c>
      <c r="BI151" s="139">
        <f t="shared" si="19"/>
        <v>0</v>
      </c>
      <c r="BJ151" s="13" t="s">
        <v>156</v>
      </c>
      <c r="BK151" s="138" t="s">
        <v>1773</v>
      </c>
    </row>
    <row r="152" spans="2:63" s="1" customFormat="1" ht="16.5" customHeight="1">
      <c r="B152" s="127"/>
      <c r="C152" s="140" t="s">
        <v>217</v>
      </c>
      <c r="D152" s="140" t="s">
        <v>338</v>
      </c>
      <c r="E152" s="141" t="s">
        <v>1774</v>
      </c>
      <c r="F152" s="142" t="s">
        <v>1775</v>
      </c>
      <c r="G152" s="143" t="s">
        <v>154</v>
      </c>
      <c r="H152" s="144">
        <v>1</v>
      </c>
      <c r="I152" s="145"/>
      <c r="J152" s="145">
        <f t="shared" si="10"/>
        <v>0</v>
      </c>
      <c r="K152" s="142" t="s">
        <v>155</v>
      </c>
      <c r="L152" s="146"/>
      <c r="M152" s="147" t="s">
        <v>1</v>
      </c>
      <c r="N152" s="148" t="s">
        <v>35</v>
      </c>
      <c r="O152" s="136">
        <v>0</v>
      </c>
      <c r="P152" s="136">
        <f t="shared" si="11"/>
        <v>0</v>
      </c>
      <c r="Q152" s="136">
        <v>1.1000000000000001E-3</v>
      </c>
      <c r="R152" s="136">
        <f t="shared" si="12"/>
        <v>1.1000000000000001E-3</v>
      </c>
      <c r="S152" s="136">
        <v>0</v>
      </c>
      <c r="T152" s="137">
        <f t="shared" si="13"/>
        <v>0</v>
      </c>
      <c r="X152" s="271"/>
      <c r="AP152" s="138" t="s">
        <v>166</v>
      </c>
      <c r="AR152" s="138" t="s">
        <v>338</v>
      </c>
      <c r="AS152" s="138" t="s">
        <v>157</v>
      </c>
      <c r="AW152" s="13" t="s">
        <v>151</v>
      </c>
      <c r="BC152" s="139">
        <f t="shared" si="14"/>
        <v>0</v>
      </c>
      <c r="BD152" s="139">
        <f t="shared" si="15"/>
        <v>0</v>
      </c>
      <c r="BE152" s="139">
        <f t="shared" si="16"/>
        <v>0</v>
      </c>
      <c r="BF152" s="139">
        <f t="shared" si="17"/>
        <v>0</v>
      </c>
      <c r="BG152" s="139">
        <f t="shared" si="18"/>
        <v>0</v>
      </c>
      <c r="BH152" s="13" t="s">
        <v>157</v>
      </c>
      <c r="BI152" s="139">
        <f t="shared" si="19"/>
        <v>0</v>
      </c>
      <c r="BJ152" s="13" t="s">
        <v>156</v>
      </c>
      <c r="BK152" s="138" t="s">
        <v>1776</v>
      </c>
    </row>
    <row r="153" spans="2:63" s="1" customFormat="1" ht="24" customHeight="1">
      <c r="B153" s="127"/>
      <c r="C153" s="128" t="s">
        <v>221</v>
      </c>
      <c r="D153" s="128" t="s">
        <v>153</v>
      </c>
      <c r="E153" s="129" t="s">
        <v>1777</v>
      </c>
      <c r="F153" s="130" t="s">
        <v>1778</v>
      </c>
      <c r="G153" s="131" t="s">
        <v>335</v>
      </c>
      <c r="H153" s="132">
        <v>28</v>
      </c>
      <c r="I153" s="133"/>
      <c r="J153" s="133">
        <f t="shared" si="10"/>
        <v>0</v>
      </c>
      <c r="K153" s="130" t="s">
        <v>1</v>
      </c>
      <c r="L153" s="25"/>
      <c r="M153" s="134" t="s">
        <v>1</v>
      </c>
      <c r="N153" s="135" t="s">
        <v>35</v>
      </c>
      <c r="O153" s="136">
        <v>0</v>
      </c>
      <c r="P153" s="136">
        <f t="shared" si="11"/>
        <v>0</v>
      </c>
      <c r="Q153" s="136">
        <v>0</v>
      </c>
      <c r="R153" s="136">
        <f t="shared" si="12"/>
        <v>0</v>
      </c>
      <c r="S153" s="136">
        <v>0</v>
      </c>
      <c r="T153" s="137">
        <f t="shared" si="13"/>
        <v>0</v>
      </c>
      <c r="X153" s="271"/>
      <c r="AP153" s="138" t="s">
        <v>156</v>
      </c>
      <c r="AR153" s="138" t="s">
        <v>153</v>
      </c>
      <c r="AS153" s="138" t="s">
        <v>157</v>
      </c>
      <c r="AW153" s="13" t="s">
        <v>151</v>
      </c>
      <c r="BC153" s="139">
        <f t="shared" si="14"/>
        <v>0</v>
      </c>
      <c r="BD153" s="139">
        <f t="shared" si="15"/>
        <v>0</v>
      </c>
      <c r="BE153" s="139">
        <f t="shared" si="16"/>
        <v>0</v>
      </c>
      <c r="BF153" s="139">
        <f t="shared" si="17"/>
        <v>0</v>
      </c>
      <c r="BG153" s="139">
        <f t="shared" si="18"/>
        <v>0</v>
      </c>
      <c r="BH153" s="13" t="s">
        <v>157</v>
      </c>
      <c r="BI153" s="139">
        <f t="shared" si="19"/>
        <v>0</v>
      </c>
      <c r="BJ153" s="13" t="s">
        <v>156</v>
      </c>
      <c r="BK153" s="138" t="s">
        <v>1779</v>
      </c>
    </row>
    <row r="154" spans="2:63" s="1" customFormat="1" ht="24" customHeight="1">
      <c r="B154" s="127"/>
      <c r="C154" s="128" t="s">
        <v>225</v>
      </c>
      <c r="D154" s="128" t="s">
        <v>153</v>
      </c>
      <c r="E154" s="129" t="s">
        <v>1780</v>
      </c>
      <c r="F154" s="130" t="s">
        <v>1781</v>
      </c>
      <c r="G154" s="131" t="s">
        <v>335</v>
      </c>
      <c r="H154" s="132">
        <v>28</v>
      </c>
      <c r="I154" s="133"/>
      <c r="J154" s="133">
        <f t="shared" si="10"/>
        <v>0</v>
      </c>
      <c r="K154" s="130" t="s">
        <v>1</v>
      </c>
      <c r="L154" s="25"/>
      <c r="M154" s="134" t="s">
        <v>1</v>
      </c>
      <c r="N154" s="135" t="s">
        <v>35</v>
      </c>
      <c r="O154" s="136">
        <v>0</v>
      </c>
      <c r="P154" s="136">
        <f t="shared" si="11"/>
        <v>0</v>
      </c>
      <c r="Q154" s="136">
        <v>0</v>
      </c>
      <c r="R154" s="136">
        <f t="shared" si="12"/>
        <v>0</v>
      </c>
      <c r="S154" s="136">
        <v>0</v>
      </c>
      <c r="T154" s="137">
        <f t="shared" si="13"/>
        <v>0</v>
      </c>
      <c r="X154" s="271"/>
      <c r="AP154" s="138" t="s">
        <v>156</v>
      </c>
      <c r="AR154" s="138" t="s">
        <v>153</v>
      </c>
      <c r="AS154" s="138" t="s">
        <v>157</v>
      </c>
      <c r="AW154" s="13" t="s">
        <v>151</v>
      </c>
      <c r="BC154" s="139">
        <f t="shared" si="14"/>
        <v>0</v>
      </c>
      <c r="BD154" s="139">
        <f t="shared" si="15"/>
        <v>0</v>
      </c>
      <c r="BE154" s="139">
        <f t="shared" si="16"/>
        <v>0</v>
      </c>
      <c r="BF154" s="139">
        <f t="shared" si="17"/>
        <v>0</v>
      </c>
      <c r="BG154" s="139">
        <f t="shared" si="18"/>
        <v>0</v>
      </c>
      <c r="BH154" s="13" t="s">
        <v>157</v>
      </c>
      <c r="BI154" s="139">
        <f t="shared" si="19"/>
        <v>0</v>
      </c>
      <c r="BJ154" s="13" t="s">
        <v>156</v>
      </c>
      <c r="BK154" s="138" t="s">
        <v>1782</v>
      </c>
    </row>
    <row r="155" spans="2:63" s="1" customFormat="1" ht="24" customHeight="1">
      <c r="B155" s="127"/>
      <c r="C155" s="128" t="s">
        <v>229</v>
      </c>
      <c r="D155" s="128" t="s">
        <v>153</v>
      </c>
      <c r="E155" s="129" t="s">
        <v>1783</v>
      </c>
      <c r="F155" s="130" t="s">
        <v>1784</v>
      </c>
      <c r="G155" s="131" t="s">
        <v>154</v>
      </c>
      <c r="H155" s="132">
        <v>1</v>
      </c>
      <c r="I155" s="133"/>
      <c r="J155" s="133">
        <f t="shared" si="10"/>
        <v>0</v>
      </c>
      <c r="K155" s="130" t="s">
        <v>1</v>
      </c>
      <c r="L155" s="25"/>
      <c r="M155" s="134" t="s">
        <v>1</v>
      </c>
      <c r="N155" s="135" t="s">
        <v>35</v>
      </c>
      <c r="O155" s="136">
        <v>0</v>
      </c>
      <c r="P155" s="136">
        <f t="shared" si="11"/>
        <v>0</v>
      </c>
      <c r="Q155" s="136">
        <v>2.0799999999999999E-2</v>
      </c>
      <c r="R155" s="136">
        <f t="shared" si="12"/>
        <v>2.0799999999999999E-2</v>
      </c>
      <c r="S155" s="136">
        <v>0</v>
      </c>
      <c r="T155" s="137">
        <f t="shared" si="13"/>
        <v>0</v>
      </c>
      <c r="X155" s="271"/>
      <c r="AP155" s="138" t="s">
        <v>156</v>
      </c>
      <c r="AR155" s="138" t="s">
        <v>153</v>
      </c>
      <c r="AS155" s="138" t="s">
        <v>157</v>
      </c>
      <c r="AW155" s="13" t="s">
        <v>151</v>
      </c>
      <c r="BC155" s="139">
        <f t="shared" si="14"/>
        <v>0</v>
      </c>
      <c r="BD155" s="139">
        <f t="shared" si="15"/>
        <v>0</v>
      </c>
      <c r="BE155" s="139">
        <f t="shared" si="16"/>
        <v>0</v>
      </c>
      <c r="BF155" s="139">
        <f t="shared" si="17"/>
        <v>0</v>
      </c>
      <c r="BG155" s="139">
        <f t="shared" si="18"/>
        <v>0</v>
      </c>
      <c r="BH155" s="13" t="s">
        <v>157</v>
      </c>
      <c r="BI155" s="139">
        <f t="shared" si="19"/>
        <v>0</v>
      </c>
      <c r="BJ155" s="13" t="s">
        <v>156</v>
      </c>
      <c r="BK155" s="138" t="s">
        <v>1785</v>
      </c>
    </row>
    <row r="156" spans="2:63" s="1" customFormat="1" ht="24" customHeight="1">
      <c r="B156" s="127"/>
      <c r="C156" s="128" t="s">
        <v>233</v>
      </c>
      <c r="D156" s="128" t="s">
        <v>153</v>
      </c>
      <c r="E156" s="129" t="s">
        <v>1786</v>
      </c>
      <c r="F156" s="130" t="s">
        <v>1787</v>
      </c>
      <c r="G156" s="131" t="s">
        <v>154</v>
      </c>
      <c r="H156" s="132">
        <v>1</v>
      </c>
      <c r="I156" s="133"/>
      <c r="J156" s="133">
        <f t="shared" si="10"/>
        <v>0</v>
      </c>
      <c r="K156" s="130" t="s">
        <v>1747</v>
      </c>
      <c r="L156" s="25"/>
      <c r="M156" s="134" t="s">
        <v>1</v>
      </c>
      <c r="N156" s="135" t="s">
        <v>35</v>
      </c>
      <c r="O156" s="136">
        <v>3.7789999999999999</v>
      </c>
      <c r="P156" s="136">
        <f t="shared" si="11"/>
        <v>3.7789999999999999</v>
      </c>
      <c r="Q156" s="136">
        <v>0</v>
      </c>
      <c r="R156" s="136">
        <f t="shared" si="12"/>
        <v>0</v>
      </c>
      <c r="S156" s="136">
        <v>0</v>
      </c>
      <c r="T156" s="137">
        <f t="shared" si="13"/>
        <v>0</v>
      </c>
      <c r="X156" s="271"/>
      <c r="AP156" s="138" t="s">
        <v>156</v>
      </c>
      <c r="AR156" s="138" t="s">
        <v>153</v>
      </c>
      <c r="AS156" s="138" t="s">
        <v>157</v>
      </c>
      <c r="AW156" s="13" t="s">
        <v>151</v>
      </c>
      <c r="BC156" s="139">
        <f t="shared" si="14"/>
        <v>0</v>
      </c>
      <c r="BD156" s="139">
        <f t="shared" si="15"/>
        <v>0</v>
      </c>
      <c r="BE156" s="139">
        <f t="shared" si="16"/>
        <v>0</v>
      </c>
      <c r="BF156" s="139">
        <f t="shared" si="17"/>
        <v>0</v>
      </c>
      <c r="BG156" s="139">
        <f t="shared" si="18"/>
        <v>0</v>
      </c>
      <c r="BH156" s="13" t="s">
        <v>157</v>
      </c>
      <c r="BI156" s="139">
        <f t="shared" si="19"/>
        <v>0</v>
      </c>
      <c r="BJ156" s="13" t="s">
        <v>156</v>
      </c>
      <c r="BK156" s="138" t="s">
        <v>1788</v>
      </c>
    </row>
    <row r="157" spans="2:63" s="1" customFormat="1" ht="24" customHeight="1">
      <c r="B157" s="127"/>
      <c r="C157" s="140" t="s">
        <v>237</v>
      </c>
      <c r="D157" s="140" t="s">
        <v>338</v>
      </c>
      <c r="E157" s="141" t="s">
        <v>1789</v>
      </c>
      <c r="F157" s="142" t="s">
        <v>1790</v>
      </c>
      <c r="G157" s="143" t="s">
        <v>154</v>
      </c>
      <c r="H157" s="144">
        <v>1</v>
      </c>
      <c r="I157" s="145"/>
      <c r="J157" s="145">
        <f t="shared" si="10"/>
        <v>0</v>
      </c>
      <c r="K157" s="142" t="s">
        <v>1747</v>
      </c>
      <c r="L157" s="146"/>
      <c r="M157" s="147" t="s">
        <v>1</v>
      </c>
      <c r="N157" s="148" t="s">
        <v>35</v>
      </c>
      <c r="O157" s="136">
        <v>0</v>
      </c>
      <c r="P157" s="136">
        <f t="shared" si="11"/>
        <v>0</v>
      </c>
      <c r="Q157" s="136">
        <v>2.8</v>
      </c>
      <c r="R157" s="136">
        <f t="shared" si="12"/>
        <v>2.8</v>
      </c>
      <c r="S157" s="136">
        <v>0</v>
      </c>
      <c r="T157" s="137">
        <f t="shared" si="13"/>
        <v>0</v>
      </c>
      <c r="X157" s="271"/>
      <c r="AP157" s="138" t="s">
        <v>166</v>
      </c>
      <c r="AR157" s="138" t="s">
        <v>338</v>
      </c>
      <c r="AS157" s="138" t="s">
        <v>157</v>
      </c>
      <c r="AW157" s="13" t="s">
        <v>151</v>
      </c>
      <c r="BC157" s="139">
        <f t="shared" si="14"/>
        <v>0</v>
      </c>
      <c r="BD157" s="139">
        <f t="shared" si="15"/>
        <v>0</v>
      </c>
      <c r="BE157" s="139">
        <f t="shared" si="16"/>
        <v>0</v>
      </c>
      <c r="BF157" s="139">
        <f t="shared" si="17"/>
        <v>0</v>
      </c>
      <c r="BG157" s="139">
        <f t="shared" si="18"/>
        <v>0</v>
      </c>
      <c r="BH157" s="13" t="s">
        <v>157</v>
      </c>
      <c r="BI157" s="139">
        <f t="shared" si="19"/>
        <v>0</v>
      </c>
      <c r="BJ157" s="13" t="s">
        <v>156</v>
      </c>
      <c r="BK157" s="138" t="s">
        <v>1791</v>
      </c>
    </row>
    <row r="158" spans="2:63" s="1" customFormat="1" ht="24" customHeight="1">
      <c r="B158" s="127"/>
      <c r="C158" s="128" t="s">
        <v>241</v>
      </c>
      <c r="D158" s="128" t="s">
        <v>153</v>
      </c>
      <c r="E158" s="129" t="s">
        <v>1792</v>
      </c>
      <c r="F158" s="130" t="s">
        <v>1793</v>
      </c>
      <c r="G158" s="131" t="s">
        <v>154</v>
      </c>
      <c r="H158" s="132">
        <v>1</v>
      </c>
      <c r="I158" s="133"/>
      <c r="J158" s="133">
        <f t="shared" si="10"/>
        <v>0</v>
      </c>
      <c r="K158" s="130" t="s">
        <v>1747</v>
      </c>
      <c r="L158" s="25"/>
      <c r="M158" s="134" t="s">
        <v>1</v>
      </c>
      <c r="N158" s="135" t="s">
        <v>35</v>
      </c>
      <c r="O158" s="136">
        <v>1.002</v>
      </c>
      <c r="P158" s="136">
        <f t="shared" si="11"/>
        <v>1.002</v>
      </c>
      <c r="Q158" s="136">
        <v>7.0200000000000002E-3</v>
      </c>
      <c r="R158" s="136">
        <f t="shared" si="12"/>
        <v>7.0200000000000002E-3</v>
      </c>
      <c r="S158" s="136">
        <v>0</v>
      </c>
      <c r="T158" s="137">
        <f t="shared" si="13"/>
        <v>0</v>
      </c>
      <c r="X158" s="271"/>
      <c r="AP158" s="138" t="s">
        <v>156</v>
      </c>
      <c r="AR158" s="138" t="s">
        <v>153</v>
      </c>
      <c r="AS158" s="138" t="s">
        <v>157</v>
      </c>
      <c r="AW158" s="13" t="s">
        <v>151</v>
      </c>
      <c r="BC158" s="139">
        <f t="shared" si="14"/>
        <v>0</v>
      </c>
      <c r="BD158" s="139">
        <f t="shared" si="15"/>
        <v>0</v>
      </c>
      <c r="BE158" s="139">
        <f t="shared" si="16"/>
        <v>0</v>
      </c>
      <c r="BF158" s="139">
        <f t="shared" si="17"/>
        <v>0</v>
      </c>
      <c r="BG158" s="139">
        <f t="shared" si="18"/>
        <v>0</v>
      </c>
      <c r="BH158" s="13" t="s">
        <v>157</v>
      </c>
      <c r="BI158" s="139">
        <f t="shared" si="19"/>
        <v>0</v>
      </c>
      <c r="BJ158" s="13" t="s">
        <v>156</v>
      </c>
      <c r="BK158" s="138" t="s">
        <v>1794</v>
      </c>
    </row>
    <row r="159" spans="2:63" s="1" customFormat="1" ht="16.5" customHeight="1">
      <c r="B159" s="127"/>
      <c r="C159" s="140" t="s">
        <v>245</v>
      </c>
      <c r="D159" s="140" t="s">
        <v>338</v>
      </c>
      <c r="E159" s="141" t="s">
        <v>1795</v>
      </c>
      <c r="F159" s="142" t="s">
        <v>1796</v>
      </c>
      <c r="G159" s="143" t="s">
        <v>154</v>
      </c>
      <c r="H159" s="144">
        <v>1</v>
      </c>
      <c r="I159" s="145"/>
      <c r="J159" s="145">
        <f t="shared" si="10"/>
        <v>0</v>
      </c>
      <c r="K159" s="142" t="s">
        <v>1</v>
      </c>
      <c r="L159" s="146"/>
      <c r="M159" s="147" t="s">
        <v>1</v>
      </c>
      <c r="N159" s="148" t="s">
        <v>35</v>
      </c>
      <c r="O159" s="136">
        <v>0</v>
      </c>
      <c r="P159" s="136">
        <f t="shared" si="11"/>
        <v>0</v>
      </c>
      <c r="Q159" s="136">
        <v>3.3000000000000002E-2</v>
      </c>
      <c r="R159" s="136">
        <f t="shared" si="12"/>
        <v>3.3000000000000002E-2</v>
      </c>
      <c r="S159" s="136">
        <v>0</v>
      </c>
      <c r="T159" s="137">
        <f t="shared" si="13"/>
        <v>0</v>
      </c>
      <c r="X159" s="271"/>
      <c r="AP159" s="138" t="s">
        <v>166</v>
      </c>
      <c r="AR159" s="138" t="s">
        <v>338</v>
      </c>
      <c r="AS159" s="138" t="s">
        <v>157</v>
      </c>
      <c r="AW159" s="13" t="s">
        <v>151</v>
      </c>
      <c r="BC159" s="139">
        <f t="shared" si="14"/>
        <v>0</v>
      </c>
      <c r="BD159" s="139">
        <f t="shared" si="15"/>
        <v>0</v>
      </c>
      <c r="BE159" s="139">
        <f t="shared" si="16"/>
        <v>0</v>
      </c>
      <c r="BF159" s="139">
        <f t="shared" si="17"/>
        <v>0</v>
      </c>
      <c r="BG159" s="139">
        <f t="shared" si="18"/>
        <v>0</v>
      </c>
      <c r="BH159" s="13" t="s">
        <v>157</v>
      </c>
      <c r="BI159" s="139">
        <f t="shared" si="19"/>
        <v>0</v>
      </c>
      <c r="BJ159" s="13" t="s">
        <v>156</v>
      </c>
      <c r="BK159" s="138" t="s">
        <v>1797</v>
      </c>
    </row>
    <row r="160" spans="2:63" s="1" customFormat="1" ht="16.5" customHeight="1">
      <c r="B160" s="127"/>
      <c r="C160" s="128" t="s">
        <v>249</v>
      </c>
      <c r="D160" s="128" t="s">
        <v>153</v>
      </c>
      <c r="E160" s="129" t="s">
        <v>1798</v>
      </c>
      <c r="F160" s="130" t="s">
        <v>1799</v>
      </c>
      <c r="G160" s="131" t="s">
        <v>154</v>
      </c>
      <c r="H160" s="132">
        <v>1</v>
      </c>
      <c r="I160" s="133"/>
      <c r="J160" s="133">
        <f t="shared" si="10"/>
        <v>0</v>
      </c>
      <c r="K160" s="130" t="s">
        <v>1</v>
      </c>
      <c r="L160" s="25"/>
      <c r="M160" s="134" t="s">
        <v>1</v>
      </c>
      <c r="N160" s="135" t="s">
        <v>35</v>
      </c>
      <c r="O160" s="136">
        <v>0</v>
      </c>
      <c r="P160" s="136">
        <f t="shared" si="11"/>
        <v>0</v>
      </c>
      <c r="Q160" s="136">
        <v>0.11383</v>
      </c>
      <c r="R160" s="136">
        <f t="shared" si="12"/>
        <v>0.11383</v>
      </c>
      <c r="S160" s="136">
        <v>0</v>
      </c>
      <c r="T160" s="137">
        <f t="shared" si="13"/>
        <v>0</v>
      </c>
      <c r="X160" s="271"/>
      <c r="AP160" s="138" t="s">
        <v>156</v>
      </c>
      <c r="AR160" s="138" t="s">
        <v>153</v>
      </c>
      <c r="AS160" s="138" t="s">
        <v>157</v>
      </c>
      <c r="AW160" s="13" t="s">
        <v>151</v>
      </c>
      <c r="BC160" s="139">
        <f t="shared" si="14"/>
        <v>0</v>
      </c>
      <c r="BD160" s="139">
        <f t="shared" si="15"/>
        <v>0</v>
      </c>
      <c r="BE160" s="139">
        <f t="shared" si="16"/>
        <v>0</v>
      </c>
      <c r="BF160" s="139">
        <f t="shared" si="17"/>
        <v>0</v>
      </c>
      <c r="BG160" s="139">
        <f t="shared" si="18"/>
        <v>0</v>
      </c>
      <c r="BH160" s="13" t="s">
        <v>157</v>
      </c>
      <c r="BI160" s="139">
        <f t="shared" si="19"/>
        <v>0</v>
      </c>
      <c r="BJ160" s="13" t="s">
        <v>156</v>
      </c>
      <c r="BK160" s="138" t="s">
        <v>1800</v>
      </c>
    </row>
    <row r="161" spans="2:63" s="1" customFormat="1" ht="16.5" customHeight="1">
      <c r="B161" s="127"/>
      <c r="C161" s="140" t="s">
        <v>253</v>
      </c>
      <c r="D161" s="140" t="s">
        <v>338</v>
      </c>
      <c r="E161" s="141" t="s">
        <v>1801</v>
      </c>
      <c r="F161" s="142" t="s">
        <v>1802</v>
      </c>
      <c r="G161" s="143" t="s">
        <v>154</v>
      </c>
      <c r="H161" s="144">
        <v>1</v>
      </c>
      <c r="I161" s="145"/>
      <c r="J161" s="145">
        <f t="shared" si="10"/>
        <v>0</v>
      </c>
      <c r="K161" s="142" t="s">
        <v>1</v>
      </c>
      <c r="L161" s="146"/>
      <c r="M161" s="147" t="s">
        <v>1</v>
      </c>
      <c r="N161" s="148" t="s">
        <v>35</v>
      </c>
      <c r="O161" s="136">
        <v>0</v>
      </c>
      <c r="P161" s="136">
        <f t="shared" si="11"/>
        <v>0</v>
      </c>
      <c r="Q161" s="136">
        <v>1.6E-2</v>
      </c>
      <c r="R161" s="136">
        <f t="shared" si="12"/>
        <v>1.6E-2</v>
      </c>
      <c r="S161" s="136">
        <v>0</v>
      </c>
      <c r="T161" s="137">
        <f t="shared" si="13"/>
        <v>0</v>
      </c>
      <c r="X161" s="271"/>
      <c r="AP161" s="138" t="s">
        <v>166</v>
      </c>
      <c r="AR161" s="138" t="s">
        <v>338</v>
      </c>
      <c r="AS161" s="138" t="s">
        <v>157</v>
      </c>
      <c r="AW161" s="13" t="s">
        <v>151</v>
      </c>
      <c r="BC161" s="139">
        <f t="shared" si="14"/>
        <v>0</v>
      </c>
      <c r="BD161" s="139">
        <f t="shared" si="15"/>
        <v>0</v>
      </c>
      <c r="BE161" s="139">
        <f t="shared" si="16"/>
        <v>0</v>
      </c>
      <c r="BF161" s="139">
        <f t="shared" si="17"/>
        <v>0</v>
      </c>
      <c r="BG161" s="139">
        <f t="shared" si="18"/>
        <v>0</v>
      </c>
      <c r="BH161" s="13" t="s">
        <v>157</v>
      </c>
      <c r="BI161" s="139">
        <f t="shared" si="19"/>
        <v>0</v>
      </c>
      <c r="BJ161" s="13" t="s">
        <v>156</v>
      </c>
      <c r="BK161" s="138" t="s">
        <v>1803</v>
      </c>
    </row>
    <row r="162" spans="2:63" s="1" customFormat="1" ht="24" customHeight="1">
      <c r="B162" s="127"/>
      <c r="C162" s="128" t="s">
        <v>257</v>
      </c>
      <c r="D162" s="128" t="s">
        <v>153</v>
      </c>
      <c r="E162" s="129" t="s">
        <v>1804</v>
      </c>
      <c r="F162" s="130" t="s">
        <v>1805</v>
      </c>
      <c r="G162" s="131" t="s">
        <v>335</v>
      </c>
      <c r="H162" s="132">
        <v>30</v>
      </c>
      <c r="I162" s="133"/>
      <c r="J162" s="133">
        <f t="shared" si="10"/>
        <v>0</v>
      </c>
      <c r="K162" s="130" t="s">
        <v>1</v>
      </c>
      <c r="L162" s="25"/>
      <c r="M162" s="134" t="s">
        <v>1</v>
      </c>
      <c r="N162" s="135" t="s">
        <v>35</v>
      </c>
      <c r="O162" s="136">
        <v>0</v>
      </c>
      <c r="P162" s="136">
        <f t="shared" si="11"/>
        <v>0</v>
      </c>
      <c r="Q162" s="136">
        <v>8.0000000000000007E-5</v>
      </c>
      <c r="R162" s="136">
        <f t="shared" si="12"/>
        <v>2.4000000000000002E-3</v>
      </c>
      <c r="S162" s="136">
        <v>0</v>
      </c>
      <c r="T162" s="137">
        <f t="shared" si="13"/>
        <v>0</v>
      </c>
      <c r="X162" s="271"/>
      <c r="AP162" s="138" t="s">
        <v>156</v>
      </c>
      <c r="AR162" s="138" t="s">
        <v>153</v>
      </c>
      <c r="AS162" s="138" t="s">
        <v>157</v>
      </c>
      <c r="AW162" s="13" t="s">
        <v>151</v>
      </c>
      <c r="BC162" s="139">
        <f t="shared" si="14"/>
        <v>0</v>
      </c>
      <c r="BD162" s="139">
        <f t="shared" si="15"/>
        <v>0</v>
      </c>
      <c r="BE162" s="139">
        <f t="shared" si="16"/>
        <v>0</v>
      </c>
      <c r="BF162" s="139">
        <f t="shared" si="17"/>
        <v>0</v>
      </c>
      <c r="BG162" s="139">
        <f t="shared" si="18"/>
        <v>0</v>
      </c>
      <c r="BH162" s="13" t="s">
        <v>157</v>
      </c>
      <c r="BI162" s="139">
        <f t="shared" si="19"/>
        <v>0</v>
      </c>
      <c r="BJ162" s="13" t="s">
        <v>156</v>
      </c>
      <c r="BK162" s="138" t="s">
        <v>1806</v>
      </c>
    </row>
    <row r="163" spans="2:63" s="1" customFormat="1" ht="24" customHeight="1">
      <c r="B163" s="127"/>
      <c r="C163" s="128" t="s">
        <v>261</v>
      </c>
      <c r="D163" s="128" t="s">
        <v>153</v>
      </c>
      <c r="E163" s="129" t="s">
        <v>1807</v>
      </c>
      <c r="F163" s="130" t="s">
        <v>1808</v>
      </c>
      <c r="G163" s="131" t="s">
        <v>335</v>
      </c>
      <c r="H163" s="132">
        <v>28</v>
      </c>
      <c r="I163" s="133"/>
      <c r="J163" s="133">
        <f t="shared" si="10"/>
        <v>0</v>
      </c>
      <c r="K163" s="130" t="s">
        <v>1</v>
      </c>
      <c r="L163" s="25"/>
      <c r="M163" s="134" t="s">
        <v>1</v>
      </c>
      <c r="N163" s="135" t="s">
        <v>35</v>
      </c>
      <c r="O163" s="136">
        <v>0</v>
      </c>
      <c r="P163" s="136">
        <f t="shared" si="11"/>
        <v>0</v>
      </c>
      <c r="Q163" s="136">
        <v>2.0000000000000001E-4</v>
      </c>
      <c r="R163" s="136">
        <f t="shared" si="12"/>
        <v>5.5999999999999999E-3</v>
      </c>
      <c r="S163" s="136">
        <v>0</v>
      </c>
      <c r="T163" s="137">
        <f t="shared" si="13"/>
        <v>0</v>
      </c>
      <c r="X163" s="271"/>
      <c r="AP163" s="138" t="s">
        <v>156</v>
      </c>
      <c r="AR163" s="138" t="s">
        <v>153</v>
      </c>
      <c r="AS163" s="138" t="s">
        <v>157</v>
      </c>
      <c r="AW163" s="13" t="s">
        <v>151</v>
      </c>
      <c r="BC163" s="139">
        <f t="shared" si="14"/>
        <v>0</v>
      </c>
      <c r="BD163" s="139">
        <f t="shared" si="15"/>
        <v>0</v>
      </c>
      <c r="BE163" s="139">
        <f t="shared" si="16"/>
        <v>0</v>
      </c>
      <c r="BF163" s="139">
        <f t="shared" si="17"/>
        <v>0</v>
      </c>
      <c r="BG163" s="139">
        <f t="shared" si="18"/>
        <v>0</v>
      </c>
      <c r="BH163" s="13" t="s">
        <v>157</v>
      </c>
      <c r="BI163" s="139">
        <f t="shared" si="19"/>
        <v>0</v>
      </c>
      <c r="BJ163" s="13" t="s">
        <v>156</v>
      </c>
      <c r="BK163" s="138" t="s">
        <v>1809</v>
      </c>
    </row>
    <row r="164" spans="2:63" s="11" customFormat="1" ht="22.95" customHeight="1">
      <c r="B164" s="115"/>
      <c r="D164" s="116" t="s">
        <v>68</v>
      </c>
      <c r="E164" s="125" t="s">
        <v>170</v>
      </c>
      <c r="F164" s="125" t="s">
        <v>342</v>
      </c>
      <c r="J164" s="126">
        <f>BI164</f>
        <v>0</v>
      </c>
      <c r="L164" s="115"/>
      <c r="M164" s="119"/>
      <c r="N164" s="120"/>
      <c r="O164" s="120"/>
      <c r="P164" s="121">
        <f>P165</f>
        <v>6.1336000000000004</v>
      </c>
      <c r="Q164" s="120"/>
      <c r="R164" s="121">
        <f>R165</f>
        <v>9.5199999999999994E-4</v>
      </c>
      <c r="S164" s="120"/>
      <c r="T164" s="122">
        <f>T165</f>
        <v>0</v>
      </c>
      <c r="X164" s="271"/>
      <c r="AP164" s="116" t="s">
        <v>77</v>
      </c>
      <c r="AR164" s="123" t="s">
        <v>68</v>
      </c>
      <c r="AS164" s="123" t="s">
        <v>77</v>
      </c>
      <c r="AW164" s="116" t="s">
        <v>151</v>
      </c>
      <c r="BI164" s="124">
        <f>BI165</f>
        <v>0</v>
      </c>
    </row>
    <row r="165" spans="2:63" s="271" customFormat="1" ht="24" customHeight="1">
      <c r="B165" s="259"/>
      <c r="C165" s="292" t="s">
        <v>265</v>
      </c>
      <c r="D165" s="292" t="s">
        <v>153</v>
      </c>
      <c r="E165" s="293" t="s">
        <v>1810</v>
      </c>
      <c r="F165" s="294" t="s">
        <v>1811</v>
      </c>
      <c r="G165" s="295" t="s">
        <v>335</v>
      </c>
      <c r="H165" s="296">
        <v>13.6</v>
      </c>
      <c r="I165" s="297"/>
      <c r="J165" s="297">
        <f>ROUND(I165*H165,2)</f>
        <v>0</v>
      </c>
      <c r="K165" s="294" t="s">
        <v>155</v>
      </c>
      <c r="L165" s="266"/>
      <c r="M165" s="298" t="s">
        <v>1</v>
      </c>
      <c r="N165" s="299" t="s">
        <v>35</v>
      </c>
      <c r="O165" s="300">
        <v>0.45100000000000001</v>
      </c>
      <c r="P165" s="300">
        <f>O165*H165</f>
        <v>6.1336000000000004</v>
      </c>
      <c r="Q165" s="300">
        <v>6.9999999999999994E-5</v>
      </c>
      <c r="R165" s="300">
        <f>Q165*H165</f>
        <v>9.5199999999999994E-4</v>
      </c>
      <c r="S165" s="300">
        <v>0</v>
      </c>
      <c r="T165" s="301">
        <f>S165*H165</f>
        <v>0</v>
      </c>
      <c r="AP165" s="302" t="s">
        <v>156</v>
      </c>
      <c r="AR165" s="302" t="s">
        <v>153</v>
      </c>
      <c r="AS165" s="302" t="s">
        <v>157</v>
      </c>
      <c r="AW165" s="273" t="s">
        <v>151</v>
      </c>
      <c r="BC165" s="274">
        <f>IF(N165="základná",J165,0)</f>
        <v>0</v>
      </c>
      <c r="BD165" s="274">
        <f>IF(N165="znížená",J165,0)</f>
        <v>0</v>
      </c>
      <c r="BE165" s="274">
        <f>IF(N165="zákl. prenesená",J165,0)</f>
        <v>0</v>
      </c>
      <c r="BF165" s="274">
        <f>IF(N165="zníž. prenesená",J165,0)</f>
        <v>0</v>
      </c>
      <c r="BG165" s="274">
        <f>IF(N165="nulová",J165,0)</f>
        <v>0</v>
      </c>
      <c r="BH165" s="273" t="s">
        <v>157</v>
      </c>
      <c r="BI165" s="274">
        <f>ROUND(I165*H165,2)</f>
        <v>0</v>
      </c>
      <c r="BJ165" s="273" t="s">
        <v>156</v>
      </c>
      <c r="BK165" s="302" t="s">
        <v>1812</v>
      </c>
    </row>
    <row r="166" spans="2:63" s="342" customFormat="1" ht="22.95" customHeight="1">
      <c r="B166" s="341"/>
      <c r="D166" s="343" t="s">
        <v>68</v>
      </c>
      <c r="E166" s="344" t="s">
        <v>377</v>
      </c>
      <c r="F166" s="344" t="s">
        <v>378</v>
      </c>
      <c r="J166" s="345">
        <f>BI166</f>
        <v>0</v>
      </c>
      <c r="L166" s="341"/>
      <c r="M166" s="346"/>
      <c r="N166" s="347"/>
      <c r="O166" s="347"/>
      <c r="P166" s="348">
        <f>P167</f>
        <v>0</v>
      </c>
      <c r="Q166" s="347"/>
      <c r="R166" s="348">
        <f>R167</f>
        <v>0</v>
      </c>
      <c r="S166" s="347"/>
      <c r="T166" s="349">
        <f>T167</f>
        <v>0</v>
      </c>
      <c r="X166" s="271"/>
      <c r="AP166" s="343" t="s">
        <v>77</v>
      </c>
      <c r="AR166" s="350" t="s">
        <v>68</v>
      </c>
      <c r="AS166" s="350" t="s">
        <v>77</v>
      </c>
      <c r="AW166" s="343" t="s">
        <v>151</v>
      </c>
      <c r="BI166" s="274">
        <f>BI167</f>
        <v>0</v>
      </c>
    </row>
    <row r="167" spans="2:63" s="271" customFormat="1" ht="24" customHeight="1">
      <c r="B167" s="259"/>
      <c r="C167" s="292" t="s">
        <v>269</v>
      </c>
      <c r="D167" s="292" t="s">
        <v>153</v>
      </c>
      <c r="E167" s="293" t="s">
        <v>1813</v>
      </c>
      <c r="F167" s="294" t="s">
        <v>1814</v>
      </c>
      <c r="G167" s="295" t="s">
        <v>194</v>
      </c>
      <c r="H167" s="296">
        <v>25.856000000000002</v>
      </c>
      <c r="I167" s="297"/>
      <c r="J167" s="297">
        <f>ROUND(I167*H167,2)</f>
        <v>0</v>
      </c>
      <c r="K167" s="294" t="s">
        <v>1</v>
      </c>
      <c r="L167" s="266"/>
      <c r="M167" s="298" t="s">
        <v>1</v>
      </c>
      <c r="N167" s="299" t="s">
        <v>35</v>
      </c>
      <c r="O167" s="300">
        <v>0</v>
      </c>
      <c r="P167" s="300">
        <f>O167*H167</f>
        <v>0</v>
      </c>
      <c r="Q167" s="300">
        <v>0</v>
      </c>
      <c r="R167" s="300">
        <f>Q167*H167</f>
        <v>0</v>
      </c>
      <c r="S167" s="300">
        <v>0</v>
      </c>
      <c r="T167" s="301">
        <f>S167*H167</f>
        <v>0</v>
      </c>
      <c r="AP167" s="302" t="s">
        <v>156</v>
      </c>
      <c r="AR167" s="302" t="s">
        <v>153</v>
      </c>
      <c r="AS167" s="302" t="s">
        <v>157</v>
      </c>
      <c r="AW167" s="273" t="s">
        <v>151</v>
      </c>
      <c r="BC167" s="274">
        <f>IF(N167="základná",J167,0)</f>
        <v>0</v>
      </c>
      <c r="BD167" s="274">
        <f>IF(N167="znížená",J167,0)</f>
        <v>0</v>
      </c>
      <c r="BE167" s="274">
        <f>IF(N167="zákl. prenesená",J167,0)</f>
        <v>0</v>
      </c>
      <c r="BF167" s="274">
        <f>IF(N167="zníž. prenesená",J167,0)</f>
        <v>0</v>
      </c>
      <c r="BG167" s="274">
        <f>IF(N167="nulová",J167,0)</f>
        <v>0</v>
      </c>
      <c r="BH167" s="273" t="s">
        <v>157</v>
      </c>
      <c r="BI167" s="274">
        <f>ROUND(I167*H167,2)</f>
        <v>0</v>
      </c>
      <c r="BJ167" s="273" t="s">
        <v>156</v>
      </c>
      <c r="BK167" s="302" t="s">
        <v>1815</v>
      </c>
    </row>
    <row r="168" spans="2:63" s="11" customFormat="1" ht="25.95" customHeight="1">
      <c r="B168" s="115"/>
      <c r="D168" s="116" t="s">
        <v>68</v>
      </c>
      <c r="E168" s="117" t="s">
        <v>383</v>
      </c>
      <c r="F168" s="117" t="s">
        <v>383</v>
      </c>
      <c r="J168" s="118">
        <f>BI168</f>
        <v>0</v>
      </c>
      <c r="L168" s="115"/>
      <c r="M168" s="119"/>
      <c r="N168" s="120"/>
      <c r="O168" s="120"/>
      <c r="P168" s="121">
        <f>P169</f>
        <v>1.46835</v>
      </c>
      <c r="Q168" s="120"/>
      <c r="R168" s="121">
        <f>R169</f>
        <v>5.4514100000000003E-3</v>
      </c>
      <c r="S168" s="120"/>
      <c r="T168" s="122">
        <f>T169</f>
        <v>0</v>
      </c>
      <c r="X168" s="271"/>
      <c r="AP168" s="116" t="s">
        <v>157</v>
      </c>
      <c r="AR168" s="123" t="s">
        <v>68</v>
      </c>
      <c r="AS168" s="123" t="s">
        <v>69</v>
      </c>
      <c r="AW168" s="116" t="s">
        <v>151</v>
      </c>
      <c r="BI168" s="124">
        <f>BI169</f>
        <v>0</v>
      </c>
    </row>
    <row r="169" spans="2:63" s="11" customFormat="1" ht="22.95" customHeight="1">
      <c r="B169" s="115"/>
      <c r="D169" s="116" t="s">
        <v>68</v>
      </c>
      <c r="E169" s="125" t="s">
        <v>901</v>
      </c>
      <c r="F169" s="125" t="s">
        <v>902</v>
      </c>
      <c r="J169" s="126">
        <f>BI169</f>
        <v>0</v>
      </c>
      <c r="L169" s="115"/>
      <c r="M169" s="119"/>
      <c r="N169" s="120"/>
      <c r="O169" s="120"/>
      <c r="P169" s="121">
        <f>SUM(P170:P180)</f>
        <v>1.46835</v>
      </c>
      <c r="Q169" s="120"/>
      <c r="R169" s="121">
        <f>SUM(R170:R180)</f>
        <v>5.4514100000000003E-3</v>
      </c>
      <c r="S169" s="120"/>
      <c r="T169" s="122">
        <f>SUM(T170:T180)</f>
        <v>0</v>
      </c>
      <c r="X169" s="271"/>
      <c r="AP169" s="116" t="s">
        <v>157</v>
      </c>
      <c r="AR169" s="123" t="s">
        <v>68</v>
      </c>
      <c r="AS169" s="123" t="s">
        <v>77</v>
      </c>
      <c r="AW169" s="116" t="s">
        <v>151</v>
      </c>
      <c r="BI169" s="124">
        <f>SUM(BI170:BI180)</f>
        <v>0</v>
      </c>
    </row>
    <row r="170" spans="2:63" s="1" customFormat="1" ht="24" customHeight="1">
      <c r="B170" s="127"/>
      <c r="C170" s="128" t="s">
        <v>274</v>
      </c>
      <c r="D170" s="128" t="s">
        <v>153</v>
      </c>
      <c r="E170" s="129" t="s">
        <v>942</v>
      </c>
      <c r="F170" s="130" t="s">
        <v>943</v>
      </c>
      <c r="G170" s="131" t="s">
        <v>154</v>
      </c>
      <c r="H170" s="132">
        <v>1</v>
      </c>
      <c r="I170" s="133"/>
      <c r="J170" s="133">
        <f t="shared" ref="J170:J180" si="20">ROUND(I170*H170,2)</f>
        <v>0</v>
      </c>
      <c r="K170" s="130" t="s">
        <v>155</v>
      </c>
      <c r="L170" s="25"/>
      <c r="M170" s="134" t="s">
        <v>1</v>
      </c>
      <c r="N170" s="135" t="s">
        <v>35</v>
      </c>
      <c r="O170" s="136">
        <v>0.22731999999999999</v>
      </c>
      <c r="P170" s="136">
        <f t="shared" ref="P170:P180" si="21">O170*H170</f>
        <v>0.22731999999999999</v>
      </c>
      <c r="Q170" s="136">
        <v>5.0000000000000002E-5</v>
      </c>
      <c r="R170" s="136">
        <f t="shared" ref="R170:R180" si="22">Q170*H170</f>
        <v>5.0000000000000002E-5</v>
      </c>
      <c r="S170" s="136">
        <v>0</v>
      </c>
      <c r="T170" s="137">
        <f t="shared" ref="T170:T180" si="23">S170*H170</f>
        <v>0</v>
      </c>
      <c r="X170" s="271"/>
      <c r="AP170" s="138" t="s">
        <v>196</v>
      </c>
      <c r="AR170" s="138" t="s">
        <v>153</v>
      </c>
      <c r="AS170" s="138" t="s">
        <v>157</v>
      </c>
      <c r="AW170" s="13" t="s">
        <v>151</v>
      </c>
      <c r="BC170" s="139">
        <f t="shared" ref="BC170:BC180" si="24">IF(N170="základná",J170,0)</f>
        <v>0</v>
      </c>
      <c r="BD170" s="139">
        <f t="shared" ref="BD170:BD180" si="25">IF(N170="znížená",J170,0)</f>
        <v>0</v>
      </c>
      <c r="BE170" s="139">
        <f t="shared" ref="BE170:BE180" si="26">IF(N170="zákl. prenesená",J170,0)</f>
        <v>0</v>
      </c>
      <c r="BF170" s="139">
        <f t="shared" ref="BF170:BF180" si="27">IF(N170="zníž. prenesená",J170,0)</f>
        <v>0</v>
      </c>
      <c r="BG170" s="139">
        <f t="shared" ref="BG170:BG180" si="28">IF(N170="nulová",J170,0)</f>
        <v>0</v>
      </c>
      <c r="BH170" s="13" t="s">
        <v>157</v>
      </c>
      <c r="BI170" s="139">
        <f t="shared" ref="BI170:BI180" si="29">ROUND(I170*H170,2)</f>
        <v>0</v>
      </c>
      <c r="BJ170" s="13" t="s">
        <v>196</v>
      </c>
      <c r="BK170" s="138" t="s">
        <v>1816</v>
      </c>
    </row>
    <row r="171" spans="2:63" s="1" customFormat="1" ht="16.5" customHeight="1">
      <c r="B171" s="127"/>
      <c r="C171" s="140" t="s">
        <v>278</v>
      </c>
      <c r="D171" s="140" t="s">
        <v>338</v>
      </c>
      <c r="E171" s="141" t="s">
        <v>945</v>
      </c>
      <c r="F171" s="142" t="s">
        <v>1817</v>
      </c>
      <c r="G171" s="143" t="s">
        <v>154</v>
      </c>
      <c r="H171" s="144">
        <v>1</v>
      </c>
      <c r="I171" s="145"/>
      <c r="J171" s="145">
        <f t="shared" si="20"/>
        <v>0</v>
      </c>
      <c r="K171" s="142" t="s">
        <v>155</v>
      </c>
      <c r="L171" s="146"/>
      <c r="M171" s="147" t="s">
        <v>1</v>
      </c>
      <c r="N171" s="148" t="s">
        <v>35</v>
      </c>
      <c r="O171" s="136">
        <v>0</v>
      </c>
      <c r="P171" s="136">
        <f t="shared" si="21"/>
        <v>0</v>
      </c>
      <c r="Q171" s="136">
        <v>8.0000000000000007E-5</v>
      </c>
      <c r="R171" s="136">
        <f t="shared" si="22"/>
        <v>8.0000000000000007E-5</v>
      </c>
      <c r="S171" s="136">
        <v>0</v>
      </c>
      <c r="T171" s="137">
        <f t="shared" si="23"/>
        <v>0</v>
      </c>
      <c r="X171" s="271"/>
      <c r="AP171" s="138" t="s">
        <v>261</v>
      </c>
      <c r="AR171" s="138" t="s">
        <v>338</v>
      </c>
      <c r="AS171" s="138" t="s">
        <v>157</v>
      </c>
      <c r="AW171" s="13" t="s">
        <v>151</v>
      </c>
      <c r="BC171" s="139">
        <f t="shared" si="24"/>
        <v>0</v>
      </c>
      <c r="BD171" s="139">
        <f t="shared" si="25"/>
        <v>0</v>
      </c>
      <c r="BE171" s="139">
        <f t="shared" si="26"/>
        <v>0</v>
      </c>
      <c r="BF171" s="139">
        <f t="shared" si="27"/>
        <v>0</v>
      </c>
      <c r="BG171" s="139">
        <f t="shared" si="28"/>
        <v>0</v>
      </c>
      <c r="BH171" s="13" t="s">
        <v>157</v>
      </c>
      <c r="BI171" s="139">
        <f t="shared" si="29"/>
        <v>0</v>
      </c>
      <c r="BJ171" s="13" t="s">
        <v>196</v>
      </c>
      <c r="BK171" s="138" t="s">
        <v>1818</v>
      </c>
    </row>
    <row r="172" spans="2:63" s="1" customFormat="1" ht="24" customHeight="1">
      <c r="B172" s="127"/>
      <c r="C172" s="128" t="s">
        <v>282</v>
      </c>
      <c r="D172" s="128" t="s">
        <v>153</v>
      </c>
      <c r="E172" s="129" t="s">
        <v>954</v>
      </c>
      <c r="F172" s="130" t="s">
        <v>955</v>
      </c>
      <c r="G172" s="131" t="s">
        <v>154</v>
      </c>
      <c r="H172" s="132">
        <v>1</v>
      </c>
      <c r="I172" s="133"/>
      <c r="J172" s="133">
        <f t="shared" si="20"/>
        <v>0</v>
      </c>
      <c r="K172" s="130" t="s">
        <v>1</v>
      </c>
      <c r="L172" s="25"/>
      <c r="M172" s="134" t="s">
        <v>1</v>
      </c>
      <c r="N172" s="135" t="s">
        <v>35</v>
      </c>
      <c r="O172" s="136">
        <v>0.20648</v>
      </c>
      <c r="P172" s="136">
        <f t="shared" si="21"/>
        <v>0.20648</v>
      </c>
      <c r="Q172" s="136">
        <v>4.0000000000000003E-5</v>
      </c>
      <c r="R172" s="136">
        <f t="shared" si="22"/>
        <v>4.0000000000000003E-5</v>
      </c>
      <c r="S172" s="136">
        <v>0</v>
      </c>
      <c r="T172" s="137">
        <f t="shared" si="23"/>
        <v>0</v>
      </c>
      <c r="X172" s="271"/>
      <c r="AP172" s="138" t="s">
        <v>196</v>
      </c>
      <c r="AR172" s="138" t="s">
        <v>153</v>
      </c>
      <c r="AS172" s="138" t="s">
        <v>157</v>
      </c>
      <c r="AW172" s="13" t="s">
        <v>151</v>
      </c>
      <c r="BC172" s="139">
        <f t="shared" si="24"/>
        <v>0</v>
      </c>
      <c r="BD172" s="139">
        <f t="shared" si="25"/>
        <v>0</v>
      </c>
      <c r="BE172" s="139">
        <f t="shared" si="26"/>
        <v>0</v>
      </c>
      <c r="BF172" s="139">
        <f t="shared" si="27"/>
        <v>0</v>
      </c>
      <c r="BG172" s="139">
        <f t="shared" si="28"/>
        <v>0</v>
      </c>
      <c r="BH172" s="13" t="s">
        <v>157</v>
      </c>
      <c r="BI172" s="139">
        <f t="shared" si="29"/>
        <v>0</v>
      </c>
      <c r="BJ172" s="13" t="s">
        <v>196</v>
      </c>
      <c r="BK172" s="138" t="s">
        <v>1819</v>
      </c>
    </row>
    <row r="173" spans="2:63" s="1" customFormat="1" ht="16.5" customHeight="1">
      <c r="B173" s="127"/>
      <c r="C173" s="140" t="s">
        <v>286</v>
      </c>
      <c r="D173" s="140" t="s">
        <v>338</v>
      </c>
      <c r="E173" s="141" t="s">
        <v>1820</v>
      </c>
      <c r="F173" s="142" t="s">
        <v>1821</v>
      </c>
      <c r="G173" s="143" t="s">
        <v>154</v>
      </c>
      <c r="H173" s="144">
        <v>1</v>
      </c>
      <c r="I173" s="145"/>
      <c r="J173" s="145">
        <f t="shared" si="20"/>
        <v>0</v>
      </c>
      <c r="K173" s="142" t="s">
        <v>1</v>
      </c>
      <c r="L173" s="146"/>
      <c r="M173" s="147" t="s">
        <v>1</v>
      </c>
      <c r="N173" s="148" t="s">
        <v>35</v>
      </c>
      <c r="O173" s="136">
        <v>0</v>
      </c>
      <c r="P173" s="136">
        <f t="shared" si="21"/>
        <v>0</v>
      </c>
      <c r="Q173" s="136">
        <v>8.0000000000000007E-5</v>
      </c>
      <c r="R173" s="136">
        <f t="shared" si="22"/>
        <v>8.0000000000000007E-5</v>
      </c>
      <c r="S173" s="136">
        <v>0</v>
      </c>
      <c r="T173" s="137">
        <f t="shared" si="23"/>
        <v>0</v>
      </c>
      <c r="X173" s="271"/>
      <c r="AP173" s="138" t="s">
        <v>261</v>
      </c>
      <c r="AR173" s="138" t="s">
        <v>338</v>
      </c>
      <c r="AS173" s="138" t="s">
        <v>157</v>
      </c>
      <c r="AW173" s="13" t="s">
        <v>151</v>
      </c>
      <c r="BC173" s="139">
        <f t="shared" si="24"/>
        <v>0</v>
      </c>
      <c r="BD173" s="139">
        <f t="shared" si="25"/>
        <v>0</v>
      </c>
      <c r="BE173" s="139">
        <f t="shared" si="26"/>
        <v>0</v>
      </c>
      <c r="BF173" s="139">
        <f t="shared" si="27"/>
        <v>0</v>
      </c>
      <c r="BG173" s="139">
        <f t="shared" si="28"/>
        <v>0</v>
      </c>
      <c r="BH173" s="13" t="s">
        <v>157</v>
      </c>
      <c r="BI173" s="139">
        <f t="shared" si="29"/>
        <v>0</v>
      </c>
      <c r="BJ173" s="13" t="s">
        <v>196</v>
      </c>
      <c r="BK173" s="138" t="s">
        <v>1822</v>
      </c>
    </row>
    <row r="174" spans="2:63" s="1" customFormat="1" ht="16.5" customHeight="1">
      <c r="B174" s="127"/>
      <c r="C174" s="128" t="s">
        <v>291</v>
      </c>
      <c r="D174" s="128" t="s">
        <v>153</v>
      </c>
      <c r="E174" s="129" t="s">
        <v>1823</v>
      </c>
      <c r="F174" s="130" t="s">
        <v>1824</v>
      </c>
      <c r="G174" s="131" t="s">
        <v>154</v>
      </c>
      <c r="H174" s="132">
        <v>1</v>
      </c>
      <c r="I174" s="133"/>
      <c r="J174" s="133">
        <f t="shared" si="20"/>
        <v>0</v>
      </c>
      <c r="K174" s="130" t="s">
        <v>155</v>
      </c>
      <c r="L174" s="25"/>
      <c r="M174" s="134" t="s">
        <v>1</v>
      </c>
      <c r="N174" s="135" t="s">
        <v>35</v>
      </c>
      <c r="O174" s="136">
        <v>0.22770000000000001</v>
      </c>
      <c r="P174" s="136">
        <f t="shared" si="21"/>
        <v>0.22770000000000001</v>
      </c>
      <c r="Q174" s="136">
        <v>5.0000000000000002E-5</v>
      </c>
      <c r="R174" s="136">
        <f t="shared" si="22"/>
        <v>5.0000000000000002E-5</v>
      </c>
      <c r="S174" s="136">
        <v>0</v>
      </c>
      <c r="T174" s="137">
        <f t="shared" si="23"/>
        <v>0</v>
      </c>
      <c r="X174" s="271"/>
      <c r="AP174" s="138" t="s">
        <v>196</v>
      </c>
      <c r="AR174" s="138" t="s">
        <v>153</v>
      </c>
      <c r="AS174" s="138" t="s">
        <v>157</v>
      </c>
      <c r="AW174" s="13" t="s">
        <v>151</v>
      </c>
      <c r="BC174" s="139">
        <f t="shared" si="24"/>
        <v>0</v>
      </c>
      <c r="BD174" s="139">
        <f t="shared" si="25"/>
        <v>0</v>
      </c>
      <c r="BE174" s="139">
        <f t="shared" si="26"/>
        <v>0</v>
      </c>
      <c r="BF174" s="139">
        <f t="shared" si="27"/>
        <v>0</v>
      </c>
      <c r="BG174" s="139">
        <f t="shared" si="28"/>
        <v>0</v>
      </c>
      <c r="BH174" s="13" t="s">
        <v>157</v>
      </c>
      <c r="BI174" s="139">
        <f t="shared" si="29"/>
        <v>0</v>
      </c>
      <c r="BJ174" s="13" t="s">
        <v>196</v>
      </c>
      <c r="BK174" s="138" t="s">
        <v>1825</v>
      </c>
    </row>
    <row r="175" spans="2:63" s="1" customFormat="1" ht="16.5" customHeight="1">
      <c r="B175" s="127"/>
      <c r="C175" s="140" t="s">
        <v>295</v>
      </c>
      <c r="D175" s="140" t="s">
        <v>338</v>
      </c>
      <c r="E175" s="141" t="s">
        <v>1826</v>
      </c>
      <c r="F175" s="142" t="s">
        <v>1827</v>
      </c>
      <c r="G175" s="143" t="s">
        <v>154</v>
      </c>
      <c r="H175" s="144">
        <v>1.147</v>
      </c>
      <c r="I175" s="145"/>
      <c r="J175" s="145">
        <f t="shared" si="20"/>
        <v>0</v>
      </c>
      <c r="K175" s="142" t="s">
        <v>155</v>
      </c>
      <c r="L175" s="146"/>
      <c r="M175" s="147" t="s">
        <v>1</v>
      </c>
      <c r="N175" s="148" t="s">
        <v>35</v>
      </c>
      <c r="O175" s="136">
        <v>0</v>
      </c>
      <c r="P175" s="136">
        <f t="shared" si="21"/>
        <v>0</v>
      </c>
      <c r="Q175" s="136">
        <v>1.0300000000000001E-3</v>
      </c>
      <c r="R175" s="136">
        <f t="shared" si="22"/>
        <v>1.1814100000000001E-3</v>
      </c>
      <c r="S175" s="136">
        <v>0</v>
      </c>
      <c r="T175" s="137">
        <f t="shared" si="23"/>
        <v>0</v>
      </c>
      <c r="X175" s="271"/>
      <c r="AP175" s="138" t="s">
        <v>261</v>
      </c>
      <c r="AR175" s="138" t="s">
        <v>338</v>
      </c>
      <c r="AS175" s="138" t="s">
        <v>157</v>
      </c>
      <c r="AW175" s="13" t="s">
        <v>151</v>
      </c>
      <c r="BC175" s="139">
        <f t="shared" si="24"/>
        <v>0</v>
      </c>
      <c r="BD175" s="139">
        <f t="shared" si="25"/>
        <v>0</v>
      </c>
      <c r="BE175" s="139">
        <f t="shared" si="26"/>
        <v>0</v>
      </c>
      <c r="BF175" s="139">
        <f t="shared" si="27"/>
        <v>0</v>
      </c>
      <c r="BG175" s="139">
        <f t="shared" si="28"/>
        <v>0</v>
      </c>
      <c r="BH175" s="13" t="s">
        <v>157</v>
      </c>
      <c r="BI175" s="139">
        <f t="shared" si="29"/>
        <v>0</v>
      </c>
      <c r="BJ175" s="13" t="s">
        <v>196</v>
      </c>
      <c r="BK175" s="138" t="s">
        <v>1828</v>
      </c>
    </row>
    <row r="176" spans="2:63" s="1" customFormat="1" ht="24" customHeight="1">
      <c r="B176" s="127"/>
      <c r="C176" s="128" t="s">
        <v>299</v>
      </c>
      <c r="D176" s="128" t="s">
        <v>153</v>
      </c>
      <c r="E176" s="129" t="s">
        <v>1829</v>
      </c>
      <c r="F176" s="130" t="s">
        <v>1830</v>
      </c>
      <c r="G176" s="131" t="s">
        <v>154</v>
      </c>
      <c r="H176" s="132">
        <v>1</v>
      </c>
      <c r="I176" s="133"/>
      <c r="J176" s="133">
        <f t="shared" si="20"/>
        <v>0</v>
      </c>
      <c r="K176" s="130" t="s">
        <v>203</v>
      </c>
      <c r="L176" s="25"/>
      <c r="M176" s="134" t="s">
        <v>1</v>
      </c>
      <c r="N176" s="135" t="s">
        <v>35</v>
      </c>
      <c r="O176" s="136">
        <v>0.38614999999999999</v>
      </c>
      <c r="P176" s="136">
        <f t="shared" si="21"/>
        <v>0.38614999999999999</v>
      </c>
      <c r="Q176" s="136">
        <v>2.7399999999999998E-3</v>
      </c>
      <c r="R176" s="136">
        <f t="shared" si="22"/>
        <v>2.7399999999999998E-3</v>
      </c>
      <c r="S176" s="136">
        <v>0</v>
      </c>
      <c r="T176" s="137">
        <f t="shared" si="23"/>
        <v>0</v>
      </c>
      <c r="X176" s="271"/>
      <c r="AP176" s="138" t="s">
        <v>196</v>
      </c>
      <c r="AR176" s="138" t="s">
        <v>153</v>
      </c>
      <c r="AS176" s="138" t="s">
        <v>157</v>
      </c>
      <c r="AW176" s="13" t="s">
        <v>151</v>
      </c>
      <c r="BC176" s="139">
        <f t="shared" si="24"/>
        <v>0</v>
      </c>
      <c r="BD176" s="139">
        <f t="shared" si="25"/>
        <v>0</v>
      </c>
      <c r="BE176" s="139">
        <f t="shared" si="26"/>
        <v>0</v>
      </c>
      <c r="BF176" s="139">
        <f t="shared" si="27"/>
        <v>0</v>
      </c>
      <c r="BG176" s="139">
        <f t="shared" si="28"/>
        <v>0</v>
      </c>
      <c r="BH176" s="13" t="s">
        <v>157</v>
      </c>
      <c r="BI176" s="139">
        <f t="shared" si="29"/>
        <v>0</v>
      </c>
      <c r="BJ176" s="13" t="s">
        <v>196</v>
      </c>
      <c r="BK176" s="138" t="s">
        <v>1831</v>
      </c>
    </row>
    <row r="177" spans="2:63" s="1" customFormat="1" ht="16.5" customHeight="1">
      <c r="B177" s="127"/>
      <c r="C177" s="140" t="s">
        <v>303</v>
      </c>
      <c r="D177" s="140" t="s">
        <v>338</v>
      </c>
      <c r="E177" s="141" t="s">
        <v>1832</v>
      </c>
      <c r="F177" s="142" t="s">
        <v>1833</v>
      </c>
      <c r="G177" s="143" t="s">
        <v>375</v>
      </c>
      <c r="H177" s="144">
        <v>1</v>
      </c>
      <c r="I177" s="145"/>
      <c r="J177" s="145">
        <f t="shared" si="20"/>
        <v>0</v>
      </c>
      <c r="K177" s="142" t="s">
        <v>1</v>
      </c>
      <c r="L177" s="146"/>
      <c r="M177" s="147" t="s">
        <v>1</v>
      </c>
      <c r="N177" s="148" t="s">
        <v>35</v>
      </c>
      <c r="O177" s="136">
        <v>0</v>
      </c>
      <c r="P177" s="136">
        <f t="shared" si="21"/>
        <v>0</v>
      </c>
      <c r="Q177" s="136">
        <v>7.3999999999999999E-4</v>
      </c>
      <c r="R177" s="136">
        <f t="shared" si="22"/>
        <v>7.3999999999999999E-4</v>
      </c>
      <c r="S177" s="136">
        <v>0</v>
      </c>
      <c r="T177" s="137">
        <f t="shared" si="23"/>
        <v>0</v>
      </c>
      <c r="X177" s="271"/>
      <c r="AP177" s="138" t="s">
        <v>261</v>
      </c>
      <c r="AR177" s="138" t="s">
        <v>338</v>
      </c>
      <c r="AS177" s="138" t="s">
        <v>157</v>
      </c>
      <c r="AW177" s="13" t="s">
        <v>151</v>
      </c>
      <c r="BC177" s="139">
        <f t="shared" si="24"/>
        <v>0</v>
      </c>
      <c r="BD177" s="139">
        <f t="shared" si="25"/>
        <v>0</v>
      </c>
      <c r="BE177" s="139">
        <f t="shared" si="26"/>
        <v>0</v>
      </c>
      <c r="BF177" s="139">
        <f t="shared" si="27"/>
        <v>0</v>
      </c>
      <c r="BG177" s="139">
        <f t="shared" si="28"/>
        <v>0</v>
      </c>
      <c r="BH177" s="13" t="s">
        <v>157</v>
      </c>
      <c r="BI177" s="139">
        <f t="shared" si="29"/>
        <v>0</v>
      </c>
      <c r="BJ177" s="13" t="s">
        <v>196</v>
      </c>
      <c r="BK177" s="138" t="s">
        <v>1834</v>
      </c>
    </row>
    <row r="178" spans="2:63" s="1" customFormat="1" ht="16.5" customHeight="1">
      <c r="B178" s="127"/>
      <c r="C178" s="128" t="s">
        <v>307</v>
      </c>
      <c r="D178" s="128" t="s">
        <v>153</v>
      </c>
      <c r="E178" s="129" t="s">
        <v>1835</v>
      </c>
      <c r="F178" s="130" t="s">
        <v>1836</v>
      </c>
      <c r="G178" s="131" t="s">
        <v>154</v>
      </c>
      <c r="H178" s="132">
        <v>1</v>
      </c>
      <c r="I178" s="133"/>
      <c r="J178" s="133">
        <f t="shared" si="20"/>
        <v>0</v>
      </c>
      <c r="K178" s="130" t="s">
        <v>155</v>
      </c>
      <c r="L178" s="25"/>
      <c r="M178" s="134" t="s">
        <v>1</v>
      </c>
      <c r="N178" s="135" t="s">
        <v>35</v>
      </c>
      <c r="O178" s="136">
        <v>0.42070000000000002</v>
      </c>
      <c r="P178" s="136">
        <f t="shared" si="21"/>
        <v>0.42070000000000002</v>
      </c>
      <c r="Q178" s="136">
        <v>0</v>
      </c>
      <c r="R178" s="136">
        <f t="shared" si="22"/>
        <v>0</v>
      </c>
      <c r="S178" s="136">
        <v>0</v>
      </c>
      <c r="T178" s="137">
        <f t="shared" si="23"/>
        <v>0</v>
      </c>
      <c r="X178" s="271"/>
      <c r="AP178" s="138" t="s">
        <v>196</v>
      </c>
      <c r="AR178" s="138" t="s">
        <v>153</v>
      </c>
      <c r="AS178" s="138" t="s">
        <v>157</v>
      </c>
      <c r="AW178" s="13" t="s">
        <v>151</v>
      </c>
      <c r="BC178" s="139">
        <f t="shared" si="24"/>
        <v>0</v>
      </c>
      <c r="BD178" s="139">
        <f t="shared" si="25"/>
        <v>0</v>
      </c>
      <c r="BE178" s="139">
        <f t="shared" si="26"/>
        <v>0</v>
      </c>
      <c r="BF178" s="139">
        <f t="shared" si="27"/>
        <v>0</v>
      </c>
      <c r="BG178" s="139">
        <f t="shared" si="28"/>
        <v>0</v>
      </c>
      <c r="BH178" s="13" t="s">
        <v>157</v>
      </c>
      <c r="BI178" s="139">
        <f t="shared" si="29"/>
        <v>0</v>
      </c>
      <c r="BJ178" s="13" t="s">
        <v>196</v>
      </c>
      <c r="BK178" s="138" t="s">
        <v>1837</v>
      </c>
    </row>
    <row r="179" spans="2:63" s="1" customFormat="1" ht="24" customHeight="1">
      <c r="B179" s="127"/>
      <c r="C179" s="140" t="s">
        <v>311</v>
      </c>
      <c r="D179" s="140" t="s">
        <v>338</v>
      </c>
      <c r="E179" s="141" t="s">
        <v>1838</v>
      </c>
      <c r="F179" s="142" t="s">
        <v>1839</v>
      </c>
      <c r="G179" s="143" t="s">
        <v>154</v>
      </c>
      <c r="H179" s="144">
        <v>1</v>
      </c>
      <c r="I179" s="145"/>
      <c r="J179" s="145">
        <f t="shared" si="20"/>
        <v>0</v>
      </c>
      <c r="K179" s="142" t="s">
        <v>1</v>
      </c>
      <c r="L179" s="146"/>
      <c r="M179" s="147" t="s">
        <v>1</v>
      </c>
      <c r="N179" s="148" t="s">
        <v>35</v>
      </c>
      <c r="O179" s="136">
        <v>0</v>
      </c>
      <c r="P179" s="136">
        <f t="shared" si="21"/>
        <v>0</v>
      </c>
      <c r="Q179" s="136">
        <v>4.8999999999999998E-4</v>
      </c>
      <c r="R179" s="136">
        <f t="shared" si="22"/>
        <v>4.8999999999999998E-4</v>
      </c>
      <c r="S179" s="136">
        <v>0</v>
      </c>
      <c r="T179" s="137">
        <f t="shared" si="23"/>
        <v>0</v>
      </c>
      <c r="X179" s="271"/>
      <c r="AP179" s="138" t="s">
        <v>261</v>
      </c>
      <c r="AR179" s="138" t="s">
        <v>338</v>
      </c>
      <c r="AS179" s="138" t="s">
        <v>157</v>
      </c>
      <c r="AW179" s="13" t="s">
        <v>151</v>
      </c>
      <c r="BC179" s="139">
        <f t="shared" si="24"/>
        <v>0</v>
      </c>
      <c r="BD179" s="139">
        <f t="shared" si="25"/>
        <v>0</v>
      </c>
      <c r="BE179" s="139">
        <f t="shared" si="26"/>
        <v>0</v>
      </c>
      <c r="BF179" s="139">
        <f t="shared" si="27"/>
        <v>0</v>
      </c>
      <c r="BG179" s="139">
        <f t="shared" si="28"/>
        <v>0</v>
      </c>
      <c r="BH179" s="13" t="s">
        <v>157</v>
      </c>
      <c r="BI179" s="139">
        <f t="shared" si="29"/>
        <v>0</v>
      </c>
      <c r="BJ179" s="13" t="s">
        <v>196</v>
      </c>
      <c r="BK179" s="138" t="s">
        <v>1840</v>
      </c>
    </row>
    <row r="180" spans="2:63" s="1" customFormat="1" ht="24" customHeight="1">
      <c r="B180" s="127"/>
      <c r="C180" s="128" t="s">
        <v>315</v>
      </c>
      <c r="D180" s="128" t="s">
        <v>153</v>
      </c>
      <c r="E180" s="129" t="s">
        <v>996</v>
      </c>
      <c r="F180" s="130" t="s">
        <v>997</v>
      </c>
      <c r="G180" s="131" t="s">
        <v>422</v>
      </c>
      <c r="H180" s="132">
        <v>2.0649999999999999</v>
      </c>
      <c r="I180" s="133"/>
      <c r="J180" s="133">
        <f t="shared" si="20"/>
        <v>0</v>
      </c>
      <c r="K180" s="130" t="s">
        <v>155</v>
      </c>
      <c r="L180" s="25"/>
      <c r="M180" s="149" t="s">
        <v>1</v>
      </c>
      <c r="N180" s="150" t="s">
        <v>35</v>
      </c>
      <c r="O180" s="151">
        <v>0</v>
      </c>
      <c r="P180" s="151">
        <f t="shared" si="21"/>
        <v>0</v>
      </c>
      <c r="Q180" s="151">
        <v>0</v>
      </c>
      <c r="R180" s="151">
        <f t="shared" si="22"/>
        <v>0</v>
      </c>
      <c r="S180" s="151">
        <v>0</v>
      </c>
      <c r="T180" s="152">
        <f t="shared" si="23"/>
        <v>0</v>
      </c>
      <c r="X180" s="271"/>
      <c r="AP180" s="138" t="s">
        <v>196</v>
      </c>
      <c r="AR180" s="138" t="s">
        <v>153</v>
      </c>
      <c r="AS180" s="138" t="s">
        <v>157</v>
      </c>
      <c r="AW180" s="13" t="s">
        <v>151</v>
      </c>
      <c r="BC180" s="139">
        <f t="shared" si="24"/>
        <v>0</v>
      </c>
      <c r="BD180" s="139">
        <f t="shared" si="25"/>
        <v>0</v>
      </c>
      <c r="BE180" s="139">
        <f t="shared" si="26"/>
        <v>0</v>
      </c>
      <c r="BF180" s="139">
        <f t="shared" si="27"/>
        <v>0</v>
      </c>
      <c r="BG180" s="139">
        <f t="shared" si="28"/>
        <v>0</v>
      </c>
      <c r="BH180" s="13" t="s">
        <v>157</v>
      </c>
      <c r="BI180" s="139">
        <f t="shared" si="29"/>
        <v>0</v>
      </c>
      <c r="BJ180" s="13" t="s">
        <v>196</v>
      </c>
      <c r="BK180" s="138" t="s">
        <v>1841</v>
      </c>
    </row>
    <row r="181" spans="2:63" s="1" customFormat="1" ht="6.9" customHeight="1">
      <c r="B181" s="37"/>
      <c r="C181" s="38"/>
      <c r="D181" s="38"/>
      <c r="E181" s="38"/>
      <c r="F181" s="38"/>
      <c r="G181" s="38"/>
      <c r="H181" s="38"/>
      <c r="I181" s="38"/>
      <c r="J181" s="38"/>
      <c r="K181" s="38"/>
      <c r="L181" s="25"/>
    </row>
  </sheetData>
  <autoFilter ref="C127:K180"/>
  <mergeCells count="5">
    <mergeCell ref="E120:H120"/>
    <mergeCell ref="L2:V2"/>
    <mergeCell ref="E10:H10"/>
    <mergeCell ref="E30:H30"/>
    <mergeCell ref="E90:H90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175"/>
  <sheetViews>
    <sheetView showGridLines="0" topLeftCell="A123" zoomScale="85" zoomScaleNormal="85" workbookViewId="0">
      <selection activeCell="I131" sqref="I131:I174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5" customWidth="1"/>
    <col min="24" max="24" width="11" customWidth="1"/>
    <col min="25" max="25" width="15" customWidth="1"/>
    <col min="26" max="26" width="16.28515625" customWidth="1"/>
    <col min="27" max="27" width="11" customWidth="1"/>
    <col min="28" max="28" width="15" customWidth="1"/>
    <col min="29" max="29" width="16.28515625" customWidth="1"/>
    <col min="42" max="63" width="9.28515625" hidden="1"/>
  </cols>
  <sheetData>
    <row r="1" spans="1:44">
      <c r="A1" s="80"/>
    </row>
    <row r="2" spans="1:44" ht="36.9" customHeight="1">
      <c r="L2" s="476" t="s">
        <v>5</v>
      </c>
      <c r="M2" s="474"/>
      <c r="N2" s="474"/>
      <c r="O2" s="474"/>
      <c r="P2" s="474"/>
      <c r="Q2" s="474"/>
      <c r="R2" s="474"/>
      <c r="S2" s="474"/>
      <c r="T2" s="474"/>
      <c r="U2" s="474"/>
      <c r="V2" s="474"/>
      <c r="AR2" s="13" t="s">
        <v>108</v>
      </c>
    </row>
    <row r="3" spans="1:4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R3" s="13" t="s">
        <v>69</v>
      </c>
    </row>
    <row r="4" spans="1:44" ht="24.9" customHeight="1">
      <c r="B4" s="16"/>
      <c r="D4" s="17" t="s">
        <v>109</v>
      </c>
      <c r="L4" s="16"/>
      <c r="M4" s="81" t="s">
        <v>9</v>
      </c>
      <c r="AR4" s="13" t="s">
        <v>3</v>
      </c>
    </row>
    <row r="5" spans="1:44" ht="6.9" customHeight="1">
      <c r="B5" s="16"/>
      <c r="L5" s="16"/>
    </row>
    <row r="6" spans="1:44" ht="12" customHeight="1">
      <c r="B6" s="16"/>
      <c r="D6" s="22" t="s">
        <v>13</v>
      </c>
      <c r="L6" s="16"/>
    </row>
    <row r="7" spans="1:44" ht="16.5" customHeight="1">
      <c r="B7" s="16"/>
      <c r="E7" s="508" t="str">
        <f>'Rekapitulácia stavby'!K6</f>
        <v>Komunitné centrum – obec Jelka</v>
      </c>
      <c r="F7" s="509"/>
      <c r="G7" s="509"/>
      <c r="H7" s="509"/>
      <c r="L7" s="16"/>
    </row>
    <row r="8" spans="1:44" s="381" customFormat="1" ht="12" customHeight="1">
      <c r="B8" s="16"/>
      <c r="E8" s="382"/>
      <c r="F8" s="383"/>
      <c r="G8" s="383"/>
      <c r="H8" s="383"/>
      <c r="L8" s="16"/>
    </row>
    <row r="9" spans="1:44" s="1" customFormat="1" ht="12" customHeight="1">
      <c r="B9" s="25"/>
      <c r="D9" s="22" t="s">
        <v>110</v>
      </c>
      <c r="L9" s="25"/>
    </row>
    <row r="10" spans="1:44" s="1" customFormat="1" ht="12" customHeight="1">
      <c r="B10" s="25"/>
      <c r="E10" s="492" t="s">
        <v>1842</v>
      </c>
      <c r="F10" s="501"/>
      <c r="G10" s="501"/>
      <c r="H10" s="501"/>
      <c r="L10" s="25"/>
    </row>
    <row r="11" spans="1:44" s="1" customFormat="1">
      <c r="B11" s="25"/>
      <c r="L11" s="25"/>
    </row>
    <row r="12" spans="1:44" s="1" customFormat="1" ht="12" customHeight="1">
      <c r="B12" s="25"/>
      <c r="D12" s="22" t="s">
        <v>14</v>
      </c>
      <c r="F12" s="20" t="s">
        <v>1</v>
      </c>
      <c r="I12" s="22" t="s">
        <v>15</v>
      </c>
      <c r="J12" s="20" t="s">
        <v>1</v>
      </c>
      <c r="L12" s="25"/>
    </row>
    <row r="13" spans="1:44" s="384" customFormat="1" ht="12" customHeight="1">
      <c r="B13" s="25"/>
      <c r="D13" s="383"/>
      <c r="F13" s="380"/>
      <c r="I13" s="383"/>
      <c r="J13" s="380"/>
      <c r="L13" s="25"/>
    </row>
    <row r="14" spans="1:44" s="1" customFormat="1" ht="12" customHeight="1">
      <c r="B14" s="25"/>
      <c r="D14" s="22" t="s">
        <v>16</v>
      </c>
      <c r="F14" s="20"/>
      <c r="I14" s="22" t="s">
        <v>18</v>
      </c>
      <c r="J14" s="256">
        <f>'Rekapitulácia stavby'!AN10</f>
        <v>43886</v>
      </c>
      <c r="L14" s="25"/>
    </row>
    <row r="15" spans="1:44" s="1" customFormat="1" ht="18" customHeight="1">
      <c r="B15" s="25"/>
      <c r="E15" s="380" t="s">
        <v>17</v>
      </c>
      <c r="L15" s="25"/>
    </row>
    <row r="16" spans="1:44" s="384" customFormat="1" ht="10.95" customHeight="1">
      <c r="B16" s="25"/>
      <c r="L16" s="25"/>
    </row>
    <row r="17" spans="2:12" s="1" customFormat="1" ht="12" customHeight="1">
      <c r="B17" s="25"/>
      <c r="D17" s="22" t="s">
        <v>19</v>
      </c>
      <c r="I17" s="22" t="s">
        <v>20</v>
      </c>
      <c r="J17" s="398" t="s">
        <v>2210</v>
      </c>
      <c r="L17" s="25"/>
    </row>
    <row r="18" spans="2:12" s="1" customFormat="1" ht="18" customHeight="1">
      <c r="B18" s="25"/>
      <c r="E18" s="20" t="s">
        <v>21</v>
      </c>
      <c r="I18" s="22" t="s">
        <v>22</v>
      </c>
      <c r="J18" s="20" t="s">
        <v>1</v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23</v>
      </c>
      <c r="I20" s="22" t="s">
        <v>20</v>
      </c>
      <c r="J20" s="20" t="s">
        <v>1</v>
      </c>
      <c r="L20" s="25"/>
    </row>
    <row r="21" spans="2:12" s="1" customFormat="1" ht="18" customHeight="1">
      <c r="B21" s="25"/>
      <c r="E21" s="20" t="s">
        <v>2209</v>
      </c>
      <c r="I21" s="22" t="s">
        <v>22</v>
      </c>
      <c r="J21" s="20" t="s">
        <v>1</v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24</v>
      </c>
      <c r="I23" s="22" t="s">
        <v>20</v>
      </c>
      <c r="J23" s="20">
        <v>47054409</v>
      </c>
      <c r="L23" s="25"/>
    </row>
    <row r="24" spans="2:12" s="1" customFormat="1" ht="18" customHeight="1">
      <c r="B24" s="25"/>
      <c r="E24" s="20" t="s">
        <v>25</v>
      </c>
      <c r="I24" s="22" t="s">
        <v>22</v>
      </c>
      <c r="J24" s="20" t="s">
        <v>2214</v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27</v>
      </c>
      <c r="I26" s="22" t="s">
        <v>20</v>
      </c>
      <c r="J26" s="20" t="s">
        <v>1</v>
      </c>
      <c r="L26" s="25"/>
    </row>
    <row r="27" spans="2:12" s="1" customFormat="1" ht="18" customHeight="1">
      <c r="B27" s="25"/>
      <c r="E27" s="20" t="s">
        <v>2208</v>
      </c>
      <c r="I27" s="22" t="s">
        <v>22</v>
      </c>
      <c r="J27" s="20" t="s">
        <v>1</v>
      </c>
      <c r="L27" s="25"/>
    </row>
    <row r="28" spans="2:12" s="1" customFormat="1" ht="6.9" customHeight="1">
      <c r="B28" s="25"/>
      <c r="L28" s="25"/>
    </row>
    <row r="29" spans="2:12" s="1" customFormat="1" ht="12" customHeight="1">
      <c r="B29" s="25"/>
      <c r="D29" s="22" t="s">
        <v>28</v>
      </c>
      <c r="L29" s="25"/>
    </row>
    <row r="30" spans="2:12" s="7" customFormat="1" ht="16.5" customHeight="1">
      <c r="B30" s="82"/>
      <c r="E30" s="477" t="s">
        <v>1</v>
      </c>
      <c r="F30" s="477"/>
      <c r="G30" s="477"/>
      <c r="H30" s="477"/>
      <c r="L30" s="82"/>
    </row>
    <row r="31" spans="2:12" s="1" customFormat="1" ht="6.9" customHeight="1">
      <c r="B31" s="25"/>
      <c r="L31" s="25"/>
    </row>
    <row r="32" spans="2:12" s="1" customFormat="1" ht="6.9" customHeight="1">
      <c r="B32" s="25"/>
      <c r="D32" s="45"/>
      <c r="E32" s="45"/>
      <c r="F32" s="45"/>
      <c r="G32" s="45"/>
      <c r="H32" s="45"/>
      <c r="I32" s="45"/>
      <c r="J32" s="45"/>
      <c r="K32" s="45"/>
      <c r="L32" s="25"/>
    </row>
    <row r="33" spans="2:12" s="1" customFormat="1" ht="25.35" customHeight="1">
      <c r="B33" s="25"/>
      <c r="D33" s="83" t="s">
        <v>29</v>
      </c>
      <c r="J33" s="58">
        <f>ROUND(J128, 2)</f>
        <v>0</v>
      </c>
      <c r="L33" s="25"/>
    </row>
    <row r="34" spans="2:12" s="1" customFormat="1" ht="6.9" customHeight="1">
      <c r="B34" s="25"/>
      <c r="D34" s="45"/>
      <c r="E34" s="45"/>
      <c r="F34" s="45"/>
      <c r="G34" s="45"/>
      <c r="H34" s="45"/>
      <c r="I34" s="45"/>
      <c r="J34" s="45"/>
      <c r="K34" s="45"/>
      <c r="L34" s="25"/>
    </row>
    <row r="35" spans="2:12" s="1" customFormat="1" ht="14.4" customHeight="1">
      <c r="B35" s="25"/>
      <c r="F35" s="28" t="s">
        <v>31</v>
      </c>
      <c r="I35" s="28" t="s">
        <v>30</v>
      </c>
      <c r="J35" s="28" t="s">
        <v>32</v>
      </c>
      <c r="L35" s="25"/>
    </row>
    <row r="36" spans="2:12" s="1" customFormat="1" ht="14.4" customHeight="1">
      <c r="B36" s="25"/>
      <c r="D36" s="84" t="s">
        <v>33</v>
      </c>
      <c r="E36" s="22" t="s">
        <v>34</v>
      </c>
      <c r="F36" s="85">
        <f>ROUND((SUM(BC128:BC174)),  2)</f>
        <v>0</v>
      </c>
      <c r="I36" s="86">
        <v>0.2</v>
      </c>
      <c r="J36" s="85">
        <f>ROUND(((SUM(BC128:BC174))*I36),  2)</f>
        <v>0</v>
      </c>
      <c r="L36" s="25"/>
    </row>
    <row r="37" spans="2:12" s="1" customFormat="1" ht="14.4" customHeight="1">
      <c r="B37" s="25"/>
      <c r="E37" s="22" t="s">
        <v>35</v>
      </c>
      <c r="F37" s="85">
        <f>ROUND((SUM(BD128:BD174)),  2)</f>
        <v>0</v>
      </c>
      <c r="I37" s="86">
        <v>0.2</v>
      </c>
      <c r="J37" s="85">
        <f>ROUND(((SUM(BD128:BD174))*I37),  2)</f>
        <v>0</v>
      </c>
      <c r="L37" s="25"/>
    </row>
    <row r="38" spans="2:12" s="1" customFormat="1" ht="14.4" hidden="1" customHeight="1">
      <c r="B38" s="25"/>
      <c r="E38" s="22" t="s">
        <v>36</v>
      </c>
      <c r="F38" s="85">
        <f>ROUND((SUM(BE128:BE174)),  2)</f>
        <v>0</v>
      </c>
      <c r="I38" s="86">
        <v>0.2</v>
      </c>
      <c r="J38" s="85">
        <f>0</f>
        <v>0</v>
      </c>
      <c r="L38" s="25"/>
    </row>
    <row r="39" spans="2:12" s="1" customFormat="1" ht="14.4" hidden="1" customHeight="1">
      <c r="B39" s="25"/>
      <c r="E39" s="22" t="s">
        <v>37</v>
      </c>
      <c r="F39" s="85">
        <f>ROUND((SUM(BF128:BF174)),  2)</f>
        <v>0</v>
      </c>
      <c r="I39" s="86">
        <v>0.2</v>
      </c>
      <c r="J39" s="85">
        <f>0</f>
        <v>0</v>
      </c>
      <c r="L39" s="25"/>
    </row>
    <row r="40" spans="2:12" s="1" customFormat="1" ht="14.4" hidden="1" customHeight="1">
      <c r="B40" s="25"/>
      <c r="E40" s="22" t="s">
        <v>38</v>
      </c>
      <c r="F40" s="85">
        <f>ROUND((SUM(BG128:BG174)),  2)</f>
        <v>0</v>
      </c>
      <c r="I40" s="86">
        <v>0</v>
      </c>
      <c r="J40" s="85">
        <f>0</f>
        <v>0</v>
      </c>
      <c r="L40" s="25"/>
    </row>
    <row r="41" spans="2:12" s="1" customFormat="1" ht="6.9" customHeight="1">
      <c r="B41" s="25"/>
      <c r="L41" s="25"/>
    </row>
    <row r="42" spans="2:12" s="1" customFormat="1" ht="25.35" customHeight="1">
      <c r="B42" s="25"/>
      <c r="C42" s="87"/>
      <c r="D42" s="88" t="s">
        <v>39</v>
      </c>
      <c r="E42" s="49"/>
      <c r="F42" s="49"/>
      <c r="G42" s="89" t="s">
        <v>40</v>
      </c>
      <c r="H42" s="90" t="s">
        <v>41</v>
      </c>
      <c r="I42" s="49"/>
      <c r="J42" s="91">
        <f>SUM(J33:J40)</f>
        <v>0</v>
      </c>
      <c r="K42" s="92"/>
      <c r="L42" s="25"/>
    </row>
    <row r="43" spans="2:12" s="1" customFormat="1" ht="14.4" customHeight="1">
      <c r="B43" s="25"/>
      <c r="L43" s="25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ht="14.4" customHeight="1">
      <c r="B50" s="16"/>
      <c r="L50" s="16"/>
    </row>
    <row r="51" spans="2:12" ht="14.4" customHeight="1">
      <c r="B51" s="16"/>
      <c r="L51" s="16"/>
    </row>
    <row r="52" spans="2:12" ht="14.4" customHeight="1">
      <c r="B52" s="16"/>
      <c r="D52" s="397" t="str">
        <f>E24</f>
        <v>ADplan s.r.o.</v>
      </c>
      <c r="G52" s="397" t="str">
        <f>E27</f>
        <v>Ing. arch Jozef Melíšek</v>
      </c>
      <c r="L52" s="16"/>
    </row>
    <row r="53" spans="2:12" s="1" customFormat="1" ht="14.4" customHeight="1">
      <c r="B53" s="25"/>
      <c r="D53" s="34" t="s">
        <v>42</v>
      </c>
      <c r="E53" s="35"/>
      <c r="F53" s="35"/>
      <c r="G53" s="34" t="s">
        <v>43</v>
      </c>
      <c r="H53" s="35"/>
      <c r="I53" s="35"/>
      <c r="J53" s="35"/>
      <c r="K53" s="35"/>
      <c r="L53" s="25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>
      <c r="B61" s="16"/>
      <c r="L61" s="16"/>
    </row>
    <row r="62" spans="2:12">
      <c r="B62" s="16"/>
      <c r="L62" s="16"/>
    </row>
    <row r="63" spans="2:12">
      <c r="B63" s="16"/>
      <c r="L63" s="16"/>
    </row>
    <row r="64" spans="2:12" s="1" customFormat="1" ht="13.2">
      <c r="B64" s="25"/>
      <c r="D64" s="36" t="s">
        <v>2211</v>
      </c>
      <c r="E64" s="27"/>
      <c r="F64" s="93" t="s">
        <v>45</v>
      </c>
      <c r="G64" s="36" t="s">
        <v>44</v>
      </c>
      <c r="H64" s="27"/>
      <c r="I64" s="27"/>
      <c r="J64" s="94" t="s">
        <v>45</v>
      </c>
      <c r="K64" s="27"/>
      <c r="L64" s="25"/>
    </row>
    <row r="65" spans="2:12">
      <c r="B65" s="16"/>
      <c r="L65" s="16"/>
    </row>
    <row r="66" spans="2:12">
      <c r="B66" s="16"/>
      <c r="L66" s="16"/>
    </row>
    <row r="67" spans="2:12" ht="13.2">
      <c r="B67" s="16"/>
      <c r="D67" s="397" t="str">
        <f>E18</f>
        <v>Obec Jelka</v>
      </c>
      <c r="G67" s="397" t="str">
        <f>E21</f>
        <v>víťaz verejného obstarávania</v>
      </c>
      <c r="H67" s="397"/>
      <c r="I67" s="397"/>
      <c r="L67" s="16"/>
    </row>
    <row r="68" spans="2:12" s="1" customFormat="1" ht="13.2">
      <c r="B68" s="25"/>
      <c r="D68" s="34" t="s">
        <v>46</v>
      </c>
      <c r="E68" s="35"/>
      <c r="F68" s="35"/>
      <c r="G68" s="34" t="s">
        <v>47</v>
      </c>
      <c r="H68" s="35"/>
      <c r="I68" s="35"/>
      <c r="J68" s="35"/>
      <c r="K68" s="35"/>
      <c r="L68" s="25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>
      <c r="B76" s="16"/>
      <c r="L76" s="16"/>
    </row>
    <row r="77" spans="2:12">
      <c r="B77" s="16"/>
      <c r="L77" s="16"/>
    </row>
    <row r="78" spans="2:12">
      <c r="B78" s="16"/>
      <c r="L78" s="16"/>
    </row>
    <row r="79" spans="2:12" s="1" customFormat="1" ht="13.2">
      <c r="B79" s="25"/>
      <c r="D79" s="36" t="s">
        <v>44</v>
      </c>
      <c r="E79" s="27"/>
      <c r="F79" s="93" t="s">
        <v>45</v>
      </c>
      <c r="G79" s="36" t="s">
        <v>44</v>
      </c>
      <c r="H79" s="27"/>
      <c r="I79" s="27"/>
      <c r="J79" s="94" t="s">
        <v>45</v>
      </c>
      <c r="K79" s="27"/>
      <c r="L79" s="25"/>
    </row>
    <row r="80" spans="2:12" s="1" customFormat="1" ht="14.4" customHeight="1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25"/>
    </row>
    <row r="84" spans="2:12" s="1" customFormat="1" ht="6.9" customHeight="1"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25"/>
    </row>
    <row r="85" spans="2:12" s="1" customFormat="1" ht="24.9" customHeight="1">
      <c r="B85" s="25"/>
      <c r="C85" s="17" t="s">
        <v>112</v>
      </c>
      <c r="L85" s="25"/>
    </row>
    <row r="86" spans="2:12" s="1" customFormat="1" ht="6.9" customHeight="1">
      <c r="B86" s="25"/>
      <c r="L86" s="25"/>
    </row>
    <row r="87" spans="2:12" s="1" customFormat="1" ht="12" customHeight="1">
      <c r="B87" s="25"/>
      <c r="C87" s="22" t="s">
        <v>13</v>
      </c>
      <c r="L87" s="25"/>
    </row>
    <row r="88" spans="2:12" s="1" customFormat="1" ht="16.5" customHeight="1">
      <c r="B88" s="25"/>
      <c r="E88" s="386" t="str">
        <f>E7</f>
        <v>Komunitné centrum – obec Jelka</v>
      </c>
      <c r="F88" s="386"/>
      <c r="G88" s="386"/>
      <c r="H88" s="386"/>
      <c r="L88" s="25"/>
    </row>
    <row r="89" spans="2:12" s="1" customFormat="1" ht="12" customHeight="1">
      <c r="B89" s="25"/>
      <c r="C89" s="22" t="s">
        <v>110</v>
      </c>
      <c r="L89" s="25"/>
    </row>
    <row r="90" spans="2:12" s="1" customFormat="1" ht="16.5" customHeight="1">
      <c r="B90" s="25"/>
      <c r="E90" s="492" t="str">
        <f>E10</f>
        <v>11 - Vonkajšia kanalizácia</v>
      </c>
      <c r="F90" s="501"/>
      <c r="G90" s="501"/>
      <c r="H90" s="501"/>
      <c r="L90" s="25"/>
    </row>
    <row r="91" spans="2:12" s="1" customFormat="1" ht="6.9" customHeight="1">
      <c r="B91" s="25"/>
      <c r="L91" s="25"/>
    </row>
    <row r="92" spans="2:12" s="1" customFormat="1" ht="12" customHeight="1">
      <c r="B92" s="25"/>
      <c r="C92" s="22" t="s">
        <v>16</v>
      </c>
      <c r="F92" s="20" t="str">
        <f>E15</f>
        <v>Jelka,p.č. 1174/38,1174/41</v>
      </c>
      <c r="I92" s="22" t="s">
        <v>18</v>
      </c>
      <c r="J92" s="44">
        <f>IF(J14="","",J14)</f>
        <v>43886</v>
      </c>
      <c r="L92" s="25"/>
    </row>
    <row r="93" spans="2:12" s="1" customFormat="1" ht="6.9" customHeight="1">
      <c r="B93" s="25"/>
      <c r="L93" s="25"/>
    </row>
    <row r="94" spans="2:12" s="1" customFormat="1" ht="15.15" customHeight="1">
      <c r="B94" s="25"/>
      <c r="C94" s="22" t="s">
        <v>19</v>
      </c>
      <c r="F94" s="20" t="str">
        <f>E18</f>
        <v>Obec Jelka</v>
      </c>
      <c r="I94" s="22" t="s">
        <v>24</v>
      </c>
      <c r="J94" s="23" t="str">
        <f>E24</f>
        <v>ADplan s.r.o.</v>
      </c>
      <c r="L94" s="25"/>
    </row>
    <row r="95" spans="2:12" s="1" customFormat="1" ht="25.2" customHeight="1">
      <c r="B95" s="25"/>
      <c r="C95" s="22" t="s">
        <v>23</v>
      </c>
      <c r="F95" s="20" t="str">
        <f>IF(E21="","",E21)</f>
        <v>víťaz verejného obstarávania</v>
      </c>
      <c r="I95" s="22" t="s">
        <v>27</v>
      </c>
      <c r="J95" s="23" t="str">
        <f>E27</f>
        <v>Ing. arch Jozef Melíšek</v>
      </c>
      <c r="L95" s="25"/>
    </row>
    <row r="96" spans="2:12" s="1" customFormat="1" ht="10.35" customHeight="1">
      <c r="B96" s="25"/>
      <c r="L96" s="25"/>
    </row>
    <row r="97" spans="2:45" s="1" customFormat="1" ht="29.25" customHeight="1">
      <c r="B97" s="25"/>
      <c r="C97" s="95" t="s">
        <v>113</v>
      </c>
      <c r="D97" s="87"/>
      <c r="E97" s="87"/>
      <c r="F97" s="87"/>
      <c r="G97" s="87"/>
      <c r="H97" s="87"/>
      <c r="I97" s="87"/>
      <c r="J97" s="96" t="s">
        <v>114</v>
      </c>
      <c r="K97" s="87"/>
      <c r="L97" s="25"/>
    </row>
    <row r="98" spans="2:45" s="1" customFormat="1" ht="10.35" customHeight="1">
      <c r="B98" s="25"/>
      <c r="L98" s="25"/>
    </row>
    <row r="99" spans="2:45" s="1" customFormat="1" ht="22.95" customHeight="1">
      <c r="B99" s="25"/>
      <c r="C99" s="97" t="s">
        <v>115</v>
      </c>
      <c r="J99" s="58">
        <f>J128</f>
        <v>0</v>
      </c>
      <c r="L99" s="25"/>
      <c r="AS99" s="13" t="s">
        <v>116</v>
      </c>
    </row>
    <row r="100" spans="2:45" s="8" customFormat="1" ht="24.9" customHeight="1">
      <c r="B100" s="98"/>
      <c r="D100" s="99" t="s">
        <v>117</v>
      </c>
      <c r="E100" s="100"/>
      <c r="F100" s="100"/>
      <c r="G100" s="100"/>
      <c r="H100" s="100"/>
      <c r="I100" s="100"/>
      <c r="J100" s="101">
        <f>J129</f>
        <v>0</v>
      </c>
      <c r="L100" s="98"/>
    </row>
    <row r="101" spans="2:45" s="9" customFormat="1" ht="19.95" customHeight="1">
      <c r="B101" s="102"/>
      <c r="D101" s="103" t="s">
        <v>118</v>
      </c>
      <c r="E101" s="104"/>
      <c r="F101" s="104"/>
      <c r="G101" s="104"/>
      <c r="H101" s="104"/>
      <c r="I101" s="104"/>
      <c r="J101" s="105">
        <f>J130</f>
        <v>0</v>
      </c>
      <c r="L101" s="102"/>
    </row>
    <row r="102" spans="2:45" s="9" customFormat="1" ht="19.95" customHeight="1">
      <c r="B102" s="102"/>
      <c r="D102" s="103" t="s">
        <v>121</v>
      </c>
      <c r="E102" s="104"/>
      <c r="F102" s="104"/>
      <c r="G102" s="104"/>
      <c r="H102" s="104"/>
      <c r="I102" s="104"/>
      <c r="J102" s="105">
        <f>J142</f>
        <v>0</v>
      </c>
      <c r="L102" s="102"/>
    </row>
    <row r="103" spans="2:45" s="9" customFormat="1" ht="19.95" customHeight="1">
      <c r="B103" s="102"/>
      <c r="D103" s="103" t="s">
        <v>1539</v>
      </c>
      <c r="E103" s="104"/>
      <c r="F103" s="104"/>
      <c r="G103" s="104"/>
      <c r="H103" s="104"/>
      <c r="I103" s="104"/>
      <c r="J103" s="105">
        <f>J144</f>
        <v>0</v>
      </c>
      <c r="L103" s="102"/>
    </row>
    <row r="104" spans="2:45" s="9" customFormat="1" ht="19.95" customHeight="1">
      <c r="B104" s="102"/>
      <c r="D104" s="103" t="s">
        <v>1719</v>
      </c>
      <c r="E104" s="104"/>
      <c r="F104" s="104"/>
      <c r="G104" s="104"/>
      <c r="H104" s="104"/>
      <c r="I104" s="104"/>
      <c r="J104" s="105">
        <f>J148</f>
        <v>0</v>
      </c>
      <c r="L104" s="102"/>
    </row>
    <row r="105" spans="2:45" s="9" customFormat="1" ht="19.95" customHeight="1">
      <c r="B105" s="102"/>
      <c r="D105" s="103" t="s">
        <v>123</v>
      </c>
      <c r="E105" s="104"/>
      <c r="F105" s="104"/>
      <c r="G105" s="104"/>
      <c r="H105" s="104"/>
      <c r="I105" s="104"/>
      <c r="J105" s="105">
        <f>J166</f>
        <v>0</v>
      </c>
      <c r="L105" s="102"/>
    </row>
    <row r="106" spans="2:45" s="9" customFormat="1" ht="19.95" customHeight="1">
      <c r="B106" s="102"/>
      <c r="D106" s="103" t="s">
        <v>124</v>
      </c>
      <c r="E106" s="104"/>
      <c r="F106" s="104"/>
      <c r="G106" s="104"/>
      <c r="H106" s="104"/>
      <c r="I106" s="104"/>
      <c r="J106" s="105">
        <f>J168</f>
        <v>0</v>
      </c>
      <c r="L106" s="102"/>
    </row>
    <row r="107" spans="2:45" s="8" customFormat="1" ht="24.9" customHeight="1">
      <c r="B107" s="98"/>
      <c r="D107" s="99" t="s">
        <v>125</v>
      </c>
      <c r="E107" s="100"/>
      <c r="F107" s="100"/>
      <c r="G107" s="100"/>
      <c r="H107" s="100"/>
      <c r="I107" s="100"/>
      <c r="J107" s="101">
        <f>J170</f>
        <v>0</v>
      </c>
      <c r="L107" s="98"/>
    </row>
    <row r="108" spans="2:45" s="9" customFormat="1" ht="19.95" customHeight="1">
      <c r="B108" s="102"/>
      <c r="D108" s="103" t="s">
        <v>1843</v>
      </c>
      <c r="E108" s="104"/>
      <c r="F108" s="104"/>
      <c r="G108" s="104"/>
      <c r="H108" s="104"/>
      <c r="I108" s="104"/>
      <c r="J108" s="105">
        <f>J171</f>
        <v>0</v>
      </c>
      <c r="L108" s="102"/>
    </row>
    <row r="109" spans="2:45" s="1" customFormat="1" ht="21.75" customHeight="1">
      <c r="B109" s="25"/>
      <c r="L109" s="25"/>
    </row>
    <row r="110" spans="2:45" s="1" customFormat="1" ht="6.9" customHeight="1"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25"/>
    </row>
    <row r="114" spans="2:61" s="1" customFormat="1" ht="6.9" customHeight="1"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25"/>
    </row>
    <row r="115" spans="2:61" s="1" customFormat="1" ht="24.9" customHeight="1">
      <c r="B115" s="25"/>
      <c r="C115" s="17" t="s">
        <v>137</v>
      </c>
      <c r="L115" s="25"/>
    </row>
    <row r="116" spans="2:61" s="1" customFormat="1" ht="6.9" customHeight="1">
      <c r="B116" s="25"/>
      <c r="L116" s="25"/>
    </row>
    <row r="117" spans="2:61" s="1" customFormat="1" ht="12" customHeight="1">
      <c r="B117" s="25"/>
      <c r="C117" s="22" t="s">
        <v>13</v>
      </c>
      <c r="L117" s="25"/>
    </row>
    <row r="118" spans="2:61" s="1" customFormat="1" ht="16.5" customHeight="1">
      <c r="B118" s="25"/>
      <c r="E118" s="386" t="str">
        <f>E7</f>
        <v>Komunitné centrum – obec Jelka</v>
      </c>
      <c r="F118" s="386"/>
      <c r="G118" s="386"/>
      <c r="H118" s="386"/>
      <c r="L118" s="25"/>
    </row>
    <row r="119" spans="2:61" s="1" customFormat="1" ht="12" customHeight="1">
      <c r="B119" s="25"/>
      <c r="C119" s="22" t="s">
        <v>110</v>
      </c>
      <c r="L119" s="25"/>
    </row>
    <row r="120" spans="2:61" s="1" customFormat="1" ht="16.5" customHeight="1">
      <c r="B120" s="25"/>
      <c r="E120" s="492" t="str">
        <f>E10</f>
        <v>11 - Vonkajšia kanalizácia</v>
      </c>
      <c r="F120" s="501"/>
      <c r="G120" s="501"/>
      <c r="H120" s="501"/>
      <c r="L120" s="25"/>
    </row>
    <row r="121" spans="2:61" s="1" customFormat="1" ht="6.9" customHeight="1">
      <c r="B121" s="25"/>
      <c r="L121" s="25"/>
    </row>
    <row r="122" spans="2:61" s="1" customFormat="1" ht="12" customHeight="1">
      <c r="B122" s="25"/>
      <c r="C122" s="22" t="s">
        <v>16</v>
      </c>
      <c r="F122" s="386" t="str">
        <f>E15</f>
        <v>Jelka,p.č. 1174/38,1174/41</v>
      </c>
      <c r="I122" s="22" t="s">
        <v>18</v>
      </c>
      <c r="J122" s="44">
        <f>IF(J14="","",J14)</f>
        <v>43886</v>
      </c>
      <c r="L122" s="25"/>
    </row>
    <row r="123" spans="2:61" s="1" customFormat="1" ht="6.9" customHeight="1">
      <c r="B123" s="25"/>
      <c r="L123" s="25"/>
    </row>
    <row r="124" spans="2:61" s="1" customFormat="1" ht="15.15" customHeight="1">
      <c r="B124" s="25"/>
      <c r="C124" s="22" t="s">
        <v>19</v>
      </c>
      <c r="F124" s="20" t="str">
        <f>E18</f>
        <v>Obec Jelka</v>
      </c>
      <c r="I124" s="22" t="s">
        <v>24</v>
      </c>
      <c r="J124" s="23" t="str">
        <f>E24</f>
        <v>ADplan s.r.o.</v>
      </c>
      <c r="L124" s="25"/>
    </row>
    <row r="125" spans="2:61" s="1" customFormat="1" ht="25.2" customHeight="1">
      <c r="B125" s="25"/>
      <c r="C125" s="22" t="s">
        <v>23</v>
      </c>
      <c r="F125" s="20" t="str">
        <f>IF(E21="","",E21)</f>
        <v>víťaz verejného obstarávania</v>
      </c>
      <c r="I125" s="22" t="s">
        <v>27</v>
      </c>
      <c r="J125" s="23" t="str">
        <f>E27</f>
        <v>Ing. arch Jozef Melíšek</v>
      </c>
      <c r="L125" s="25"/>
    </row>
    <row r="126" spans="2:61" s="1" customFormat="1" ht="10.35" customHeight="1">
      <c r="B126" s="25"/>
      <c r="L126" s="25"/>
    </row>
    <row r="127" spans="2:61" s="10" customFormat="1" ht="29.25" customHeight="1">
      <c r="B127" s="106"/>
      <c r="C127" s="107" t="s">
        <v>138</v>
      </c>
      <c r="D127" s="108" t="s">
        <v>54</v>
      </c>
      <c r="E127" s="108" t="s">
        <v>50</v>
      </c>
      <c r="F127" s="108" t="s">
        <v>51</v>
      </c>
      <c r="G127" s="108" t="s">
        <v>139</v>
      </c>
      <c r="H127" s="108" t="s">
        <v>140</v>
      </c>
      <c r="I127" s="108" t="s">
        <v>141</v>
      </c>
      <c r="J127" s="109" t="s">
        <v>114</v>
      </c>
      <c r="K127" s="110" t="s">
        <v>142</v>
      </c>
      <c r="L127" s="106"/>
      <c r="M127" s="51" t="s">
        <v>1</v>
      </c>
      <c r="N127" s="52" t="s">
        <v>33</v>
      </c>
      <c r="O127" s="52" t="s">
        <v>143</v>
      </c>
      <c r="P127" s="52" t="s">
        <v>144</v>
      </c>
      <c r="Q127" s="52" t="s">
        <v>145</v>
      </c>
      <c r="R127" s="52" t="s">
        <v>146</v>
      </c>
      <c r="S127" s="52" t="s">
        <v>147</v>
      </c>
      <c r="T127" s="53" t="s">
        <v>148</v>
      </c>
    </row>
    <row r="128" spans="2:61" s="1" customFormat="1" ht="22.95" customHeight="1">
      <c r="B128" s="25"/>
      <c r="C128" s="56" t="s">
        <v>115</v>
      </c>
      <c r="J128" s="111">
        <f>BI128</f>
        <v>0</v>
      </c>
      <c r="L128" s="25"/>
      <c r="M128" s="54"/>
      <c r="N128" s="45"/>
      <c r="O128" s="45"/>
      <c r="P128" s="112">
        <f>P129+P170</f>
        <v>340.15466800000002</v>
      </c>
      <c r="Q128" s="45"/>
      <c r="R128" s="112">
        <f>R129+R170</f>
        <v>83.382435659999985</v>
      </c>
      <c r="S128" s="45"/>
      <c r="T128" s="113">
        <f>T129+T170</f>
        <v>5.6764400000000004</v>
      </c>
      <c r="AR128" s="13" t="s">
        <v>68</v>
      </c>
      <c r="AS128" s="13" t="s">
        <v>116</v>
      </c>
      <c r="BI128" s="114">
        <f>BI129+BI170</f>
        <v>0</v>
      </c>
    </row>
    <row r="129" spans="2:63" s="11" customFormat="1" ht="25.95" customHeight="1">
      <c r="B129" s="115"/>
      <c r="D129" s="116" t="s">
        <v>68</v>
      </c>
      <c r="E129" s="117" t="s">
        <v>149</v>
      </c>
      <c r="F129" s="117" t="s">
        <v>150</v>
      </c>
      <c r="J129" s="118">
        <f>BI129</f>
        <v>0</v>
      </c>
      <c r="L129" s="115"/>
      <c r="M129" s="119"/>
      <c r="N129" s="120"/>
      <c r="O129" s="120"/>
      <c r="P129" s="121">
        <f>P130+P142+P144+P148+P166+P168</f>
        <v>337.03101800000002</v>
      </c>
      <c r="Q129" s="120"/>
      <c r="R129" s="121">
        <f>R130+R142+R144+R148+R166+R168</f>
        <v>83.338435659999988</v>
      </c>
      <c r="S129" s="120"/>
      <c r="T129" s="122">
        <f>T130+T142+T144+T148+T166+T168</f>
        <v>5.6764400000000004</v>
      </c>
      <c r="AP129" s="116" t="s">
        <v>77</v>
      </c>
      <c r="AR129" s="123" t="s">
        <v>68</v>
      </c>
      <c r="AS129" s="123" t="s">
        <v>69</v>
      </c>
      <c r="AW129" s="116" t="s">
        <v>151</v>
      </c>
      <c r="BI129" s="124">
        <f>BI130+BI142+BI144+BI148+BI166+BI168</f>
        <v>0</v>
      </c>
    </row>
    <row r="130" spans="2:63" s="11" customFormat="1" ht="22.95" customHeight="1">
      <c r="B130" s="115"/>
      <c r="D130" s="116" t="s">
        <v>68</v>
      </c>
      <c r="E130" s="125" t="s">
        <v>77</v>
      </c>
      <c r="F130" s="125" t="s">
        <v>152</v>
      </c>
      <c r="J130" s="126">
        <f>BI130</f>
        <v>0</v>
      </c>
      <c r="L130" s="115"/>
      <c r="M130" s="119"/>
      <c r="N130" s="120"/>
      <c r="O130" s="120"/>
      <c r="P130" s="121">
        <f>SUM(P131:P141)</f>
        <v>305.83191600000004</v>
      </c>
      <c r="Q130" s="120"/>
      <c r="R130" s="121">
        <f>SUM(R131:R141)</f>
        <v>40.094999999999999</v>
      </c>
      <c r="S130" s="120"/>
      <c r="T130" s="122">
        <f>SUM(T131:T141)</f>
        <v>5.6764400000000004</v>
      </c>
      <c r="AP130" s="116" t="s">
        <v>77</v>
      </c>
      <c r="AR130" s="123" t="s">
        <v>68</v>
      </c>
      <c r="AS130" s="123" t="s">
        <v>77</v>
      </c>
      <c r="AW130" s="116" t="s">
        <v>151</v>
      </c>
      <c r="BI130" s="124">
        <f>SUM(BI131:BI141)</f>
        <v>0</v>
      </c>
    </row>
    <row r="131" spans="2:63" s="1" customFormat="1" ht="24" customHeight="1">
      <c r="B131" s="127"/>
      <c r="C131" s="128" t="s">
        <v>77</v>
      </c>
      <c r="D131" s="128" t="s">
        <v>153</v>
      </c>
      <c r="E131" s="129" t="s">
        <v>1720</v>
      </c>
      <c r="F131" s="130" t="s">
        <v>1721</v>
      </c>
      <c r="G131" s="131" t="s">
        <v>185</v>
      </c>
      <c r="H131" s="132">
        <v>7.3150000000000004</v>
      </c>
      <c r="I131" s="133"/>
      <c r="J131" s="133">
        <f t="shared" ref="J131:J141" si="0">ROUND(I131*H131,2)</f>
        <v>0</v>
      </c>
      <c r="K131" s="130" t="s">
        <v>155</v>
      </c>
      <c r="L131" s="25"/>
      <c r="M131" s="134" t="s">
        <v>1</v>
      </c>
      <c r="N131" s="135" t="s">
        <v>35</v>
      </c>
      <c r="O131" s="136">
        <v>0.60299999999999998</v>
      </c>
      <c r="P131" s="136">
        <f t="shared" ref="P131:P141" si="1">O131*H131</f>
        <v>4.4109449999999999</v>
      </c>
      <c r="Q131" s="136">
        <v>0</v>
      </c>
      <c r="R131" s="136">
        <f t="shared" ref="R131:R141" si="2">Q131*H131</f>
        <v>0</v>
      </c>
      <c r="S131" s="136">
        <v>0.23499999999999999</v>
      </c>
      <c r="T131" s="137">
        <f t="shared" ref="T131:T141" si="3">S131*H131</f>
        <v>1.719025</v>
      </c>
      <c r="W131" s="271"/>
      <c r="AP131" s="138" t="s">
        <v>156</v>
      </c>
      <c r="AR131" s="138" t="s">
        <v>153</v>
      </c>
      <c r="AS131" s="138" t="s">
        <v>157</v>
      </c>
      <c r="AW131" s="13" t="s">
        <v>151</v>
      </c>
      <c r="BC131" s="139">
        <f t="shared" ref="BC131:BC141" si="4">IF(N131="základná",J131,0)</f>
        <v>0</v>
      </c>
      <c r="BD131" s="139">
        <f t="shared" ref="BD131:BD141" si="5">IF(N131="znížená",J131,0)</f>
        <v>0</v>
      </c>
      <c r="BE131" s="139">
        <f t="shared" ref="BE131:BE141" si="6">IF(N131="zákl. prenesená",J131,0)</f>
        <v>0</v>
      </c>
      <c r="BF131" s="139">
        <f t="shared" ref="BF131:BF141" si="7">IF(N131="zníž. prenesená",J131,0)</f>
        <v>0</v>
      </c>
      <c r="BG131" s="139">
        <f t="shared" ref="BG131:BG141" si="8">IF(N131="nulová",J131,0)</f>
        <v>0</v>
      </c>
      <c r="BH131" s="13" t="s">
        <v>157</v>
      </c>
      <c r="BI131" s="139">
        <f t="shared" ref="BI131:BI141" si="9">ROUND(I131*H131,2)</f>
        <v>0</v>
      </c>
      <c r="BJ131" s="13" t="s">
        <v>156</v>
      </c>
      <c r="BK131" s="138" t="s">
        <v>1844</v>
      </c>
    </row>
    <row r="132" spans="2:63" s="1" customFormat="1" ht="24" customHeight="1">
      <c r="B132" s="127"/>
      <c r="C132" s="128" t="s">
        <v>157</v>
      </c>
      <c r="D132" s="128" t="s">
        <v>153</v>
      </c>
      <c r="E132" s="129" t="s">
        <v>1723</v>
      </c>
      <c r="F132" s="130" t="s">
        <v>1724</v>
      </c>
      <c r="G132" s="131" t="s">
        <v>185</v>
      </c>
      <c r="H132" s="132">
        <v>7.3150000000000004</v>
      </c>
      <c r="I132" s="133"/>
      <c r="J132" s="133">
        <f t="shared" si="0"/>
        <v>0</v>
      </c>
      <c r="K132" s="130" t="s">
        <v>155</v>
      </c>
      <c r="L132" s="25"/>
      <c r="M132" s="134" t="s">
        <v>1</v>
      </c>
      <c r="N132" s="135" t="s">
        <v>35</v>
      </c>
      <c r="O132" s="136">
        <v>1.169</v>
      </c>
      <c r="P132" s="136">
        <f t="shared" si="1"/>
        <v>8.5512350000000001</v>
      </c>
      <c r="Q132" s="136">
        <v>0</v>
      </c>
      <c r="R132" s="136">
        <f t="shared" si="2"/>
        <v>0</v>
      </c>
      <c r="S132" s="136">
        <v>0.22500000000000001</v>
      </c>
      <c r="T132" s="137">
        <f t="shared" si="3"/>
        <v>1.6458750000000002</v>
      </c>
      <c r="W132" s="271"/>
      <c r="AP132" s="138" t="s">
        <v>156</v>
      </c>
      <c r="AR132" s="138" t="s">
        <v>153</v>
      </c>
      <c r="AS132" s="138" t="s">
        <v>157</v>
      </c>
      <c r="AW132" s="13" t="s">
        <v>151</v>
      </c>
      <c r="BC132" s="139">
        <f t="shared" si="4"/>
        <v>0</v>
      </c>
      <c r="BD132" s="139">
        <f t="shared" si="5"/>
        <v>0</v>
      </c>
      <c r="BE132" s="139">
        <f t="shared" si="6"/>
        <v>0</v>
      </c>
      <c r="BF132" s="139">
        <f t="shared" si="7"/>
        <v>0</v>
      </c>
      <c r="BG132" s="139">
        <f t="shared" si="8"/>
        <v>0</v>
      </c>
      <c r="BH132" s="13" t="s">
        <v>157</v>
      </c>
      <c r="BI132" s="139">
        <f t="shared" si="9"/>
        <v>0</v>
      </c>
      <c r="BJ132" s="13" t="s">
        <v>156</v>
      </c>
      <c r="BK132" s="138" t="s">
        <v>1845</v>
      </c>
    </row>
    <row r="133" spans="2:63" s="1" customFormat="1" ht="24" customHeight="1">
      <c r="B133" s="127"/>
      <c r="C133" s="128" t="s">
        <v>158</v>
      </c>
      <c r="D133" s="128" t="s">
        <v>153</v>
      </c>
      <c r="E133" s="129" t="s">
        <v>1726</v>
      </c>
      <c r="F133" s="130" t="s">
        <v>1727</v>
      </c>
      <c r="G133" s="131" t="s">
        <v>185</v>
      </c>
      <c r="H133" s="132">
        <v>7.3150000000000004</v>
      </c>
      <c r="I133" s="133"/>
      <c r="J133" s="133">
        <f t="shared" si="0"/>
        <v>0</v>
      </c>
      <c r="K133" s="130" t="s">
        <v>155</v>
      </c>
      <c r="L133" s="25"/>
      <c r="M133" s="134" t="s">
        <v>1</v>
      </c>
      <c r="N133" s="135" t="s">
        <v>35</v>
      </c>
      <c r="O133" s="136">
        <v>0.59199999999999997</v>
      </c>
      <c r="P133" s="136">
        <f t="shared" si="1"/>
        <v>4.3304799999999997</v>
      </c>
      <c r="Q133" s="136">
        <v>0</v>
      </c>
      <c r="R133" s="136">
        <f t="shared" si="2"/>
        <v>0</v>
      </c>
      <c r="S133" s="136">
        <v>0.316</v>
      </c>
      <c r="T133" s="137">
        <f t="shared" si="3"/>
        <v>2.3115399999999999</v>
      </c>
      <c r="W133" s="271"/>
      <c r="AP133" s="138" t="s">
        <v>156</v>
      </c>
      <c r="AR133" s="138" t="s">
        <v>153</v>
      </c>
      <c r="AS133" s="138" t="s">
        <v>157</v>
      </c>
      <c r="AW133" s="13" t="s">
        <v>151</v>
      </c>
      <c r="BC133" s="139">
        <f t="shared" si="4"/>
        <v>0</v>
      </c>
      <c r="BD133" s="139">
        <f t="shared" si="5"/>
        <v>0</v>
      </c>
      <c r="BE133" s="139">
        <f t="shared" si="6"/>
        <v>0</v>
      </c>
      <c r="BF133" s="139">
        <f t="shared" si="7"/>
        <v>0</v>
      </c>
      <c r="BG133" s="139">
        <f t="shared" si="8"/>
        <v>0</v>
      </c>
      <c r="BH133" s="13" t="s">
        <v>157</v>
      </c>
      <c r="BI133" s="139">
        <f t="shared" si="9"/>
        <v>0</v>
      </c>
      <c r="BJ133" s="13" t="s">
        <v>156</v>
      </c>
      <c r="BK133" s="138" t="s">
        <v>1846</v>
      </c>
    </row>
    <row r="134" spans="2:63" s="271" customFormat="1" ht="16.5" customHeight="1">
      <c r="B134" s="259"/>
      <c r="C134" s="275" t="s">
        <v>156</v>
      </c>
      <c r="D134" s="275" t="s">
        <v>153</v>
      </c>
      <c r="E134" s="276" t="s">
        <v>1847</v>
      </c>
      <c r="F134" s="277" t="s">
        <v>1848</v>
      </c>
      <c r="G134" s="278" t="s">
        <v>164</v>
      </c>
      <c r="H134" s="279">
        <v>52.223999999999997</v>
      </c>
      <c r="I134" s="280"/>
      <c r="J134" s="280">
        <f t="shared" si="0"/>
        <v>0</v>
      </c>
      <c r="K134" s="277" t="s">
        <v>155</v>
      </c>
      <c r="L134" s="266"/>
      <c r="M134" s="281" t="s">
        <v>1</v>
      </c>
      <c r="N134" s="282" t="s">
        <v>35</v>
      </c>
      <c r="O134" s="269">
        <v>0.83799999999999997</v>
      </c>
      <c r="P134" s="269">
        <f t="shared" si="1"/>
        <v>43.763711999999998</v>
      </c>
      <c r="Q134" s="269">
        <v>0</v>
      </c>
      <c r="R134" s="269">
        <f t="shared" si="2"/>
        <v>0</v>
      </c>
      <c r="S134" s="269">
        <v>0</v>
      </c>
      <c r="T134" s="270">
        <f t="shared" si="3"/>
        <v>0</v>
      </c>
      <c r="AP134" s="272" t="s">
        <v>156</v>
      </c>
      <c r="AR134" s="272" t="s">
        <v>153</v>
      </c>
      <c r="AS134" s="272" t="s">
        <v>157</v>
      </c>
      <c r="AW134" s="273" t="s">
        <v>151</v>
      </c>
      <c r="BC134" s="274">
        <f t="shared" si="4"/>
        <v>0</v>
      </c>
      <c r="BD134" s="274">
        <f t="shared" si="5"/>
        <v>0</v>
      </c>
      <c r="BE134" s="274">
        <f t="shared" si="6"/>
        <v>0</v>
      </c>
      <c r="BF134" s="274">
        <f t="shared" si="7"/>
        <v>0</v>
      </c>
      <c r="BG134" s="274">
        <f t="shared" si="8"/>
        <v>0</v>
      </c>
      <c r="BH134" s="273" t="s">
        <v>157</v>
      </c>
      <c r="BI134" s="274">
        <f t="shared" si="9"/>
        <v>0</v>
      </c>
      <c r="BJ134" s="273" t="s">
        <v>156</v>
      </c>
      <c r="BK134" s="272" t="s">
        <v>1849</v>
      </c>
    </row>
    <row r="135" spans="2:63" s="271" customFormat="1" ht="24" customHeight="1">
      <c r="B135" s="259"/>
      <c r="C135" s="275" t="s">
        <v>159</v>
      </c>
      <c r="D135" s="275" t="s">
        <v>153</v>
      </c>
      <c r="E135" s="276" t="s">
        <v>1850</v>
      </c>
      <c r="F135" s="277" t="s">
        <v>1851</v>
      </c>
      <c r="G135" s="278" t="s">
        <v>164</v>
      </c>
      <c r="H135" s="279">
        <v>15.667</v>
      </c>
      <c r="I135" s="280"/>
      <c r="J135" s="280">
        <f t="shared" si="0"/>
        <v>0</v>
      </c>
      <c r="K135" s="277" t="s">
        <v>155</v>
      </c>
      <c r="L135" s="266"/>
      <c r="M135" s="281" t="s">
        <v>1</v>
      </c>
      <c r="N135" s="282" t="s">
        <v>35</v>
      </c>
      <c r="O135" s="269">
        <v>4.2000000000000003E-2</v>
      </c>
      <c r="P135" s="269">
        <f t="shared" si="1"/>
        <v>0.65801399999999999</v>
      </c>
      <c r="Q135" s="269">
        <v>0</v>
      </c>
      <c r="R135" s="269">
        <f t="shared" si="2"/>
        <v>0</v>
      </c>
      <c r="S135" s="269">
        <v>0</v>
      </c>
      <c r="T135" s="270">
        <f t="shared" si="3"/>
        <v>0</v>
      </c>
      <c r="AP135" s="272" t="s">
        <v>156</v>
      </c>
      <c r="AR135" s="272" t="s">
        <v>153</v>
      </c>
      <c r="AS135" s="272" t="s">
        <v>157</v>
      </c>
      <c r="AW135" s="273" t="s">
        <v>151</v>
      </c>
      <c r="BC135" s="274">
        <f t="shared" si="4"/>
        <v>0</v>
      </c>
      <c r="BD135" s="274">
        <f t="shared" si="5"/>
        <v>0</v>
      </c>
      <c r="BE135" s="274">
        <f t="shared" si="6"/>
        <v>0</v>
      </c>
      <c r="BF135" s="274">
        <f t="shared" si="7"/>
        <v>0</v>
      </c>
      <c r="BG135" s="274">
        <f t="shared" si="8"/>
        <v>0</v>
      </c>
      <c r="BH135" s="273" t="s">
        <v>157</v>
      </c>
      <c r="BI135" s="274">
        <f t="shared" si="9"/>
        <v>0</v>
      </c>
      <c r="BJ135" s="273" t="s">
        <v>156</v>
      </c>
      <c r="BK135" s="272" t="s">
        <v>1852</v>
      </c>
    </row>
    <row r="136" spans="2:63" s="271" customFormat="1" ht="24" customHeight="1">
      <c r="B136" s="259"/>
      <c r="C136" s="275" t="s">
        <v>160</v>
      </c>
      <c r="D136" s="275" t="s">
        <v>153</v>
      </c>
      <c r="E136" s="276" t="s">
        <v>1853</v>
      </c>
      <c r="F136" s="277" t="s">
        <v>1854</v>
      </c>
      <c r="G136" s="278" t="s">
        <v>164</v>
      </c>
      <c r="H136" s="279">
        <v>233.75</v>
      </c>
      <c r="I136" s="280"/>
      <c r="J136" s="280">
        <f t="shared" si="0"/>
        <v>0</v>
      </c>
      <c r="K136" s="277" t="s">
        <v>155</v>
      </c>
      <c r="L136" s="266"/>
      <c r="M136" s="281" t="s">
        <v>1</v>
      </c>
      <c r="N136" s="282" t="s">
        <v>35</v>
      </c>
      <c r="O136" s="269">
        <v>0.81100000000000005</v>
      </c>
      <c r="P136" s="269">
        <f t="shared" si="1"/>
        <v>189.57125000000002</v>
      </c>
      <c r="Q136" s="269">
        <v>0</v>
      </c>
      <c r="R136" s="269">
        <f t="shared" si="2"/>
        <v>0</v>
      </c>
      <c r="S136" s="269">
        <v>0</v>
      </c>
      <c r="T136" s="270">
        <f t="shared" si="3"/>
        <v>0</v>
      </c>
      <c r="AP136" s="272" t="s">
        <v>156</v>
      </c>
      <c r="AR136" s="272" t="s">
        <v>153</v>
      </c>
      <c r="AS136" s="272" t="s">
        <v>157</v>
      </c>
      <c r="AW136" s="273" t="s">
        <v>151</v>
      </c>
      <c r="BC136" s="274">
        <f t="shared" si="4"/>
        <v>0</v>
      </c>
      <c r="BD136" s="274">
        <f t="shared" si="5"/>
        <v>0</v>
      </c>
      <c r="BE136" s="274">
        <f t="shared" si="6"/>
        <v>0</v>
      </c>
      <c r="BF136" s="274">
        <f t="shared" si="7"/>
        <v>0</v>
      </c>
      <c r="BG136" s="274">
        <f t="shared" si="8"/>
        <v>0</v>
      </c>
      <c r="BH136" s="273" t="s">
        <v>157</v>
      </c>
      <c r="BI136" s="274">
        <f t="shared" si="9"/>
        <v>0</v>
      </c>
      <c r="BJ136" s="273" t="s">
        <v>156</v>
      </c>
      <c r="BK136" s="272" t="s">
        <v>1855</v>
      </c>
    </row>
    <row r="137" spans="2:63" s="1" customFormat="1" ht="36" customHeight="1">
      <c r="B137" s="127"/>
      <c r="C137" s="128" t="s">
        <v>103</v>
      </c>
      <c r="D137" s="128" t="s">
        <v>153</v>
      </c>
      <c r="E137" s="129" t="s">
        <v>1551</v>
      </c>
      <c r="F137" s="130" t="s">
        <v>1856</v>
      </c>
      <c r="G137" s="131" t="s">
        <v>164</v>
      </c>
      <c r="H137" s="132">
        <v>62.915999999999997</v>
      </c>
      <c r="I137" s="133"/>
      <c r="J137" s="133">
        <f t="shared" si="0"/>
        <v>0</v>
      </c>
      <c r="K137" s="130" t="s">
        <v>1</v>
      </c>
      <c r="L137" s="25"/>
      <c r="M137" s="134" t="s">
        <v>1</v>
      </c>
      <c r="N137" s="135" t="s">
        <v>35</v>
      </c>
      <c r="O137" s="136">
        <v>0</v>
      </c>
      <c r="P137" s="136">
        <f t="shared" si="1"/>
        <v>0</v>
      </c>
      <c r="Q137" s="136">
        <v>0</v>
      </c>
      <c r="R137" s="136">
        <f t="shared" si="2"/>
        <v>0</v>
      </c>
      <c r="S137" s="136">
        <v>0</v>
      </c>
      <c r="T137" s="137">
        <f t="shared" si="3"/>
        <v>0</v>
      </c>
      <c r="W137" s="271"/>
      <c r="AP137" s="138" t="s">
        <v>156</v>
      </c>
      <c r="AR137" s="138" t="s">
        <v>153</v>
      </c>
      <c r="AS137" s="138" t="s">
        <v>157</v>
      </c>
      <c r="AW137" s="13" t="s">
        <v>151</v>
      </c>
      <c r="BC137" s="139">
        <f t="shared" si="4"/>
        <v>0</v>
      </c>
      <c r="BD137" s="139">
        <f t="shared" si="5"/>
        <v>0</v>
      </c>
      <c r="BE137" s="139">
        <f t="shared" si="6"/>
        <v>0</v>
      </c>
      <c r="BF137" s="139">
        <f t="shared" si="7"/>
        <v>0</v>
      </c>
      <c r="BG137" s="139">
        <f t="shared" si="8"/>
        <v>0</v>
      </c>
      <c r="BH137" s="13" t="s">
        <v>157</v>
      </c>
      <c r="BI137" s="139">
        <f t="shared" si="9"/>
        <v>0</v>
      </c>
      <c r="BJ137" s="13" t="s">
        <v>156</v>
      </c>
      <c r="BK137" s="138" t="s">
        <v>1857</v>
      </c>
    </row>
    <row r="138" spans="2:63" s="271" customFormat="1" ht="16.5" customHeight="1">
      <c r="B138" s="259"/>
      <c r="C138" s="275" t="s">
        <v>106</v>
      </c>
      <c r="D138" s="275" t="s">
        <v>153</v>
      </c>
      <c r="E138" s="276" t="s">
        <v>1735</v>
      </c>
      <c r="F138" s="277" t="s">
        <v>1736</v>
      </c>
      <c r="G138" s="278" t="s">
        <v>164</v>
      </c>
      <c r="H138" s="279">
        <v>62.915999999999997</v>
      </c>
      <c r="I138" s="280"/>
      <c r="J138" s="280">
        <f t="shared" si="0"/>
        <v>0</v>
      </c>
      <c r="K138" s="277" t="s">
        <v>155</v>
      </c>
      <c r="L138" s="266"/>
      <c r="M138" s="281" t="s">
        <v>1</v>
      </c>
      <c r="N138" s="282" t="s">
        <v>35</v>
      </c>
      <c r="O138" s="269">
        <v>8.9999999999999993E-3</v>
      </c>
      <c r="P138" s="269">
        <f t="shared" si="1"/>
        <v>0.56624399999999997</v>
      </c>
      <c r="Q138" s="269">
        <v>0</v>
      </c>
      <c r="R138" s="269">
        <f t="shared" si="2"/>
        <v>0</v>
      </c>
      <c r="S138" s="269">
        <v>0</v>
      </c>
      <c r="T138" s="270">
        <f t="shared" si="3"/>
        <v>0</v>
      </c>
      <c r="AP138" s="272" t="s">
        <v>156</v>
      </c>
      <c r="AR138" s="272" t="s">
        <v>153</v>
      </c>
      <c r="AS138" s="272" t="s">
        <v>157</v>
      </c>
      <c r="AW138" s="273" t="s">
        <v>151</v>
      </c>
      <c r="BC138" s="274">
        <f t="shared" si="4"/>
        <v>0</v>
      </c>
      <c r="BD138" s="274">
        <f t="shared" si="5"/>
        <v>0</v>
      </c>
      <c r="BE138" s="274">
        <f t="shared" si="6"/>
        <v>0</v>
      </c>
      <c r="BF138" s="274">
        <f t="shared" si="7"/>
        <v>0</v>
      </c>
      <c r="BG138" s="274">
        <f t="shared" si="8"/>
        <v>0</v>
      </c>
      <c r="BH138" s="273" t="s">
        <v>157</v>
      </c>
      <c r="BI138" s="274">
        <f t="shared" si="9"/>
        <v>0</v>
      </c>
      <c r="BJ138" s="273" t="s">
        <v>156</v>
      </c>
      <c r="BK138" s="272" t="s">
        <v>1858</v>
      </c>
    </row>
    <row r="139" spans="2:63" s="271" customFormat="1" ht="24" customHeight="1">
      <c r="B139" s="259"/>
      <c r="C139" s="275" t="s">
        <v>182</v>
      </c>
      <c r="D139" s="275" t="s">
        <v>153</v>
      </c>
      <c r="E139" s="276" t="s">
        <v>1552</v>
      </c>
      <c r="F139" s="277" t="s">
        <v>1553</v>
      </c>
      <c r="G139" s="278" t="s">
        <v>164</v>
      </c>
      <c r="H139" s="279">
        <v>223.05799999999999</v>
      </c>
      <c r="I139" s="280"/>
      <c r="J139" s="280">
        <f t="shared" si="0"/>
        <v>0</v>
      </c>
      <c r="K139" s="277" t="s">
        <v>155</v>
      </c>
      <c r="L139" s="266"/>
      <c r="M139" s="281" t="s">
        <v>1</v>
      </c>
      <c r="N139" s="282" t="s">
        <v>35</v>
      </c>
      <c r="O139" s="269">
        <v>0.24199999999999999</v>
      </c>
      <c r="P139" s="269">
        <f t="shared" si="1"/>
        <v>53.980035999999998</v>
      </c>
      <c r="Q139" s="269">
        <v>0</v>
      </c>
      <c r="R139" s="269">
        <f t="shared" si="2"/>
        <v>0</v>
      </c>
      <c r="S139" s="269">
        <v>0</v>
      </c>
      <c r="T139" s="270">
        <f t="shared" si="3"/>
        <v>0</v>
      </c>
      <c r="AP139" s="272" t="s">
        <v>156</v>
      </c>
      <c r="AR139" s="272" t="s">
        <v>153</v>
      </c>
      <c r="AS139" s="272" t="s">
        <v>157</v>
      </c>
      <c r="AW139" s="273" t="s">
        <v>151</v>
      </c>
      <c r="BC139" s="274">
        <f t="shared" si="4"/>
        <v>0</v>
      </c>
      <c r="BD139" s="274">
        <f t="shared" si="5"/>
        <v>0</v>
      </c>
      <c r="BE139" s="274">
        <f t="shared" si="6"/>
        <v>0</v>
      </c>
      <c r="BF139" s="274">
        <f t="shared" si="7"/>
        <v>0</v>
      </c>
      <c r="BG139" s="274">
        <f t="shared" si="8"/>
        <v>0</v>
      </c>
      <c r="BH139" s="273" t="s">
        <v>157</v>
      </c>
      <c r="BI139" s="274">
        <f t="shared" si="9"/>
        <v>0</v>
      </c>
      <c r="BJ139" s="273" t="s">
        <v>156</v>
      </c>
      <c r="BK139" s="272" t="s">
        <v>1859</v>
      </c>
    </row>
    <row r="140" spans="2:63" s="357" customFormat="1" ht="24" customHeight="1">
      <c r="B140" s="351"/>
      <c r="C140" s="275" t="s">
        <v>187</v>
      </c>
      <c r="D140" s="275" t="s">
        <v>153</v>
      </c>
      <c r="E140" s="276" t="s">
        <v>1739</v>
      </c>
      <c r="F140" s="277" t="s">
        <v>1740</v>
      </c>
      <c r="G140" s="278" t="s">
        <v>164</v>
      </c>
      <c r="H140" s="279">
        <v>40.094999999999999</v>
      </c>
      <c r="I140" s="280"/>
      <c r="J140" s="280">
        <f t="shared" si="0"/>
        <v>0</v>
      </c>
      <c r="K140" s="277" t="s">
        <v>1</v>
      </c>
      <c r="L140" s="360"/>
      <c r="M140" s="353" t="s">
        <v>1</v>
      </c>
      <c r="N140" s="354" t="s">
        <v>35</v>
      </c>
      <c r="O140" s="355">
        <v>0</v>
      </c>
      <c r="P140" s="355">
        <f t="shared" si="1"/>
        <v>0</v>
      </c>
      <c r="Q140" s="355">
        <v>0</v>
      </c>
      <c r="R140" s="355">
        <f t="shared" si="2"/>
        <v>0</v>
      </c>
      <c r="S140" s="355">
        <v>0</v>
      </c>
      <c r="T140" s="356">
        <f t="shared" si="3"/>
        <v>0</v>
      </c>
      <c r="W140" s="271"/>
      <c r="AP140" s="272" t="s">
        <v>156</v>
      </c>
      <c r="AR140" s="272" t="s">
        <v>153</v>
      </c>
      <c r="AS140" s="272" t="s">
        <v>157</v>
      </c>
      <c r="AW140" s="358" t="s">
        <v>151</v>
      </c>
      <c r="BC140" s="359">
        <f t="shared" si="4"/>
        <v>0</v>
      </c>
      <c r="BD140" s="359">
        <f t="shared" si="5"/>
        <v>0</v>
      </c>
      <c r="BE140" s="359">
        <f t="shared" si="6"/>
        <v>0</v>
      </c>
      <c r="BF140" s="359">
        <f t="shared" si="7"/>
        <v>0</v>
      </c>
      <c r="BG140" s="359">
        <f t="shared" si="8"/>
        <v>0</v>
      </c>
      <c r="BH140" s="358" t="s">
        <v>157</v>
      </c>
      <c r="BI140" s="359">
        <f t="shared" si="9"/>
        <v>0</v>
      </c>
      <c r="BJ140" s="358" t="s">
        <v>156</v>
      </c>
      <c r="BK140" s="272" t="s">
        <v>1860</v>
      </c>
    </row>
    <row r="141" spans="2:63" s="271" customFormat="1" ht="16.5" customHeight="1">
      <c r="B141" s="259"/>
      <c r="C141" s="260" t="s">
        <v>191</v>
      </c>
      <c r="D141" s="260" t="s">
        <v>338</v>
      </c>
      <c r="E141" s="261" t="s">
        <v>1742</v>
      </c>
      <c r="F141" s="262" t="s">
        <v>1743</v>
      </c>
      <c r="G141" s="263" t="s">
        <v>164</v>
      </c>
      <c r="H141" s="264">
        <v>40.094999999999999</v>
      </c>
      <c r="I141" s="265"/>
      <c r="J141" s="265">
        <f t="shared" si="0"/>
        <v>0</v>
      </c>
      <c r="K141" s="262" t="s">
        <v>1</v>
      </c>
      <c r="L141" s="303"/>
      <c r="M141" s="267" t="s">
        <v>1</v>
      </c>
      <c r="N141" s="268" t="s">
        <v>35</v>
      </c>
      <c r="O141" s="269">
        <v>0</v>
      </c>
      <c r="P141" s="269">
        <f t="shared" si="1"/>
        <v>0</v>
      </c>
      <c r="Q141" s="269">
        <v>1</v>
      </c>
      <c r="R141" s="269">
        <f t="shared" si="2"/>
        <v>40.094999999999999</v>
      </c>
      <c r="S141" s="269">
        <v>0</v>
      </c>
      <c r="T141" s="270">
        <f t="shared" si="3"/>
        <v>0</v>
      </c>
      <c r="AP141" s="272" t="s">
        <v>166</v>
      </c>
      <c r="AR141" s="272" t="s">
        <v>338</v>
      </c>
      <c r="AS141" s="272" t="s">
        <v>157</v>
      </c>
      <c r="AW141" s="273" t="s">
        <v>151</v>
      </c>
      <c r="BC141" s="274">
        <f t="shared" si="4"/>
        <v>0</v>
      </c>
      <c r="BD141" s="274">
        <f t="shared" si="5"/>
        <v>0</v>
      </c>
      <c r="BE141" s="274">
        <f t="shared" si="6"/>
        <v>0</v>
      </c>
      <c r="BF141" s="274">
        <f t="shared" si="7"/>
        <v>0</v>
      </c>
      <c r="BG141" s="274">
        <f t="shared" si="8"/>
        <v>0</v>
      </c>
      <c r="BH141" s="273" t="s">
        <v>157</v>
      </c>
      <c r="BI141" s="274">
        <f t="shared" si="9"/>
        <v>0</v>
      </c>
      <c r="BJ141" s="273" t="s">
        <v>156</v>
      </c>
      <c r="BK141" s="272" t="s">
        <v>1861</v>
      </c>
    </row>
    <row r="142" spans="2:63" s="11" customFormat="1" ht="22.95" customHeight="1">
      <c r="B142" s="115"/>
      <c r="D142" s="116" t="s">
        <v>68</v>
      </c>
      <c r="E142" s="125" t="s">
        <v>156</v>
      </c>
      <c r="F142" s="125" t="s">
        <v>273</v>
      </c>
      <c r="J142" s="126">
        <f>BI142</f>
        <v>0</v>
      </c>
      <c r="L142" s="115"/>
      <c r="M142" s="119"/>
      <c r="N142" s="120"/>
      <c r="O142" s="120"/>
      <c r="P142" s="121">
        <f>P143</f>
        <v>0</v>
      </c>
      <c r="Q142" s="120"/>
      <c r="R142" s="121">
        <f>R143</f>
        <v>36.614761049999998</v>
      </c>
      <c r="S142" s="120"/>
      <c r="T142" s="122">
        <f>T143</f>
        <v>0</v>
      </c>
      <c r="W142" s="271"/>
      <c r="AP142" s="116" t="s">
        <v>77</v>
      </c>
      <c r="AR142" s="123" t="s">
        <v>68</v>
      </c>
      <c r="AS142" s="123" t="s">
        <v>77</v>
      </c>
      <c r="AW142" s="116" t="s">
        <v>151</v>
      </c>
      <c r="BI142" s="124">
        <f>BI143</f>
        <v>0</v>
      </c>
    </row>
    <row r="143" spans="2:63" s="271" customFormat="1" ht="24" customHeight="1">
      <c r="B143" s="259"/>
      <c r="C143" s="275" t="s">
        <v>196</v>
      </c>
      <c r="D143" s="275" t="s">
        <v>153</v>
      </c>
      <c r="E143" s="276" t="s">
        <v>1745</v>
      </c>
      <c r="F143" s="277" t="s">
        <v>1862</v>
      </c>
      <c r="G143" s="278" t="s">
        <v>164</v>
      </c>
      <c r="H143" s="279">
        <v>19.364999999999998</v>
      </c>
      <c r="I143" s="280"/>
      <c r="J143" s="280">
        <f>ROUND(I143*H143,2)</f>
        <v>0</v>
      </c>
      <c r="K143" s="277" t="s">
        <v>1</v>
      </c>
      <c r="L143" s="266"/>
      <c r="M143" s="281" t="s">
        <v>1</v>
      </c>
      <c r="N143" s="282" t="s">
        <v>35</v>
      </c>
      <c r="O143" s="269">
        <v>0</v>
      </c>
      <c r="P143" s="269">
        <f>O143*H143</f>
        <v>0</v>
      </c>
      <c r="Q143" s="269">
        <v>1.8907700000000001</v>
      </c>
      <c r="R143" s="269">
        <f>Q143*H143</f>
        <v>36.614761049999998</v>
      </c>
      <c r="S143" s="269">
        <v>0</v>
      </c>
      <c r="T143" s="270">
        <f>S143*H143</f>
        <v>0</v>
      </c>
      <c r="AP143" s="272" t="s">
        <v>156</v>
      </c>
      <c r="AR143" s="272" t="s">
        <v>153</v>
      </c>
      <c r="AS143" s="272" t="s">
        <v>157</v>
      </c>
      <c r="AW143" s="273" t="s">
        <v>151</v>
      </c>
      <c r="BC143" s="274">
        <f>IF(N143="základná",J143,0)</f>
        <v>0</v>
      </c>
      <c r="BD143" s="274">
        <f>IF(N143="znížená",J143,0)</f>
        <v>0</v>
      </c>
      <c r="BE143" s="274">
        <f>IF(N143="zákl. prenesená",J143,0)</f>
        <v>0</v>
      </c>
      <c r="BF143" s="274">
        <f>IF(N143="zníž. prenesená",J143,0)</f>
        <v>0</v>
      </c>
      <c r="BG143" s="274">
        <f>IF(N143="nulová",J143,0)</f>
        <v>0</v>
      </c>
      <c r="BH143" s="273" t="s">
        <v>157</v>
      </c>
      <c r="BI143" s="274">
        <f>ROUND(I143*H143,2)</f>
        <v>0</v>
      </c>
      <c r="BJ143" s="273" t="s">
        <v>156</v>
      </c>
      <c r="BK143" s="272" t="s">
        <v>1863</v>
      </c>
    </row>
    <row r="144" spans="2:63" s="11" customFormat="1" ht="22.95" customHeight="1">
      <c r="B144" s="115"/>
      <c r="D144" s="116" t="s">
        <v>68</v>
      </c>
      <c r="E144" s="125" t="s">
        <v>159</v>
      </c>
      <c r="F144" s="125" t="s">
        <v>1625</v>
      </c>
      <c r="I144" s="313"/>
      <c r="J144" s="126">
        <f>BI144</f>
        <v>0</v>
      </c>
      <c r="L144" s="115"/>
      <c r="M144" s="119"/>
      <c r="N144" s="120"/>
      <c r="O144" s="120"/>
      <c r="P144" s="121">
        <f>SUM(P145:P147)</f>
        <v>11.01155</v>
      </c>
      <c r="Q144" s="120"/>
      <c r="R144" s="121">
        <f>SUM(R145:R147)</f>
        <v>6.16826615</v>
      </c>
      <c r="S144" s="120"/>
      <c r="T144" s="122">
        <f>SUM(T145:T147)</f>
        <v>0</v>
      </c>
      <c r="W144" s="271"/>
      <c r="AP144" s="116" t="s">
        <v>77</v>
      </c>
      <c r="AR144" s="123" t="s">
        <v>68</v>
      </c>
      <c r="AS144" s="123" t="s">
        <v>77</v>
      </c>
      <c r="AW144" s="116" t="s">
        <v>151</v>
      </c>
      <c r="BI144" s="124">
        <f>SUM(BI145:BI147)</f>
        <v>0</v>
      </c>
    </row>
    <row r="145" spans="2:63" s="1" customFormat="1" ht="24" customHeight="1">
      <c r="B145" s="127"/>
      <c r="C145" s="128" t="s">
        <v>200</v>
      </c>
      <c r="D145" s="128" t="s">
        <v>153</v>
      </c>
      <c r="E145" s="129" t="s">
        <v>1749</v>
      </c>
      <c r="F145" s="130" t="s">
        <v>1750</v>
      </c>
      <c r="G145" s="131" t="s">
        <v>164</v>
      </c>
      <c r="H145" s="132">
        <v>2.1949999999999998</v>
      </c>
      <c r="I145" s="280"/>
      <c r="J145" s="133">
        <f>ROUND(I145*H145,2)</f>
        <v>0</v>
      </c>
      <c r="K145" s="130" t="s">
        <v>155</v>
      </c>
      <c r="L145" s="25"/>
      <c r="M145" s="134" t="s">
        <v>1</v>
      </c>
      <c r="N145" s="135" t="s">
        <v>35</v>
      </c>
      <c r="O145" s="136">
        <v>0.56100000000000005</v>
      </c>
      <c r="P145" s="136">
        <f>O145*H145</f>
        <v>1.231395</v>
      </c>
      <c r="Q145" s="136">
        <v>1.6867000000000001</v>
      </c>
      <c r="R145" s="136">
        <f>Q145*H145</f>
        <v>3.7023064999999997</v>
      </c>
      <c r="S145" s="136">
        <v>0</v>
      </c>
      <c r="T145" s="137">
        <f>S145*H145</f>
        <v>0</v>
      </c>
      <c r="W145" s="271"/>
      <c r="AP145" s="138" t="s">
        <v>156</v>
      </c>
      <c r="AR145" s="138" t="s">
        <v>153</v>
      </c>
      <c r="AS145" s="138" t="s">
        <v>157</v>
      </c>
      <c r="AW145" s="13" t="s">
        <v>151</v>
      </c>
      <c r="BC145" s="139">
        <f>IF(N145="základná",J145,0)</f>
        <v>0</v>
      </c>
      <c r="BD145" s="139">
        <f>IF(N145="znížená",J145,0)</f>
        <v>0</v>
      </c>
      <c r="BE145" s="139">
        <f>IF(N145="zákl. prenesená",J145,0)</f>
        <v>0</v>
      </c>
      <c r="BF145" s="139">
        <f>IF(N145="zníž. prenesená",J145,0)</f>
        <v>0</v>
      </c>
      <c r="BG145" s="139">
        <f>IF(N145="nulová",J145,0)</f>
        <v>0</v>
      </c>
      <c r="BH145" s="13" t="s">
        <v>157</v>
      </c>
      <c r="BI145" s="139">
        <f>ROUND(I145*H145,2)</f>
        <v>0</v>
      </c>
      <c r="BJ145" s="13" t="s">
        <v>156</v>
      </c>
      <c r="BK145" s="138" t="s">
        <v>1864</v>
      </c>
    </row>
    <row r="146" spans="2:63" s="1" customFormat="1" ht="36" customHeight="1">
      <c r="B146" s="127"/>
      <c r="C146" s="128" t="s">
        <v>205</v>
      </c>
      <c r="D146" s="128" t="s">
        <v>153</v>
      </c>
      <c r="E146" s="129" t="s">
        <v>1752</v>
      </c>
      <c r="F146" s="130" t="s">
        <v>1753</v>
      </c>
      <c r="G146" s="131" t="s">
        <v>185</v>
      </c>
      <c r="H146" s="132">
        <v>7.3150000000000004</v>
      </c>
      <c r="I146" s="280"/>
      <c r="J146" s="133">
        <f>ROUND(I146*H146,2)</f>
        <v>0</v>
      </c>
      <c r="K146" s="130" t="s">
        <v>155</v>
      </c>
      <c r="L146" s="25"/>
      <c r="M146" s="134" t="s">
        <v>1</v>
      </c>
      <c r="N146" s="135" t="s">
        <v>35</v>
      </c>
      <c r="O146" s="136">
        <v>0.58699999999999997</v>
      </c>
      <c r="P146" s="136">
        <f>O146*H146</f>
        <v>4.2939049999999996</v>
      </c>
      <c r="Q146" s="136">
        <v>0.12966</v>
      </c>
      <c r="R146" s="136">
        <f>Q146*H146</f>
        <v>0.9484629</v>
      </c>
      <c r="S146" s="136">
        <v>0</v>
      </c>
      <c r="T146" s="137">
        <f>S146*H146</f>
        <v>0</v>
      </c>
      <c r="W146" s="271"/>
      <c r="AP146" s="138" t="s">
        <v>156</v>
      </c>
      <c r="AR146" s="138" t="s">
        <v>153</v>
      </c>
      <c r="AS146" s="138" t="s">
        <v>157</v>
      </c>
      <c r="AW146" s="13" t="s">
        <v>151</v>
      </c>
      <c r="BC146" s="139">
        <f>IF(N146="základná",J146,0)</f>
        <v>0</v>
      </c>
      <c r="BD146" s="139">
        <f>IF(N146="znížená",J146,0)</f>
        <v>0</v>
      </c>
      <c r="BE146" s="139">
        <f>IF(N146="zákl. prenesená",J146,0)</f>
        <v>0</v>
      </c>
      <c r="BF146" s="139">
        <f>IF(N146="zníž. prenesená",J146,0)</f>
        <v>0</v>
      </c>
      <c r="BG146" s="139">
        <f>IF(N146="nulová",J146,0)</f>
        <v>0</v>
      </c>
      <c r="BH146" s="13" t="s">
        <v>157</v>
      </c>
      <c r="BI146" s="139">
        <f>ROUND(I146*H146,2)</f>
        <v>0</v>
      </c>
      <c r="BJ146" s="13" t="s">
        <v>156</v>
      </c>
      <c r="BK146" s="138" t="s">
        <v>1865</v>
      </c>
    </row>
    <row r="147" spans="2:63" s="1" customFormat="1" ht="36" customHeight="1">
      <c r="B147" s="127"/>
      <c r="C147" s="128" t="s">
        <v>209</v>
      </c>
      <c r="D147" s="128" t="s">
        <v>153</v>
      </c>
      <c r="E147" s="129" t="s">
        <v>1755</v>
      </c>
      <c r="F147" s="130" t="s">
        <v>1756</v>
      </c>
      <c r="G147" s="131" t="s">
        <v>185</v>
      </c>
      <c r="H147" s="132">
        <v>7.3150000000000004</v>
      </c>
      <c r="I147" s="280"/>
      <c r="J147" s="133">
        <f>ROUND(I147*H147,2)</f>
        <v>0</v>
      </c>
      <c r="K147" s="130" t="s">
        <v>155</v>
      </c>
      <c r="L147" s="25"/>
      <c r="M147" s="134" t="s">
        <v>1</v>
      </c>
      <c r="N147" s="135" t="s">
        <v>35</v>
      </c>
      <c r="O147" s="136">
        <v>0.75</v>
      </c>
      <c r="P147" s="136">
        <f>O147*H147</f>
        <v>5.4862500000000001</v>
      </c>
      <c r="Q147" s="136">
        <v>0.20745</v>
      </c>
      <c r="R147" s="136">
        <f>Q147*H147</f>
        <v>1.5174967500000001</v>
      </c>
      <c r="S147" s="136">
        <v>0</v>
      </c>
      <c r="T147" s="137">
        <f>S147*H147</f>
        <v>0</v>
      </c>
      <c r="W147" s="271"/>
      <c r="AP147" s="138" t="s">
        <v>156</v>
      </c>
      <c r="AR147" s="138" t="s">
        <v>153</v>
      </c>
      <c r="AS147" s="138" t="s">
        <v>157</v>
      </c>
      <c r="AW147" s="13" t="s">
        <v>151</v>
      </c>
      <c r="BC147" s="139">
        <f>IF(N147="základná",J147,0)</f>
        <v>0</v>
      </c>
      <c r="BD147" s="139">
        <f>IF(N147="znížená",J147,0)</f>
        <v>0</v>
      </c>
      <c r="BE147" s="139">
        <f>IF(N147="zákl. prenesená",J147,0)</f>
        <v>0</v>
      </c>
      <c r="BF147" s="139">
        <f>IF(N147="zníž. prenesená",J147,0)</f>
        <v>0</v>
      </c>
      <c r="BG147" s="139">
        <f>IF(N147="nulová",J147,0)</f>
        <v>0</v>
      </c>
      <c r="BH147" s="13" t="s">
        <v>157</v>
      </c>
      <c r="BI147" s="139">
        <f>ROUND(I147*H147,2)</f>
        <v>0</v>
      </c>
      <c r="BJ147" s="13" t="s">
        <v>156</v>
      </c>
      <c r="BK147" s="138" t="s">
        <v>1866</v>
      </c>
    </row>
    <row r="148" spans="2:63" s="11" customFormat="1" ht="22.95" customHeight="1">
      <c r="B148" s="115"/>
      <c r="D148" s="116" t="s">
        <v>68</v>
      </c>
      <c r="E148" s="125" t="s">
        <v>166</v>
      </c>
      <c r="F148" s="125" t="s">
        <v>1758</v>
      </c>
      <c r="J148" s="126">
        <f>BI148</f>
        <v>0</v>
      </c>
      <c r="L148" s="115"/>
      <c r="M148" s="119"/>
      <c r="N148" s="120"/>
      <c r="O148" s="120"/>
      <c r="P148" s="121">
        <f>SUM(P149:P165)</f>
        <v>13.693152</v>
      </c>
      <c r="Q148" s="120"/>
      <c r="R148" s="121">
        <f>SUM(R149:R165)</f>
        <v>0.45940046000000007</v>
      </c>
      <c r="S148" s="120"/>
      <c r="T148" s="122">
        <f>SUM(T149:T165)</f>
        <v>0</v>
      </c>
      <c r="W148" s="271"/>
      <c r="AP148" s="116" t="s">
        <v>77</v>
      </c>
      <c r="AR148" s="123" t="s">
        <v>68</v>
      </c>
      <c r="AS148" s="123" t="s">
        <v>77</v>
      </c>
      <c r="AW148" s="116" t="s">
        <v>151</v>
      </c>
      <c r="BI148" s="124">
        <f>SUM(BI149:BI165)</f>
        <v>0</v>
      </c>
    </row>
    <row r="149" spans="2:63" s="1" customFormat="1" ht="24" customHeight="1">
      <c r="B149" s="127"/>
      <c r="C149" s="128" t="s">
        <v>7</v>
      </c>
      <c r="D149" s="128" t="s">
        <v>153</v>
      </c>
      <c r="E149" s="129" t="s">
        <v>1867</v>
      </c>
      <c r="F149" s="130" t="s">
        <v>1868</v>
      </c>
      <c r="G149" s="131" t="s">
        <v>335</v>
      </c>
      <c r="H149" s="132">
        <v>61</v>
      </c>
      <c r="I149" s="133"/>
      <c r="J149" s="133">
        <f>ROUND(I149*H149,2)</f>
        <v>0</v>
      </c>
      <c r="K149" s="130" t="s">
        <v>155</v>
      </c>
      <c r="L149" s="25"/>
      <c r="M149" s="134" t="s">
        <v>1</v>
      </c>
      <c r="N149" s="135" t="s">
        <v>35</v>
      </c>
      <c r="O149" s="136">
        <v>0.04</v>
      </c>
      <c r="P149" s="136">
        <f t="shared" ref="P149:P165" si="10">O149*H149</f>
        <v>2.44</v>
      </c>
      <c r="Q149" s="136">
        <v>1.0000000000000001E-5</v>
      </c>
      <c r="R149" s="136">
        <f t="shared" ref="R149:R165" si="11">Q149*H149</f>
        <v>6.1000000000000008E-4</v>
      </c>
      <c r="S149" s="136">
        <v>0</v>
      </c>
      <c r="T149" s="137">
        <f t="shared" ref="T149:T165" si="12">S149*H149</f>
        <v>0</v>
      </c>
      <c r="W149" s="271"/>
      <c r="AP149" s="138" t="s">
        <v>156</v>
      </c>
      <c r="AR149" s="138" t="s">
        <v>153</v>
      </c>
      <c r="AS149" s="138" t="s">
        <v>157</v>
      </c>
      <c r="AW149" s="13" t="s">
        <v>151</v>
      </c>
      <c r="BC149" s="139">
        <f t="shared" ref="BC149:BC165" si="13">IF(N149="základná",J149,0)</f>
        <v>0</v>
      </c>
      <c r="BD149" s="139">
        <f t="shared" ref="BD149:BD165" si="14">IF(N149="znížená",J149,0)</f>
        <v>0</v>
      </c>
      <c r="BE149" s="139">
        <f t="shared" ref="BE149:BE165" si="15">IF(N149="zákl. prenesená",J149,0)</f>
        <v>0</v>
      </c>
      <c r="BF149" s="139">
        <f t="shared" ref="BF149:BF165" si="16">IF(N149="zníž. prenesená",J149,0)</f>
        <v>0</v>
      </c>
      <c r="BG149" s="139">
        <f t="shared" ref="BG149:BG165" si="17">IF(N149="nulová",J149,0)</f>
        <v>0</v>
      </c>
      <c r="BH149" s="13" t="s">
        <v>157</v>
      </c>
      <c r="BI149" s="139">
        <f t="shared" ref="BI149:BI165" si="18">ROUND(I149*H149,2)</f>
        <v>0</v>
      </c>
      <c r="BJ149" s="13" t="s">
        <v>156</v>
      </c>
      <c r="BK149" s="138" t="s">
        <v>1869</v>
      </c>
    </row>
    <row r="150" spans="2:63" s="1" customFormat="1" ht="24" customHeight="1">
      <c r="B150" s="127"/>
      <c r="C150" s="140" t="s">
        <v>217</v>
      </c>
      <c r="D150" s="140" t="s">
        <v>338</v>
      </c>
      <c r="E150" s="141" t="s">
        <v>1870</v>
      </c>
      <c r="F150" s="142" t="s">
        <v>1871</v>
      </c>
      <c r="G150" s="143" t="s">
        <v>154</v>
      </c>
      <c r="H150" s="144">
        <v>13.335000000000001</v>
      </c>
      <c r="I150" s="145"/>
      <c r="J150" s="145">
        <f t="shared" ref="J150:J165" si="19">ROUND(I150*H150,2)</f>
        <v>0</v>
      </c>
      <c r="K150" s="142" t="s">
        <v>155</v>
      </c>
      <c r="L150" s="146"/>
      <c r="M150" s="147" t="s">
        <v>1</v>
      </c>
      <c r="N150" s="148" t="s">
        <v>35</v>
      </c>
      <c r="O150" s="136">
        <v>0</v>
      </c>
      <c r="P150" s="136">
        <f t="shared" si="10"/>
        <v>0</v>
      </c>
      <c r="Q150" s="136">
        <v>6.8599999999999998E-3</v>
      </c>
      <c r="R150" s="136">
        <f t="shared" si="11"/>
        <v>9.1478100000000007E-2</v>
      </c>
      <c r="S150" s="136">
        <v>0</v>
      </c>
      <c r="T150" s="137">
        <f t="shared" si="12"/>
        <v>0</v>
      </c>
      <c r="W150" s="271"/>
      <c r="AP150" s="138" t="s">
        <v>166</v>
      </c>
      <c r="AR150" s="138" t="s">
        <v>338</v>
      </c>
      <c r="AS150" s="138" t="s">
        <v>157</v>
      </c>
      <c r="AW150" s="13" t="s">
        <v>151</v>
      </c>
      <c r="BC150" s="139">
        <f t="shared" si="13"/>
        <v>0</v>
      </c>
      <c r="BD150" s="139">
        <f t="shared" si="14"/>
        <v>0</v>
      </c>
      <c r="BE150" s="139">
        <f t="shared" si="15"/>
        <v>0</v>
      </c>
      <c r="BF150" s="139">
        <f t="shared" si="16"/>
        <v>0</v>
      </c>
      <c r="BG150" s="139">
        <f t="shared" si="17"/>
        <v>0</v>
      </c>
      <c r="BH150" s="13" t="s">
        <v>157</v>
      </c>
      <c r="BI150" s="139">
        <f t="shared" si="18"/>
        <v>0</v>
      </c>
      <c r="BJ150" s="13" t="s">
        <v>156</v>
      </c>
      <c r="BK150" s="138" t="s">
        <v>1872</v>
      </c>
    </row>
    <row r="151" spans="2:63" s="1" customFormat="1" ht="24" customHeight="1">
      <c r="B151" s="127"/>
      <c r="C151" s="128" t="s">
        <v>221</v>
      </c>
      <c r="D151" s="128" t="s">
        <v>153</v>
      </c>
      <c r="E151" s="129" t="s">
        <v>1873</v>
      </c>
      <c r="F151" s="130" t="s">
        <v>1874</v>
      </c>
      <c r="G151" s="131" t="s">
        <v>335</v>
      </c>
      <c r="H151" s="132">
        <v>24</v>
      </c>
      <c r="I151" s="133"/>
      <c r="J151" s="133">
        <f t="shared" si="19"/>
        <v>0</v>
      </c>
      <c r="K151" s="130" t="s">
        <v>203</v>
      </c>
      <c r="L151" s="25"/>
      <c r="M151" s="134" t="s">
        <v>1</v>
      </c>
      <c r="N151" s="135" t="s">
        <v>35</v>
      </c>
      <c r="O151" s="136">
        <v>4.2999999999999997E-2</v>
      </c>
      <c r="P151" s="136">
        <f t="shared" si="10"/>
        <v>1.032</v>
      </c>
      <c r="Q151" s="136">
        <v>1.0000000000000001E-5</v>
      </c>
      <c r="R151" s="136">
        <f t="shared" si="11"/>
        <v>2.4000000000000003E-4</v>
      </c>
      <c r="S151" s="136">
        <v>0</v>
      </c>
      <c r="T151" s="137">
        <f t="shared" si="12"/>
        <v>0</v>
      </c>
      <c r="W151" s="271"/>
      <c r="AP151" s="138" t="s">
        <v>156</v>
      </c>
      <c r="AR151" s="138" t="s">
        <v>153</v>
      </c>
      <c r="AS151" s="138" t="s">
        <v>157</v>
      </c>
      <c r="AW151" s="13" t="s">
        <v>151</v>
      </c>
      <c r="BC151" s="139">
        <f t="shared" si="13"/>
        <v>0</v>
      </c>
      <c r="BD151" s="139">
        <f t="shared" si="14"/>
        <v>0</v>
      </c>
      <c r="BE151" s="139">
        <f t="shared" si="15"/>
        <v>0</v>
      </c>
      <c r="BF151" s="139">
        <f t="shared" si="16"/>
        <v>0</v>
      </c>
      <c r="BG151" s="139">
        <f t="shared" si="17"/>
        <v>0</v>
      </c>
      <c r="BH151" s="13" t="s">
        <v>157</v>
      </c>
      <c r="BI151" s="139">
        <f t="shared" si="18"/>
        <v>0</v>
      </c>
      <c r="BJ151" s="13" t="s">
        <v>156</v>
      </c>
      <c r="BK151" s="138" t="s">
        <v>1875</v>
      </c>
    </row>
    <row r="152" spans="2:63" s="1" customFormat="1" ht="24" customHeight="1">
      <c r="B152" s="127"/>
      <c r="C152" s="140" t="s">
        <v>225</v>
      </c>
      <c r="D152" s="140" t="s">
        <v>338</v>
      </c>
      <c r="E152" s="141" t="s">
        <v>1876</v>
      </c>
      <c r="F152" s="142" t="s">
        <v>1877</v>
      </c>
      <c r="G152" s="143" t="s">
        <v>154</v>
      </c>
      <c r="H152" s="144">
        <v>5.2460000000000004</v>
      </c>
      <c r="I152" s="145"/>
      <c r="J152" s="145">
        <f t="shared" si="19"/>
        <v>0</v>
      </c>
      <c r="K152" s="142" t="s">
        <v>203</v>
      </c>
      <c r="L152" s="146"/>
      <c r="M152" s="147" t="s">
        <v>1</v>
      </c>
      <c r="N152" s="148" t="s">
        <v>35</v>
      </c>
      <c r="O152" s="136">
        <v>0</v>
      </c>
      <c r="P152" s="136">
        <f t="shared" si="10"/>
        <v>0</v>
      </c>
      <c r="Q152" s="136">
        <v>1.0540000000000001E-2</v>
      </c>
      <c r="R152" s="136">
        <f t="shared" si="11"/>
        <v>5.529284000000001E-2</v>
      </c>
      <c r="S152" s="136">
        <v>0</v>
      </c>
      <c r="T152" s="137">
        <f t="shared" si="12"/>
        <v>0</v>
      </c>
      <c r="W152" s="271"/>
      <c r="AP152" s="138" t="s">
        <v>166</v>
      </c>
      <c r="AR152" s="138" t="s">
        <v>338</v>
      </c>
      <c r="AS152" s="138" t="s">
        <v>157</v>
      </c>
      <c r="AW152" s="13" t="s">
        <v>151</v>
      </c>
      <c r="BC152" s="139">
        <f t="shared" si="13"/>
        <v>0</v>
      </c>
      <c r="BD152" s="139">
        <f t="shared" si="14"/>
        <v>0</v>
      </c>
      <c r="BE152" s="139">
        <f t="shared" si="15"/>
        <v>0</v>
      </c>
      <c r="BF152" s="139">
        <f t="shared" si="16"/>
        <v>0</v>
      </c>
      <c r="BG152" s="139">
        <f t="shared" si="17"/>
        <v>0</v>
      </c>
      <c r="BH152" s="13" t="s">
        <v>157</v>
      </c>
      <c r="BI152" s="139">
        <f t="shared" si="18"/>
        <v>0</v>
      </c>
      <c r="BJ152" s="13" t="s">
        <v>156</v>
      </c>
      <c r="BK152" s="138" t="s">
        <v>1878</v>
      </c>
    </row>
    <row r="153" spans="2:63" s="1" customFormat="1" ht="24" customHeight="1">
      <c r="B153" s="127"/>
      <c r="C153" s="128" t="s">
        <v>229</v>
      </c>
      <c r="D153" s="128" t="s">
        <v>153</v>
      </c>
      <c r="E153" s="129" t="s">
        <v>1879</v>
      </c>
      <c r="F153" s="130" t="s">
        <v>1880</v>
      </c>
      <c r="G153" s="131" t="s">
        <v>154</v>
      </c>
      <c r="H153" s="132">
        <v>1</v>
      </c>
      <c r="I153" s="133"/>
      <c r="J153" s="133">
        <f t="shared" si="19"/>
        <v>0</v>
      </c>
      <c r="K153" s="130" t="s">
        <v>1</v>
      </c>
      <c r="L153" s="25"/>
      <c r="M153" s="134" t="s">
        <v>1</v>
      </c>
      <c r="N153" s="135" t="s">
        <v>35</v>
      </c>
      <c r="O153" s="136">
        <v>0</v>
      </c>
      <c r="P153" s="136">
        <f t="shared" si="10"/>
        <v>0</v>
      </c>
      <c r="Q153" s="136">
        <v>6.9999999999999994E-5</v>
      </c>
      <c r="R153" s="136">
        <f t="shared" si="11"/>
        <v>6.9999999999999994E-5</v>
      </c>
      <c r="S153" s="136">
        <v>0</v>
      </c>
      <c r="T153" s="137">
        <f t="shared" si="12"/>
        <v>0</v>
      </c>
      <c r="W153" s="271"/>
      <c r="AP153" s="138" t="s">
        <v>156</v>
      </c>
      <c r="AR153" s="138" t="s">
        <v>153</v>
      </c>
      <c r="AS153" s="138" t="s">
        <v>157</v>
      </c>
      <c r="AW153" s="13" t="s">
        <v>151</v>
      </c>
      <c r="BC153" s="139">
        <f t="shared" si="13"/>
        <v>0</v>
      </c>
      <c r="BD153" s="139">
        <f t="shared" si="14"/>
        <v>0</v>
      </c>
      <c r="BE153" s="139">
        <f t="shared" si="15"/>
        <v>0</v>
      </c>
      <c r="BF153" s="139">
        <f t="shared" si="16"/>
        <v>0</v>
      </c>
      <c r="BG153" s="139">
        <f t="shared" si="17"/>
        <v>0</v>
      </c>
      <c r="BH153" s="13" t="s">
        <v>157</v>
      </c>
      <c r="BI153" s="139">
        <f t="shared" si="18"/>
        <v>0</v>
      </c>
      <c r="BJ153" s="13" t="s">
        <v>156</v>
      </c>
      <c r="BK153" s="138" t="s">
        <v>1881</v>
      </c>
    </row>
    <row r="154" spans="2:63" s="1" customFormat="1" ht="24" customHeight="1">
      <c r="B154" s="127"/>
      <c r="C154" s="140" t="s">
        <v>233</v>
      </c>
      <c r="D154" s="140" t="s">
        <v>338</v>
      </c>
      <c r="E154" s="141" t="s">
        <v>1882</v>
      </c>
      <c r="F154" s="142" t="s">
        <v>1883</v>
      </c>
      <c r="G154" s="143" t="s">
        <v>154</v>
      </c>
      <c r="H154" s="144">
        <v>1</v>
      </c>
      <c r="I154" s="145"/>
      <c r="J154" s="145">
        <f t="shared" si="19"/>
        <v>0</v>
      </c>
      <c r="K154" s="142" t="s">
        <v>1747</v>
      </c>
      <c r="L154" s="146"/>
      <c r="M154" s="147" t="s">
        <v>1</v>
      </c>
      <c r="N154" s="148" t="s">
        <v>35</v>
      </c>
      <c r="O154" s="136">
        <v>0</v>
      </c>
      <c r="P154" s="136">
        <f t="shared" si="10"/>
        <v>0</v>
      </c>
      <c r="Q154" s="136">
        <v>8.6999999999999994E-3</v>
      </c>
      <c r="R154" s="136">
        <f t="shared" si="11"/>
        <v>8.6999999999999994E-3</v>
      </c>
      <c r="S154" s="136">
        <v>0</v>
      </c>
      <c r="T154" s="137">
        <f t="shared" si="12"/>
        <v>0</v>
      </c>
      <c r="W154" s="271"/>
      <c r="AP154" s="138" t="s">
        <v>166</v>
      </c>
      <c r="AR154" s="138" t="s">
        <v>338</v>
      </c>
      <c r="AS154" s="138" t="s">
        <v>157</v>
      </c>
      <c r="AW154" s="13" t="s">
        <v>151</v>
      </c>
      <c r="BC154" s="139">
        <f t="shared" si="13"/>
        <v>0</v>
      </c>
      <c r="BD154" s="139">
        <f t="shared" si="14"/>
        <v>0</v>
      </c>
      <c r="BE154" s="139">
        <f t="shared" si="15"/>
        <v>0</v>
      </c>
      <c r="BF154" s="139">
        <f t="shared" si="16"/>
        <v>0</v>
      </c>
      <c r="BG154" s="139">
        <f t="shared" si="17"/>
        <v>0</v>
      </c>
      <c r="BH154" s="13" t="s">
        <v>157</v>
      </c>
      <c r="BI154" s="139">
        <f t="shared" si="18"/>
        <v>0</v>
      </c>
      <c r="BJ154" s="13" t="s">
        <v>156</v>
      </c>
      <c r="BK154" s="138" t="s">
        <v>1884</v>
      </c>
    </row>
    <row r="155" spans="2:63" s="1" customFormat="1" ht="16.5" customHeight="1">
      <c r="B155" s="127"/>
      <c r="C155" s="128" t="s">
        <v>237</v>
      </c>
      <c r="D155" s="128" t="s">
        <v>153</v>
      </c>
      <c r="E155" s="129" t="s">
        <v>1885</v>
      </c>
      <c r="F155" s="130" t="s">
        <v>1886</v>
      </c>
      <c r="G155" s="131" t="s">
        <v>335</v>
      </c>
      <c r="H155" s="132">
        <v>85</v>
      </c>
      <c r="I155" s="133"/>
      <c r="J155" s="133">
        <f t="shared" si="19"/>
        <v>0</v>
      </c>
      <c r="K155" s="130" t="s">
        <v>1</v>
      </c>
      <c r="L155" s="25"/>
      <c r="M155" s="134" t="s">
        <v>1</v>
      </c>
      <c r="N155" s="135" t="s">
        <v>35</v>
      </c>
      <c r="O155" s="136">
        <v>0</v>
      </c>
      <c r="P155" s="136">
        <f t="shared" si="10"/>
        <v>0</v>
      </c>
      <c r="Q155" s="136">
        <v>0</v>
      </c>
      <c r="R155" s="136">
        <f t="shared" si="11"/>
        <v>0</v>
      </c>
      <c r="S155" s="136">
        <v>0</v>
      </c>
      <c r="T155" s="137">
        <f t="shared" si="12"/>
        <v>0</v>
      </c>
      <c r="W155" s="271"/>
      <c r="AP155" s="138" t="s">
        <v>156</v>
      </c>
      <c r="AR155" s="138" t="s">
        <v>153</v>
      </c>
      <c r="AS155" s="138" t="s">
        <v>157</v>
      </c>
      <c r="AW155" s="13" t="s">
        <v>151</v>
      </c>
      <c r="BC155" s="139">
        <f t="shared" si="13"/>
        <v>0</v>
      </c>
      <c r="BD155" s="139">
        <f t="shared" si="14"/>
        <v>0</v>
      </c>
      <c r="BE155" s="139">
        <f t="shared" si="15"/>
        <v>0</v>
      </c>
      <c r="BF155" s="139">
        <f t="shared" si="16"/>
        <v>0</v>
      </c>
      <c r="BG155" s="139">
        <f t="shared" si="17"/>
        <v>0</v>
      </c>
      <c r="BH155" s="13" t="s">
        <v>157</v>
      </c>
      <c r="BI155" s="139">
        <f t="shared" si="18"/>
        <v>0</v>
      </c>
      <c r="BJ155" s="13" t="s">
        <v>156</v>
      </c>
      <c r="BK155" s="138" t="s">
        <v>1887</v>
      </c>
    </row>
    <row r="156" spans="2:63" s="1" customFormat="1" ht="24" customHeight="1">
      <c r="B156" s="127"/>
      <c r="C156" s="128" t="s">
        <v>241</v>
      </c>
      <c r="D156" s="128" t="s">
        <v>153</v>
      </c>
      <c r="E156" s="129" t="s">
        <v>1888</v>
      </c>
      <c r="F156" s="130" t="s">
        <v>1889</v>
      </c>
      <c r="G156" s="131" t="s">
        <v>164</v>
      </c>
      <c r="H156" s="132">
        <v>3.456</v>
      </c>
      <c r="I156" s="133"/>
      <c r="J156" s="133">
        <f t="shared" si="19"/>
        <v>0</v>
      </c>
      <c r="K156" s="130" t="s">
        <v>1</v>
      </c>
      <c r="L156" s="25"/>
      <c r="M156" s="134" t="s">
        <v>1</v>
      </c>
      <c r="N156" s="135" t="s">
        <v>35</v>
      </c>
      <c r="O156" s="136">
        <v>0.29199999999999998</v>
      </c>
      <c r="P156" s="136">
        <f t="shared" si="10"/>
        <v>1.0091519999999998</v>
      </c>
      <c r="Q156" s="136">
        <v>9.2000000000000003E-4</v>
      </c>
      <c r="R156" s="136">
        <f t="shared" si="11"/>
        <v>3.1795199999999999E-3</v>
      </c>
      <c r="S156" s="136">
        <v>0</v>
      </c>
      <c r="T156" s="137">
        <f t="shared" si="12"/>
        <v>0</v>
      </c>
      <c r="W156" s="271"/>
      <c r="AP156" s="138" t="s">
        <v>156</v>
      </c>
      <c r="AR156" s="138" t="s">
        <v>153</v>
      </c>
      <c r="AS156" s="138" t="s">
        <v>157</v>
      </c>
      <c r="AW156" s="13" t="s">
        <v>151</v>
      </c>
      <c r="BC156" s="139">
        <f t="shared" si="13"/>
        <v>0</v>
      </c>
      <c r="BD156" s="139">
        <f t="shared" si="14"/>
        <v>0</v>
      </c>
      <c r="BE156" s="139">
        <f t="shared" si="15"/>
        <v>0</v>
      </c>
      <c r="BF156" s="139">
        <f t="shared" si="16"/>
        <v>0</v>
      </c>
      <c r="BG156" s="139">
        <f t="shared" si="17"/>
        <v>0</v>
      </c>
      <c r="BH156" s="13" t="s">
        <v>157</v>
      </c>
      <c r="BI156" s="139">
        <f t="shared" si="18"/>
        <v>0</v>
      </c>
      <c r="BJ156" s="13" t="s">
        <v>156</v>
      </c>
      <c r="BK156" s="138" t="s">
        <v>1890</v>
      </c>
    </row>
    <row r="157" spans="2:63" s="1" customFormat="1" ht="24" customHeight="1">
      <c r="B157" s="127"/>
      <c r="C157" s="140" t="s">
        <v>245</v>
      </c>
      <c r="D157" s="140" t="s">
        <v>338</v>
      </c>
      <c r="E157" s="141" t="s">
        <v>1891</v>
      </c>
      <c r="F157" s="142" t="s">
        <v>1892</v>
      </c>
      <c r="G157" s="143" t="s">
        <v>154</v>
      </c>
      <c r="H157" s="144">
        <v>16</v>
      </c>
      <c r="I157" s="145"/>
      <c r="J157" s="145">
        <f t="shared" si="19"/>
        <v>0</v>
      </c>
      <c r="K157" s="142" t="s">
        <v>155</v>
      </c>
      <c r="L157" s="146"/>
      <c r="M157" s="147" t="s">
        <v>1</v>
      </c>
      <c r="N157" s="148" t="s">
        <v>35</v>
      </c>
      <c r="O157" s="136">
        <v>0</v>
      </c>
      <c r="P157" s="136">
        <f t="shared" si="10"/>
        <v>0</v>
      </c>
      <c r="Q157" s="136">
        <v>1.12E-2</v>
      </c>
      <c r="R157" s="136">
        <f t="shared" si="11"/>
        <v>0.1792</v>
      </c>
      <c r="S157" s="136">
        <v>0</v>
      </c>
      <c r="T157" s="137">
        <f t="shared" si="12"/>
        <v>0</v>
      </c>
      <c r="W157" s="271"/>
      <c r="AP157" s="138" t="s">
        <v>166</v>
      </c>
      <c r="AR157" s="138" t="s">
        <v>338</v>
      </c>
      <c r="AS157" s="138" t="s">
        <v>157</v>
      </c>
      <c r="AW157" s="13" t="s">
        <v>151</v>
      </c>
      <c r="BC157" s="139">
        <f t="shared" si="13"/>
        <v>0</v>
      </c>
      <c r="BD157" s="139">
        <f t="shared" si="14"/>
        <v>0</v>
      </c>
      <c r="BE157" s="139">
        <f t="shared" si="15"/>
        <v>0</v>
      </c>
      <c r="BF157" s="139">
        <f t="shared" si="16"/>
        <v>0</v>
      </c>
      <c r="BG157" s="139">
        <f t="shared" si="17"/>
        <v>0</v>
      </c>
      <c r="BH157" s="13" t="s">
        <v>157</v>
      </c>
      <c r="BI157" s="139">
        <f t="shared" si="18"/>
        <v>0</v>
      </c>
      <c r="BJ157" s="13" t="s">
        <v>156</v>
      </c>
      <c r="BK157" s="138" t="s">
        <v>1893</v>
      </c>
    </row>
    <row r="158" spans="2:63" s="1" customFormat="1" ht="16.5" customHeight="1">
      <c r="B158" s="127"/>
      <c r="C158" s="140" t="s">
        <v>249</v>
      </c>
      <c r="D158" s="140" t="s">
        <v>338</v>
      </c>
      <c r="E158" s="141" t="s">
        <v>416</v>
      </c>
      <c r="F158" s="142" t="s">
        <v>1894</v>
      </c>
      <c r="G158" s="143" t="s">
        <v>185</v>
      </c>
      <c r="H158" s="144">
        <v>20</v>
      </c>
      <c r="I158" s="145"/>
      <c r="J158" s="145">
        <f t="shared" si="19"/>
        <v>0</v>
      </c>
      <c r="K158" s="142" t="s">
        <v>155</v>
      </c>
      <c r="L158" s="146"/>
      <c r="M158" s="147" t="s">
        <v>1</v>
      </c>
      <c r="N158" s="148" t="s">
        <v>35</v>
      </c>
      <c r="O158" s="136">
        <v>0</v>
      </c>
      <c r="P158" s="136">
        <f t="shared" si="10"/>
        <v>0</v>
      </c>
      <c r="Q158" s="136">
        <v>4.0000000000000002E-4</v>
      </c>
      <c r="R158" s="136">
        <f t="shared" si="11"/>
        <v>8.0000000000000002E-3</v>
      </c>
      <c r="S158" s="136">
        <v>0</v>
      </c>
      <c r="T158" s="137">
        <f t="shared" si="12"/>
        <v>0</v>
      </c>
      <c r="W158" s="271"/>
      <c r="AP158" s="138" t="s">
        <v>166</v>
      </c>
      <c r="AR158" s="138" t="s">
        <v>338</v>
      </c>
      <c r="AS158" s="138" t="s">
        <v>157</v>
      </c>
      <c r="AW158" s="13" t="s">
        <v>151</v>
      </c>
      <c r="BC158" s="139">
        <f t="shared" si="13"/>
        <v>0</v>
      </c>
      <c r="BD158" s="139">
        <f t="shared" si="14"/>
        <v>0</v>
      </c>
      <c r="BE158" s="139">
        <f t="shared" si="15"/>
        <v>0</v>
      </c>
      <c r="BF158" s="139">
        <f t="shared" si="16"/>
        <v>0</v>
      </c>
      <c r="BG158" s="139">
        <f t="shared" si="17"/>
        <v>0</v>
      </c>
      <c r="BH158" s="13" t="s">
        <v>157</v>
      </c>
      <c r="BI158" s="139">
        <f t="shared" si="18"/>
        <v>0</v>
      </c>
      <c r="BJ158" s="13" t="s">
        <v>156</v>
      </c>
      <c r="BK158" s="138" t="s">
        <v>1895</v>
      </c>
    </row>
    <row r="159" spans="2:63" s="1" customFormat="1" ht="24" customHeight="1">
      <c r="B159" s="127"/>
      <c r="C159" s="128" t="s">
        <v>253</v>
      </c>
      <c r="D159" s="128" t="s">
        <v>153</v>
      </c>
      <c r="E159" s="129" t="s">
        <v>1896</v>
      </c>
      <c r="F159" s="130" t="s">
        <v>1897</v>
      </c>
      <c r="G159" s="131" t="s">
        <v>154</v>
      </c>
      <c r="H159" s="132">
        <v>2</v>
      </c>
      <c r="I159" s="133"/>
      <c r="J159" s="133">
        <f t="shared" si="19"/>
        <v>0</v>
      </c>
      <c r="K159" s="130" t="s">
        <v>155</v>
      </c>
      <c r="L159" s="25"/>
      <c r="M159" s="134" t="s">
        <v>1</v>
      </c>
      <c r="N159" s="135" t="s">
        <v>35</v>
      </c>
      <c r="O159" s="136">
        <v>4.0910000000000002</v>
      </c>
      <c r="P159" s="136">
        <f t="shared" si="10"/>
        <v>8.1820000000000004</v>
      </c>
      <c r="Q159" s="136">
        <v>3.0000000000000001E-5</v>
      </c>
      <c r="R159" s="136">
        <f t="shared" si="11"/>
        <v>6.0000000000000002E-5</v>
      </c>
      <c r="S159" s="136">
        <v>0</v>
      </c>
      <c r="T159" s="137">
        <f t="shared" si="12"/>
        <v>0</v>
      </c>
      <c r="W159" s="271"/>
      <c r="AP159" s="138" t="s">
        <v>156</v>
      </c>
      <c r="AR159" s="138" t="s">
        <v>153</v>
      </c>
      <c r="AS159" s="138" t="s">
        <v>157</v>
      </c>
      <c r="AW159" s="13" t="s">
        <v>151</v>
      </c>
      <c r="BC159" s="139">
        <f t="shared" si="13"/>
        <v>0</v>
      </c>
      <c r="BD159" s="139">
        <f t="shared" si="14"/>
        <v>0</v>
      </c>
      <c r="BE159" s="139">
        <f t="shared" si="15"/>
        <v>0</v>
      </c>
      <c r="BF159" s="139">
        <f t="shared" si="16"/>
        <v>0</v>
      </c>
      <c r="BG159" s="139">
        <f t="shared" si="17"/>
        <v>0</v>
      </c>
      <c r="BH159" s="13" t="s">
        <v>157</v>
      </c>
      <c r="BI159" s="139">
        <f t="shared" si="18"/>
        <v>0</v>
      </c>
      <c r="BJ159" s="13" t="s">
        <v>156</v>
      </c>
      <c r="BK159" s="138" t="s">
        <v>1898</v>
      </c>
    </row>
    <row r="160" spans="2:63" s="1" customFormat="1" ht="24" customHeight="1">
      <c r="B160" s="127"/>
      <c r="C160" s="140" t="s">
        <v>257</v>
      </c>
      <c r="D160" s="140" t="s">
        <v>338</v>
      </c>
      <c r="E160" s="141" t="s">
        <v>1899</v>
      </c>
      <c r="F160" s="142" t="s">
        <v>2201</v>
      </c>
      <c r="G160" s="143" t="s">
        <v>154</v>
      </c>
      <c r="H160" s="144">
        <v>2</v>
      </c>
      <c r="I160" s="145"/>
      <c r="J160" s="145">
        <f t="shared" si="19"/>
        <v>0</v>
      </c>
      <c r="K160" s="142" t="s">
        <v>155</v>
      </c>
      <c r="L160" s="146"/>
      <c r="M160" s="147" t="s">
        <v>1</v>
      </c>
      <c r="N160" s="148" t="s">
        <v>35</v>
      </c>
      <c r="O160" s="136">
        <v>0</v>
      </c>
      <c r="P160" s="136">
        <f t="shared" si="10"/>
        <v>0</v>
      </c>
      <c r="Q160" s="136">
        <v>9.0699999999999999E-3</v>
      </c>
      <c r="R160" s="136">
        <f t="shared" si="11"/>
        <v>1.814E-2</v>
      </c>
      <c r="S160" s="136">
        <v>0</v>
      </c>
      <c r="T160" s="137">
        <f t="shared" si="12"/>
        <v>0</v>
      </c>
      <c r="W160" s="271"/>
      <c r="AP160" s="138" t="s">
        <v>166</v>
      </c>
      <c r="AR160" s="138" t="s">
        <v>338</v>
      </c>
      <c r="AS160" s="138" t="s">
        <v>157</v>
      </c>
      <c r="AW160" s="13" t="s">
        <v>151</v>
      </c>
      <c r="BC160" s="139">
        <f t="shared" si="13"/>
        <v>0</v>
      </c>
      <c r="BD160" s="139">
        <f t="shared" si="14"/>
        <v>0</v>
      </c>
      <c r="BE160" s="139">
        <f t="shared" si="15"/>
        <v>0</v>
      </c>
      <c r="BF160" s="139">
        <f t="shared" si="16"/>
        <v>0</v>
      </c>
      <c r="BG160" s="139">
        <f t="shared" si="17"/>
        <v>0</v>
      </c>
      <c r="BH160" s="13" t="s">
        <v>157</v>
      </c>
      <c r="BI160" s="139">
        <f t="shared" si="18"/>
        <v>0</v>
      </c>
      <c r="BJ160" s="13" t="s">
        <v>156</v>
      </c>
      <c r="BK160" s="138" t="s">
        <v>1900</v>
      </c>
    </row>
    <row r="161" spans="2:63" s="1" customFormat="1" ht="24" customHeight="1">
      <c r="B161" s="127"/>
      <c r="C161" s="140" t="s">
        <v>261</v>
      </c>
      <c r="D161" s="140" t="s">
        <v>338</v>
      </c>
      <c r="E161" s="141" t="s">
        <v>1901</v>
      </c>
      <c r="F161" s="142" t="s">
        <v>2202</v>
      </c>
      <c r="G161" s="143" t="s">
        <v>154</v>
      </c>
      <c r="H161" s="144">
        <v>2</v>
      </c>
      <c r="I161" s="145"/>
      <c r="J161" s="145">
        <f t="shared" si="19"/>
        <v>0</v>
      </c>
      <c r="K161" s="142" t="s">
        <v>155</v>
      </c>
      <c r="L161" s="146"/>
      <c r="M161" s="147" t="s">
        <v>1</v>
      </c>
      <c r="N161" s="148" t="s">
        <v>35</v>
      </c>
      <c r="O161" s="136">
        <v>0</v>
      </c>
      <c r="P161" s="136">
        <f t="shared" si="10"/>
        <v>0</v>
      </c>
      <c r="Q161" s="136">
        <v>2.1739999999999999E-2</v>
      </c>
      <c r="R161" s="136">
        <f t="shared" si="11"/>
        <v>4.3479999999999998E-2</v>
      </c>
      <c r="S161" s="136">
        <v>0</v>
      </c>
      <c r="T161" s="137">
        <f t="shared" si="12"/>
        <v>0</v>
      </c>
      <c r="W161" s="271"/>
      <c r="AP161" s="138" t="s">
        <v>166</v>
      </c>
      <c r="AR161" s="138" t="s">
        <v>338</v>
      </c>
      <c r="AS161" s="138" t="s">
        <v>157</v>
      </c>
      <c r="AW161" s="13" t="s">
        <v>151</v>
      </c>
      <c r="BC161" s="139">
        <f t="shared" si="13"/>
        <v>0</v>
      </c>
      <c r="BD161" s="139">
        <f t="shared" si="14"/>
        <v>0</v>
      </c>
      <c r="BE161" s="139">
        <f t="shared" si="15"/>
        <v>0</v>
      </c>
      <c r="BF161" s="139">
        <f t="shared" si="16"/>
        <v>0</v>
      </c>
      <c r="BG161" s="139">
        <f t="shared" si="17"/>
        <v>0</v>
      </c>
      <c r="BH161" s="13" t="s">
        <v>157</v>
      </c>
      <c r="BI161" s="139">
        <f t="shared" si="18"/>
        <v>0</v>
      </c>
      <c r="BJ161" s="13" t="s">
        <v>156</v>
      </c>
      <c r="BK161" s="138" t="s">
        <v>1902</v>
      </c>
    </row>
    <row r="162" spans="2:63" s="1" customFormat="1" ht="24" customHeight="1">
      <c r="B162" s="127"/>
      <c r="C162" s="128" t="s">
        <v>265</v>
      </c>
      <c r="D162" s="128" t="s">
        <v>153</v>
      </c>
      <c r="E162" s="129" t="s">
        <v>1903</v>
      </c>
      <c r="F162" s="130" t="s">
        <v>1904</v>
      </c>
      <c r="G162" s="131" t="s">
        <v>154</v>
      </c>
      <c r="H162" s="132">
        <v>1</v>
      </c>
      <c r="I162" s="133"/>
      <c r="J162" s="133">
        <f t="shared" si="19"/>
        <v>0</v>
      </c>
      <c r="K162" s="130" t="s">
        <v>155</v>
      </c>
      <c r="L162" s="25"/>
      <c r="M162" s="134" t="s">
        <v>1</v>
      </c>
      <c r="N162" s="135" t="s">
        <v>35</v>
      </c>
      <c r="O162" s="136">
        <v>1.03</v>
      </c>
      <c r="P162" s="136">
        <f t="shared" si="10"/>
        <v>1.03</v>
      </c>
      <c r="Q162" s="136">
        <v>0</v>
      </c>
      <c r="R162" s="136">
        <f t="shared" si="11"/>
        <v>0</v>
      </c>
      <c r="S162" s="136">
        <v>0</v>
      </c>
      <c r="T162" s="137">
        <f t="shared" si="12"/>
        <v>0</v>
      </c>
      <c r="W162" s="271"/>
      <c r="AP162" s="138" t="s">
        <v>156</v>
      </c>
      <c r="AR162" s="138" t="s">
        <v>153</v>
      </c>
      <c r="AS162" s="138" t="s">
        <v>157</v>
      </c>
      <c r="AW162" s="13" t="s">
        <v>151</v>
      </c>
      <c r="BC162" s="139">
        <f t="shared" si="13"/>
        <v>0</v>
      </c>
      <c r="BD162" s="139">
        <f t="shared" si="14"/>
        <v>0</v>
      </c>
      <c r="BE162" s="139">
        <f t="shared" si="15"/>
        <v>0</v>
      </c>
      <c r="BF162" s="139">
        <f t="shared" si="16"/>
        <v>0</v>
      </c>
      <c r="BG162" s="139">
        <f t="shared" si="17"/>
        <v>0</v>
      </c>
      <c r="BH162" s="13" t="s">
        <v>157</v>
      </c>
      <c r="BI162" s="139">
        <f t="shared" si="18"/>
        <v>0</v>
      </c>
      <c r="BJ162" s="13" t="s">
        <v>156</v>
      </c>
      <c r="BK162" s="138" t="s">
        <v>1905</v>
      </c>
    </row>
    <row r="163" spans="2:63" s="1" customFormat="1" ht="24" customHeight="1">
      <c r="B163" s="127"/>
      <c r="C163" s="140" t="s">
        <v>269</v>
      </c>
      <c r="D163" s="140" t="s">
        <v>338</v>
      </c>
      <c r="E163" s="141" t="s">
        <v>1906</v>
      </c>
      <c r="F163" s="142" t="s">
        <v>2200</v>
      </c>
      <c r="G163" s="143" t="s">
        <v>154</v>
      </c>
      <c r="H163" s="144">
        <v>1</v>
      </c>
      <c r="I163" s="145"/>
      <c r="J163" s="145">
        <f t="shared" si="19"/>
        <v>0</v>
      </c>
      <c r="K163" s="142" t="s">
        <v>155</v>
      </c>
      <c r="L163" s="146"/>
      <c r="M163" s="147" t="s">
        <v>1</v>
      </c>
      <c r="N163" s="148" t="s">
        <v>35</v>
      </c>
      <c r="O163" s="136">
        <v>0</v>
      </c>
      <c r="P163" s="136">
        <f t="shared" si="10"/>
        <v>0</v>
      </c>
      <c r="Q163" s="136">
        <v>2.5999999999999999E-2</v>
      </c>
      <c r="R163" s="136">
        <f t="shared" si="11"/>
        <v>2.5999999999999999E-2</v>
      </c>
      <c r="S163" s="136">
        <v>0</v>
      </c>
      <c r="T163" s="137">
        <f t="shared" si="12"/>
        <v>0</v>
      </c>
      <c r="W163" s="271"/>
      <c r="AP163" s="138" t="s">
        <v>166</v>
      </c>
      <c r="AR163" s="138" t="s">
        <v>338</v>
      </c>
      <c r="AS163" s="138" t="s">
        <v>157</v>
      </c>
      <c r="AW163" s="13" t="s">
        <v>151</v>
      </c>
      <c r="BC163" s="139">
        <f t="shared" si="13"/>
        <v>0</v>
      </c>
      <c r="BD163" s="139">
        <f t="shared" si="14"/>
        <v>0</v>
      </c>
      <c r="BE163" s="139">
        <f t="shared" si="15"/>
        <v>0</v>
      </c>
      <c r="BF163" s="139">
        <f t="shared" si="16"/>
        <v>0</v>
      </c>
      <c r="BG163" s="139">
        <f t="shared" si="17"/>
        <v>0</v>
      </c>
      <c r="BH163" s="13" t="s">
        <v>157</v>
      </c>
      <c r="BI163" s="139">
        <f t="shared" si="18"/>
        <v>0</v>
      </c>
      <c r="BJ163" s="13" t="s">
        <v>156</v>
      </c>
      <c r="BK163" s="138" t="s">
        <v>1907</v>
      </c>
    </row>
    <row r="164" spans="2:63" s="1" customFormat="1" ht="24" customHeight="1">
      <c r="B164" s="127"/>
      <c r="C164" s="140" t="s">
        <v>274</v>
      </c>
      <c r="D164" s="140" t="s">
        <v>338</v>
      </c>
      <c r="E164" s="141" t="s">
        <v>1908</v>
      </c>
      <c r="F164" s="142" t="s">
        <v>1909</v>
      </c>
      <c r="G164" s="143" t="s">
        <v>154</v>
      </c>
      <c r="H164" s="144">
        <v>3</v>
      </c>
      <c r="I164" s="145"/>
      <c r="J164" s="145">
        <f t="shared" si="19"/>
        <v>0</v>
      </c>
      <c r="K164" s="142" t="s">
        <v>155</v>
      </c>
      <c r="L164" s="146"/>
      <c r="M164" s="147" t="s">
        <v>1</v>
      </c>
      <c r="N164" s="148" t="s">
        <v>35</v>
      </c>
      <c r="O164" s="136">
        <v>0</v>
      </c>
      <c r="P164" s="136">
        <f t="shared" si="10"/>
        <v>0</v>
      </c>
      <c r="Q164" s="136">
        <v>2.65E-3</v>
      </c>
      <c r="R164" s="136">
        <f t="shared" si="11"/>
        <v>7.9500000000000005E-3</v>
      </c>
      <c r="S164" s="136">
        <v>0</v>
      </c>
      <c r="T164" s="137">
        <f t="shared" si="12"/>
        <v>0</v>
      </c>
      <c r="W164" s="271"/>
      <c r="AP164" s="138" t="s">
        <v>166</v>
      </c>
      <c r="AR164" s="138" t="s">
        <v>338</v>
      </c>
      <c r="AS164" s="138" t="s">
        <v>157</v>
      </c>
      <c r="AW164" s="13" t="s">
        <v>151</v>
      </c>
      <c r="BC164" s="139">
        <f t="shared" si="13"/>
        <v>0</v>
      </c>
      <c r="BD164" s="139">
        <f t="shared" si="14"/>
        <v>0</v>
      </c>
      <c r="BE164" s="139">
        <f t="shared" si="15"/>
        <v>0</v>
      </c>
      <c r="BF164" s="139">
        <f t="shared" si="16"/>
        <v>0</v>
      </c>
      <c r="BG164" s="139">
        <f t="shared" si="17"/>
        <v>0</v>
      </c>
      <c r="BH164" s="13" t="s">
        <v>157</v>
      </c>
      <c r="BI164" s="139">
        <f t="shared" si="18"/>
        <v>0</v>
      </c>
      <c r="BJ164" s="13" t="s">
        <v>156</v>
      </c>
      <c r="BK164" s="138" t="s">
        <v>1910</v>
      </c>
    </row>
    <row r="165" spans="2:63" s="1" customFormat="1" ht="24" customHeight="1">
      <c r="B165" s="127"/>
      <c r="C165" s="128" t="s">
        <v>278</v>
      </c>
      <c r="D165" s="128" t="s">
        <v>153</v>
      </c>
      <c r="E165" s="129" t="s">
        <v>1911</v>
      </c>
      <c r="F165" s="130" t="s">
        <v>1912</v>
      </c>
      <c r="G165" s="131" t="s">
        <v>335</v>
      </c>
      <c r="H165" s="132">
        <v>85</v>
      </c>
      <c r="I165" s="133"/>
      <c r="J165" s="133">
        <f t="shared" si="19"/>
        <v>0</v>
      </c>
      <c r="K165" s="130" t="s">
        <v>1</v>
      </c>
      <c r="L165" s="25"/>
      <c r="M165" s="134" t="s">
        <v>1</v>
      </c>
      <c r="N165" s="135" t="s">
        <v>35</v>
      </c>
      <c r="O165" s="136">
        <v>0</v>
      </c>
      <c r="P165" s="136">
        <f t="shared" si="10"/>
        <v>0</v>
      </c>
      <c r="Q165" s="136">
        <v>2.0000000000000001E-4</v>
      </c>
      <c r="R165" s="136">
        <f t="shared" si="11"/>
        <v>1.7000000000000001E-2</v>
      </c>
      <c r="S165" s="136">
        <v>0</v>
      </c>
      <c r="T165" s="137">
        <f t="shared" si="12"/>
        <v>0</v>
      </c>
      <c r="W165" s="271"/>
      <c r="AP165" s="138" t="s">
        <v>156</v>
      </c>
      <c r="AR165" s="138" t="s">
        <v>153</v>
      </c>
      <c r="AS165" s="138" t="s">
        <v>157</v>
      </c>
      <c r="AW165" s="13" t="s">
        <v>151</v>
      </c>
      <c r="BC165" s="139">
        <f t="shared" si="13"/>
        <v>0</v>
      </c>
      <c r="BD165" s="139">
        <f t="shared" si="14"/>
        <v>0</v>
      </c>
      <c r="BE165" s="139">
        <f t="shared" si="15"/>
        <v>0</v>
      </c>
      <c r="BF165" s="139">
        <f t="shared" si="16"/>
        <v>0</v>
      </c>
      <c r="BG165" s="139">
        <f t="shared" si="17"/>
        <v>0</v>
      </c>
      <c r="BH165" s="13" t="s">
        <v>157</v>
      </c>
      <c r="BI165" s="139">
        <f t="shared" si="18"/>
        <v>0</v>
      </c>
      <c r="BJ165" s="13" t="s">
        <v>156</v>
      </c>
      <c r="BK165" s="138" t="s">
        <v>1913</v>
      </c>
    </row>
    <row r="166" spans="2:63" s="11" customFormat="1" ht="22.95" customHeight="1">
      <c r="B166" s="115"/>
      <c r="D166" s="116" t="s">
        <v>68</v>
      </c>
      <c r="E166" s="125" t="s">
        <v>170</v>
      </c>
      <c r="F166" s="125" t="s">
        <v>342</v>
      </c>
      <c r="J166" s="126">
        <f>BI166</f>
        <v>0</v>
      </c>
      <c r="L166" s="115"/>
      <c r="M166" s="119"/>
      <c r="N166" s="120"/>
      <c r="O166" s="120"/>
      <c r="P166" s="121">
        <f>P167</f>
        <v>6.4944000000000006</v>
      </c>
      <c r="Q166" s="120"/>
      <c r="R166" s="121">
        <f>R167</f>
        <v>1.008E-3</v>
      </c>
      <c r="S166" s="120"/>
      <c r="T166" s="122">
        <f>T167</f>
        <v>0</v>
      </c>
      <c r="W166" s="271"/>
      <c r="AP166" s="116" t="s">
        <v>77</v>
      </c>
      <c r="AR166" s="123" t="s">
        <v>68</v>
      </c>
      <c r="AS166" s="123" t="s">
        <v>77</v>
      </c>
      <c r="AW166" s="116" t="s">
        <v>151</v>
      </c>
      <c r="BI166" s="124">
        <f>BI167</f>
        <v>0</v>
      </c>
    </row>
    <row r="167" spans="2:63" s="1" customFormat="1" ht="24" customHeight="1">
      <c r="B167" s="127"/>
      <c r="C167" s="128" t="s">
        <v>282</v>
      </c>
      <c r="D167" s="128" t="s">
        <v>153</v>
      </c>
      <c r="E167" s="129" t="s">
        <v>1810</v>
      </c>
      <c r="F167" s="130" t="s">
        <v>1811</v>
      </c>
      <c r="G167" s="131" t="s">
        <v>335</v>
      </c>
      <c r="H167" s="132">
        <v>14.4</v>
      </c>
      <c r="I167" s="280"/>
      <c r="J167" s="133">
        <f>ROUND(I167*H167,2)</f>
        <v>0</v>
      </c>
      <c r="K167" s="130" t="s">
        <v>155</v>
      </c>
      <c r="L167" s="25"/>
      <c r="M167" s="134" t="s">
        <v>1</v>
      </c>
      <c r="N167" s="135" t="s">
        <v>35</v>
      </c>
      <c r="O167" s="136">
        <v>0.45100000000000001</v>
      </c>
      <c r="P167" s="136">
        <f>O167*H167</f>
        <v>6.4944000000000006</v>
      </c>
      <c r="Q167" s="136">
        <v>6.9999999999999994E-5</v>
      </c>
      <c r="R167" s="136">
        <f>Q167*H167</f>
        <v>1.008E-3</v>
      </c>
      <c r="S167" s="136">
        <v>0</v>
      </c>
      <c r="T167" s="137">
        <f>S167*H167</f>
        <v>0</v>
      </c>
      <c r="W167" s="271"/>
      <c r="AP167" s="138" t="s">
        <v>156</v>
      </c>
      <c r="AR167" s="138" t="s">
        <v>153</v>
      </c>
      <c r="AS167" s="138" t="s">
        <v>157</v>
      </c>
      <c r="AW167" s="13" t="s">
        <v>151</v>
      </c>
      <c r="BC167" s="139">
        <f>IF(N167="základná",J167,0)</f>
        <v>0</v>
      </c>
      <c r="BD167" s="139">
        <f>IF(N167="znížená",J167,0)</f>
        <v>0</v>
      </c>
      <c r="BE167" s="139">
        <f>IF(N167="zákl. prenesená",J167,0)</f>
        <v>0</v>
      </c>
      <c r="BF167" s="139">
        <f>IF(N167="zníž. prenesená",J167,0)</f>
        <v>0</v>
      </c>
      <c r="BG167" s="139">
        <f>IF(N167="nulová",J167,0)</f>
        <v>0</v>
      </c>
      <c r="BH167" s="13" t="s">
        <v>157</v>
      </c>
      <c r="BI167" s="139">
        <f>ROUND(I167*H167,2)</f>
        <v>0</v>
      </c>
      <c r="BJ167" s="13" t="s">
        <v>156</v>
      </c>
      <c r="BK167" s="138" t="s">
        <v>1914</v>
      </c>
    </row>
    <row r="168" spans="2:63" s="11" customFormat="1" ht="22.95" customHeight="1">
      <c r="B168" s="115"/>
      <c r="D168" s="116" t="s">
        <v>68</v>
      </c>
      <c r="E168" s="125" t="s">
        <v>377</v>
      </c>
      <c r="F168" s="125" t="s">
        <v>378</v>
      </c>
      <c r="I168" s="313"/>
      <c r="J168" s="126">
        <f>BI168</f>
        <v>0</v>
      </c>
      <c r="L168" s="115"/>
      <c r="M168" s="119"/>
      <c r="N168" s="120"/>
      <c r="O168" s="120"/>
      <c r="P168" s="121">
        <f>P169</f>
        <v>0</v>
      </c>
      <c r="Q168" s="120"/>
      <c r="R168" s="121">
        <f>R169</f>
        <v>0</v>
      </c>
      <c r="S168" s="120"/>
      <c r="T168" s="122">
        <f>T169</f>
        <v>0</v>
      </c>
      <c r="W168" s="271"/>
      <c r="AP168" s="116" t="s">
        <v>77</v>
      </c>
      <c r="AR168" s="123" t="s">
        <v>68</v>
      </c>
      <c r="AS168" s="123" t="s">
        <v>77</v>
      </c>
      <c r="AW168" s="116" t="s">
        <v>151</v>
      </c>
      <c r="BI168" s="124">
        <f>BI169</f>
        <v>0</v>
      </c>
    </row>
    <row r="169" spans="2:63" s="271" customFormat="1" ht="29.4" customHeight="1">
      <c r="B169" s="259"/>
      <c r="C169" s="292" t="s">
        <v>286</v>
      </c>
      <c r="D169" s="292" t="s">
        <v>153</v>
      </c>
      <c r="E169" s="293" t="s">
        <v>1813</v>
      </c>
      <c r="F169" s="294" t="s">
        <v>1814</v>
      </c>
      <c r="G169" s="295" t="s">
        <v>194</v>
      </c>
      <c r="H169" s="296">
        <v>83.744</v>
      </c>
      <c r="I169" s="297"/>
      <c r="J169" s="297">
        <f>ROUND(I169*H169,2)</f>
        <v>0</v>
      </c>
      <c r="K169" s="294" t="s">
        <v>1</v>
      </c>
      <c r="L169" s="266"/>
      <c r="M169" s="298" t="s">
        <v>1</v>
      </c>
      <c r="N169" s="299" t="s">
        <v>35</v>
      </c>
      <c r="O169" s="300">
        <v>0</v>
      </c>
      <c r="P169" s="300">
        <f>O169*H169</f>
        <v>0</v>
      </c>
      <c r="Q169" s="300">
        <v>0</v>
      </c>
      <c r="R169" s="300">
        <f>Q169*H169</f>
        <v>0</v>
      </c>
      <c r="S169" s="300">
        <v>0</v>
      </c>
      <c r="T169" s="301">
        <f>S169*H169</f>
        <v>0</v>
      </c>
      <c r="AP169" s="302" t="s">
        <v>156</v>
      </c>
      <c r="AR169" s="302" t="s">
        <v>153</v>
      </c>
      <c r="AS169" s="302" t="s">
        <v>157</v>
      </c>
      <c r="AW169" s="273" t="s">
        <v>151</v>
      </c>
      <c r="BC169" s="274">
        <f>IF(N169="základná",J169,0)</f>
        <v>0</v>
      </c>
      <c r="BD169" s="274">
        <f>IF(N169="znížená",J169,0)</f>
        <v>0</v>
      </c>
      <c r="BE169" s="274">
        <f>IF(N169="zákl. prenesená",J169,0)</f>
        <v>0</v>
      </c>
      <c r="BF169" s="274">
        <f>IF(N169="zníž. prenesená",J169,0)</f>
        <v>0</v>
      </c>
      <c r="BG169" s="274">
        <f>IF(N169="nulová",J169,0)</f>
        <v>0</v>
      </c>
      <c r="BH169" s="273" t="s">
        <v>157</v>
      </c>
      <c r="BI169" s="274">
        <f>ROUND(I169*H169,2)</f>
        <v>0</v>
      </c>
      <c r="BJ169" s="273" t="s">
        <v>156</v>
      </c>
      <c r="BK169" s="302" t="s">
        <v>1915</v>
      </c>
    </row>
    <row r="170" spans="2:63" s="11" customFormat="1" ht="25.95" customHeight="1">
      <c r="B170" s="115"/>
      <c r="D170" s="116" t="s">
        <v>68</v>
      </c>
      <c r="E170" s="117" t="s">
        <v>383</v>
      </c>
      <c r="F170" s="117" t="s">
        <v>384</v>
      </c>
      <c r="I170" s="313"/>
      <c r="J170" s="118">
        <f>BI170</f>
        <v>0</v>
      </c>
      <c r="L170" s="115"/>
      <c r="M170" s="119"/>
      <c r="N170" s="120"/>
      <c r="O170" s="120"/>
      <c r="P170" s="121">
        <f>P171</f>
        <v>3.12365</v>
      </c>
      <c r="Q170" s="120"/>
      <c r="R170" s="121">
        <f>R171</f>
        <v>4.4000000000000004E-2</v>
      </c>
      <c r="S170" s="120"/>
      <c r="T170" s="122">
        <f>T171</f>
        <v>0</v>
      </c>
      <c r="W170" s="271"/>
      <c r="AP170" s="116" t="s">
        <v>157</v>
      </c>
      <c r="AR170" s="123" t="s">
        <v>68</v>
      </c>
      <c r="AS170" s="123" t="s">
        <v>69</v>
      </c>
      <c r="AW170" s="116" t="s">
        <v>151</v>
      </c>
      <c r="BI170" s="124">
        <f>BI171</f>
        <v>0</v>
      </c>
    </row>
    <row r="171" spans="2:63" s="11" customFormat="1" ht="22.95" customHeight="1">
      <c r="B171" s="115"/>
      <c r="D171" s="116" t="s">
        <v>68</v>
      </c>
      <c r="E171" s="125" t="s">
        <v>853</v>
      </c>
      <c r="F171" s="125" t="s">
        <v>1916</v>
      </c>
      <c r="I171" s="313"/>
      <c r="J171" s="126">
        <f>BI171</f>
        <v>0</v>
      </c>
      <c r="L171" s="115"/>
      <c r="M171" s="119"/>
      <c r="N171" s="120"/>
      <c r="O171" s="120"/>
      <c r="P171" s="121">
        <f>SUM(P172:P174)</f>
        <v>3.12365</v>
      </c>
      <c r="Q171" s="120"/>
      <c r="R171" s="121">
        <f>SUM(R172:R174)</f>
        <v>4.4000000000000004E-2</v>
      </c>
      <c r="S171" s="120"/>
      <c r="T171" s="122">
        <f>SUM(T172:T174)</f>
        <v>0</v>
      </c>
      <c r="W171" s="271"/>
      <c r="AP171" s="116" t="s">
        <v>157</v>
      </c>
      <c r="AR171" s="123" t="s">
        <v>68</v>
      </c>
      <c r="AS171" s="123" t="s">
        <v>77</v>
      </c>
      <c r="AW171" s="116" t="s">
        <v>151</v>
      </c>
      <c r="BI171" s="124">
        <f>SUM(BI172:BI174)</f>
        <v>0</v>
      </c>
    </row>
    <row r="172" spans="2:63" s="1" customFormat="1" ht="36" customHeight="1">
      <c r="B172" s="127"/>
      <c r="C172" s="128" t="s">
        <v>291</v>
      </c>
      <c r="D172" s="128" t="s">
        <v>153</v>
      </c>
      <c r="E172" s="129" t="s">
        <v>1917</v>
      </c>
      <c r="F172" s="130" t="s">
        <v>1918</v>
      </c>
      <c r="G172" s="131" t="s">
        <v>154</v>
      </c>
      <c r="H172" s="132">
        <v>5</v>
      </c>
      <c r="I172" s="280"/>
      <c r="J172" s="133">
        <f>ROUND(I172*H172,2)</f>
        <v>0</v>
      </c>
      <c r="K172" s="130" t="s">
        <v>155</v>
      </c>
      <c r="L172" s="25"/>
      <c r="M172" s="134" t="s">
        <v>1</v>
      </c>
      <c r="N172" s="135" t="s">
        <v>35</v>
      </c>
      <c r="O172" s="136">
        <v>0.62473000000000001</v>
      </c>
      <c r="P172" s="136">
        <f>O172*H172</f>
        <v>3.12365</v>
      </c>
      <c r="Q172" s="136">
        <v>0</v>
      </c>
      <c r="R172" s="136">
        <f>Q172*H172</f>
        <v>0</v>
      </c>
      <c r="S172" s="136">
        <v>0</v>
      </c>
      <c r="T172" s="137">
        <f>S172*H172</f>
        <v>0</v>
      </c>
      <c r="W172" s="271"/>
      <c r="AP172" s="138" t="s">
        <v>196</v>
      </c>
      <c r="AR172" s="138" t="s">
        <v>153</v>
      </c>
      <c r="AS172" s="138" t="s">
        <v>157</v>
      </c>
      <c r="AW172" s="13" t="s">
        <v>151</v>
      </c>
      <c r="BC172" s="139">
        <f>IF(N172="základná",J172,0)</f>
        <v>0</v>
      </c>
      <c r="BD172" s="139">
        <f>IF(N172="znížená",J172,0)</f>
        <v>0</v>
      </c>
      <c r="BE172" s="139">
        <f>IF(N172="zákl. prenesená",J172,0)</f>
        <v>0</v>
      </c>
      <c r="BF172" s="139">
        <f>IF(N172="zníž. prenesená",J172,0)</f>
        <v>0</v>
      </c>
      <c r="BG172" s="139">
        <f>IF(N172="nulová",J172,0)</f>
        <v>0</v>
      </c>
      <c r="BH172" s="13" t="s">
        <v>157</v>
      </c>
      <c r="BI172" s="139">
        <f>ROUND(I172*H172,2)</f>
        <v>0</v>
      </c>
      <c r="BJ172" s="13" t="s">
        <v>196</v>
      </c>
      <c r="BK172" s="138" t="s">
        <v>1919</v>
      </c>
    </row>
    <row r="173" spans="2:63" s="1" customFormat="1" ht="48" customHeight="1">
      <c r="B173" s="127"/>
      <c r="C173" s="140" t="s">
        <v>295</v>
      </c>
      <c r="D173" s="140" t="s">
        <v>338</v>
      </c>
      <c r="E173" s="141" t="s">
        <v>1920</v>
      </c>
      <c r="F173" s="142" t="s">
        <v>2115</v>
      </c>
      <c r="G173" s="143" t="s">
        <v>154</v>
      </c>
      <c r="H173" s="144">
        <v>5</v>
      </c>
      <c r="I173" s="265"/>
      <c r="J173" s="145">
        <f>ROUND(I173*H173,2)</f>
        <v>0</v>
      </c>
      <c r="K173" s="142" t="s">
        <v>155</v>
      </c>
      <c r="L173" s="146"/>
      <c r="M173" s="147" t="s">
        <v>1</v>
      </c>
      <c r="N173" s="148" t="s">
        <v>35</v>
      </c>
      <c r="O173" s="136">
        <v>0</v>
      </c>
      <c r="P173" s="136">
        <f>O173*H173</f>
        <v>0</v>
      </c>
      <c r="Q173" s="136">
        <v>8.8000000000000005E-3</v>
      </c>
      <c r="R173" s="136">
        <f>Q173*H173</f>
        <v>4.4000000000000004E-2</v>
      </c>
      <c r="S173" s="136">
        <v>0</v>
      </c>
      <c r="T173" s="137">
        <f>S173*H173</f>
        <v>0</v>
      </c>
      <c r="W173" s="271"/>
      <c r="AP173" s="138" t="s">
        <v>261</v>
      </c>
      <c r="AR173" s="138" t="s">
        <v>338</v>
      </c>
      <c r="AS173" s="138" t="s">
        <v>157</v>
      </c>
      <c r="AW173" s="13" t="s">
        <v>151</v>
      </c>
      <c r="BC173" s="139">
        <f>IF(N173="základná",J173,0)</f>
        <v>0</v>
      </c>
      <c r="BD173" s="139">
        <f>IF(N173="znížená",J173,0)</f>
        <v>0</v>
      </c>
      <c r="BE173" s="139">
        <f>IF(N173="zákl. prenesená",J173,0)</f>
        <v>0</v>
      </c>
      <c r="BF173" s="139">
        <f>IF(N173="zníž. prenesená",J173,0)</f>
        <v>0</v>
      </c>
      <c r="BG173" s="139">
        <f>IF(N173="nulová",J173,0)</f>
        <v>0</v>
      </c>
      <c r="BH173" s="13" t="s">
        <v>157</v>
      </c>
      <c r="BI173" s="139">
        <f>ROUND(I173*H173,2)</f>
        <v>0</v>
      </c>
      <c r="BJ173" s="13" t="s">
        <v>196</v>
      </c>
      <c r="BK173" s="138" t="s">
        <v>1921</v>
      </c>
    </row>
    <row r="174" spans="2:63" s="1" customFormat="1" ht="24" customHeight="1">
      <c r="B174" s="127"/>
      <c r="C174" s="128" t="s">
        <v>299</v>
      </c>
      <c r="D174" s="128" t="s">
        <v>153</v>
      </c>
      <c r="E174" s="129" t="s">
        <v>898</v>
      </c>
      <c r="F174" s="130" t="s">
        <v>899</v>
      </c>
      <c r="G174" s="131" t="s">
        <v>422</v>
      </c>
      <c r="H174" s="132">
        <v>5.9889999999999999</v>
      </c>
      <c r="I174" s="280"/>
      <c r="J174" s="133">
        <f>ROUND(I174*H174,2)</f>
        <v>0</v>
      </c>
      <c r="K174" s="130" t="s">
        <v>155</v>
      </c>
      <c r="L174" s="25"/>
      <c r="M174" s="149" t="s">
        <v>1</v>
      </c>
      <c r="N174" s="150" t="s">
        <v>35</v>
      </c>
      <c r="O174" s="151">
        <v>0</v>
      </c>
      <c r="P174" s="151">
        <f>O174*H174</f>
        <v>0</v>
      </c>
      <c r="Q174" s="151">
        <v>0</v>
      </c>
      <c r="R174" s="151">
        <f>Q174*H174</f>
        <v>0</v>
      </c>
      <c r="S174" s="151">
        <v>0</v>
      </c>
      <c r="T174" s="152">
        <f>S174*H174</f>
        <v>0</v>
      </c>
      <c r="W174" s="271"/>
      <c r="AP174" s="138" t="s">
        <v>196</v>
      </c>
      <c r="AR174" s="138" t="s">
        <v>153</v>
      </c>
      <c r="AS174" s="138" t="s">
        <v>157</v>
      </c>
      <c r="AW174" s="13" t="s">
        <v>151</v>
      </c>
      <c r="BC174" s="139">
        <f>IF(N174="základná",J174,0)</f>
        <v>0</v>
      </c>
      <c r="BD174" s="139">
        <f>IF(N174="znížená",J174,0)</f>
        <v>0</v>
      </c>
      <c r="BE174" s="139">
        <f>IF(N174="zákl. prenesená",J174,0)</f>
        <v>0</v>
      </c>
      <c r="BF174" s="139">
        <f>IF(N174="zníž. prenesená",J174,0)</f>
        <v>0</v>
      </c>
      <c r="BG174" s="139">
        <f>IF(N174="nulová",J174,0)</f>
        <v>0</v>
      </c>
      <c r="BH174" s="13" t="s">
        <v>157</v>
      </c>
      <c r="BI174" s="139">
        <f>ROUND(I174*H174,2)</f>
        <v>0</v>
      </c>
      <c r="BJ174" s="13" t="s">
        <v>196</v>
      </c>
      <c r="BK174" s="138" t="s">
        <v>1922</v>
      </c>
    </row>
    <row r="175" spans="2:63" s="1" customFormat="1" ht="6.9" customHeight="1">
      <c r="B175" s="37"/>
      <c r="C175" s="38"/>
      <c r="D175" s="38"/>
      <c r="E175" s="38"/>
      <c r="F175" s="38"/>
      <c r="G175" s="38"/>
      <c r="H175" s="38"/>
      <c r="I175" s="38"/>
      <c r="J175" s="38"/>
      <c r="K175" s="38"/>
      <c r="L175" s="25"/>
    </row>
  </sheetData>
  <autoFilter ref="C127:K174"/>
  <mergeCells count="6">
    <mergeCell ref="E120:H120"/>
    <mergeCell ref="L2:V2"/>
    <mergeCell ref="E7:H7"/>
    <mergeCell ref="E10:H10"/>
    <mergeCell ref="E30:H30"/>
    <mergeCell ref="E90:H90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316"/>
  <sheetViews>
    <sheetView showGridLines="0" topLeftCell="A314" workbookViewId="0">
      <selection activeCell="J294" sqref="J294:J295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3" width="12.28515625" customWidth="1"/>
    <col min="24" max="24" width="15" customWidth="1"/>
    <col min="25" max="25" width="11" customWidth="1"/>
    <col min="26" max="26" width="15" customWidth="1"/>
    <col min="27" max="27" width="16.28515625" customWidth="1"/>
    <col min="28" max="28" width="11" customWidth="1"/>
    <col min="29" max="29" width="15" customWidth="1"/>
    <col min="30" max="30" width="16.28515625" customWidth="1"/>
    <col min="43" max="64" width="9.28515625" hidden="1"/>
  </cols>
  <sheetData>
    <row r="1" spans="1:45">
      <c r="A1" s="80"/>
    </row>
    <row r="2" spans="1:45" ht="36.9" customHeight="1">
      <c r="L2" s="476" t="s">
        <v>5</v>
      </c>
      <c r="M2" s="474"/>
      <c r="N2" s="474"/>
      <c r="O2" s="474"/>
      <c r="P2" s="474"/>
      <c r="Q2" s="474"/>
      <c r="R2" s="474"/>
      <c r="S2" s="474"/>
      <c r="T2" s="474"/>
      <c r="U2" s="474"/>
      <c r="V2" s="474"/>
      <c r="AS2" s="13" t="s">
        <v>78</v>
      </c>
    </row>
    <row r="3" spans="1:45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S3" s="13" t="s">
        <v>69</v>
      </c>
    </row>
    <row r="4" spans="1:45" ht="24.9" customHeight="1">
      <c r="B4" s="16"/>
      <c r="D4" s="17" t="s">
        <v>109</v>
      </c>
      <c r="L4" s="16"/>
      <c r="M4" s="81" t="s">
        <v>9</v>
      </c>
      <c r="AS4" s="13" t="s">
        <v>3</v>
      </c>
    </row>
    <row r="5" spans="1:45" ht="6.9" customHeight="1">
      <c r="B5" s="16"/>
      <c r="L5" s="16"/>
    </row>
    <row r="6" spans="1:45" ht="12" customHeight="1">
      <c r="B6" s="16"/>
      <c r="D6" s="22" t="s">
        <v>13</v>
      </c>
      <c r="L6" s="16"/>
    </row>
    <row r="7" spans="1:45" ht="16.5" customHeight="1">
      <c r="B7" s="16"/>
      <c r="E7" s="386" t="str">
        <f>'Rekapitulácia stavby'!K6</f>
        <v>Komunitné centrum – obec Jelka</v>
      </c>
      <c r="F7" s="386"/>
      <c r="G7" s="386"/>
      <c r="H7" s="386"/>
      <c r="L7" s="16"/>
    </row>
    <row r="8" spans="1:45" s="387" customFormat="1" ht="16.5" customHeight="1">
      <c r="B8" s="16"/>
      <c r="E8" s="393"/>
      <c r="F8" s="394"/>
      <c r="G8" s="394"/>
      <c r="H8" s="394"/>
      <c r="L8" s="16"/>
    </row>
    <row r="9" spans="1:45" s="1" customFormat="1" ht="12" customHeight="1">
      <c r="B9" s="25"/>
      <c r="D9" s="22" t="s">
        <v>110</v>
      </c>
      <c r="L9" s="25"/>
    </row>
    <row r="10" spans="1:45" s="1" customFormat="1" ht="18" customHeight="1">
      <c r="B10" s="25"/>
      <c r="E10" s="492" t="s">
        <v>111</v>
      </c>
      <c r="F10" s="501"/>
      <c r="G10" s="501"/>
      <c r="H10" s="501"/>
      <c r="L10" s="25"/>
    </row>
    <row r="11" spans="1:45" s="1" customFormat="1">
      <c r="B11" s="25"/>
      <c r="L11" s="25"/>
    </row>
    <row r="12" spans="1:45" s="1" customFormat="1" ht="12" customHeight="1">
      <c r="B12" s="25"/>
      <c r="D12" s="22" t="s">
        <v>14</v>
      </c>
      <c r="F12" s="20" t="s">
        <v>1</v>
      </c>
      <c r="I12" s="22" t="s">
        <v>15</v>
      </c>
      <c r="J12" s="20" t="s">
        <v>1</v>
      </c>
      <c r="L12" s="25"/>
    </row>
    <row r="13" spans="1:45" s="395" customFormat="1" ht="12" customHeight="1">
      <c r="B13" s="25"/>
      <c r="D13" s="394"/>
      <c r="F13" s="386"/>
      <c r="I13" s="394"/>
      <c r="J13" s="386"/>
      <c r="L13" s="25"/>
    </row>
    <row r="14" spans="1:45" s="1" customFormat="1" ht="12" customHeight="1">
      <c r="B14" s="25"/>
      <c r="D14" s="22" t="s">
        <v>16</v>
      </c>
      <c r="F14" s="20"/>
      <c r="I14" s="22" t="s">
        <v>18</v>
      </c>
      <c r="J14" s="256">
        <f>'Rekapitulácia stavby'!AN10</f>
        <v>43886</v>
      </c>
      <c r="L14" s="25"/>
    </row>
    <row r="15" spans="1:45" s="395" customFormat="1" ht="18" customHeight="1">
      <c r="B15" s="25"/>
      <c r="D15" s="394"/>
      <c r="E15" s="386" t="s">
        <v>17</v>
      </c>
      <c r="F15" s="386"/>
      <c r="I15" s="394"/>
      <c r="J15" s="392"/>
      <c r="L15" s="25"/>
    </row>
    <row r="16" spans="1:45" s="1" customFormat="1" ht="10.95" customHeight="1">
      <c r="B16" s="25"/>
      <c r="L16" s="25"/>
    </row>
    <row r="17" spans="2:12" s="1" customFormat="1" ht="12" customHeight="1">
      <c r="B17" s="25"/>
      <c r="D17" s="22" t="s">
        <v>19</v>
      </c>
      <c r="I17" s="22" t="s">
        <v>20</v>
      </c>
      <c r="J17" s="20" t="s">
        <v>1</v>
      </c>
      <c r="L17" s="25"/>
    </row>
    <row r="18" spans="2:12" s="1" customFormat="1" ht="18" customHeight="1">
      <c r="B18" s="25"/>
      <c r="E18" s="20" t="s">
        <v>21</v>
      </c>
      <c r="I18" s="22" t="s">
        <v>22</v>
      </c>
      <c r="J18" s="20" t="s">
        <v>1</v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23</v>
      </c>
      <c r="I20" s="22" t="s">
        <v>20</v>
      </c>
      <c r="J20" s="20" t="s">
        <v>1</v>
      </c>
      <c r="L20" s="25"/>
    </row>
    <row r="21" spans="2:12" s="1" customFormat="1" ht="18" customHeight="1">
      <c r="B21" s="25"/>
      <c r="E21" s="386" t="s">
        <v>2209</v>
      </c>
      <c r="I21" s="22" t="s">
        <v>22</v>
      </c>
      <c r="J21" s="20" t="s">
        <v>1</v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24</v>
      </c>
      <c r="I23" s="22" t="s">
        <v>20</v>
      </c>
      <c r="J23" s="386">
        <v>47054409</v>
      </c>
      <c r="L23" s="25"/>
    </row>
    <row r="24" spans="2:12" s="1" customFormat="1" ht="18" customHeight="1">
      <c r="B24" s="25"/>
      <c r="E24" s="20" t="s">
        <v>25</v>
      </c>
      <c r="I24" s="22" t="s">
        <v>22</v>
      </c>
      <c r="J24" s="386" t="s">
        <v>2214</v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27</v>
      </c>
      <c r="I26" s="22" t="s">
        <v>20</v>
      </c>
      <c r="J26" s="20" t="s">
        <v>1</v>
      </c>
      <c r="L26" s="25"/>
    </row>
    <row r="27" spans="2:12" s="1" customFormat="1" ht="18" customHeight="1">
      <c r="B27" s="25"/>
      <c r="E27" s="20" t="s">
        <v>2207</v>
      </c>
      <c r="I27" s="22" t="s">
        <v>22</v>
      </c>
      <c r="J27" s="20" t="s">
        <v>1</v>
      </c>
      <c r="L27" s="25"/>
    </row>
    <row r="28" spans="2:12" s="1" customFormat="1" ht="6.9" customHeight="1">
      <c r="B28" s="25"/>
      <c r="L28" s="25"/>
    </row>
    <row r="29" spans="2:12" s="1" customFormat="1" ht="12" customHeight="1">
      <c r="B29" s="25"/>
      <c r="D29" s="22" t="s">
        <v>28</v>
      </c>
      <c r="L29" s="25"/>
    </row>
    <row r="30" spans="2:12" s="7" customFormat="1" ht="16.5" customHeight="1">
      <c r="B30" s="82"/>
      <c r="E30" s="477" t="s">
        <v>1</v>
      </c>
      <c r="F30" s="477"/>
      <c r="G30" s="477"/>
      <c r="H30" s="477"/>
      <c r="L30" s="82"/>
    </row>
    <row r="31" spans="2:12" s="1" customFormat="1" ht="6.9" customHeight="1">
      <c r="B31" s="25"/>
      <c r="L31" s="25"/>
    </row>
    <row r="32" spans="2:12" s="1" customFormat="1" ht="6.9" customHeight="1">
      <c r="B32" s="25"/>
      <c r="D32" s="45"/>
      <c r="E32" s="45"/>
      <c r="F32" s="45"/>
      <c r="G32" s="45"/>
      <c r="H32" s="45"/>
      <c r="I32" s="45"/>
      <c r="J32" s="45"/>
      <c r="K32" s="45"/>
      <c r="L32" s="25"/>
    </row>
    <row r="33" spans="2:12" s="1" customFormat="1" ht="25.35" customHeight="1">
      <c r="B33" s="25"/>
      <c r="D33" s="83" t="s">
        <v>29</v>
      </c>
      <c r="J33" s="58">
        <f>J97</f>
        <v>0</v>
      </c>
      <c r="L33" s="25"/>
    </row>
    <row r="34" spans="2:12" s="1" customFormat="1" ht="6.9" customHeight="1">
      <c r="B34" s="25"/>
      <c r="D34" s="45"/>
      <c r="E34" s="45"/>
      <c r="F34" s="45"/>
      <c r="G34" s="45"/>
      <c r="H34" s="45"/>
      <c r="I34" s="45"/>
      <c r="J34" s="45"/>
      <c r="K34" s="45"/>
      <c r="L34" s="25"/>
    </row>
    <row r="35" spans="2:12" s="1" customFormat="1" ht="14.4" customHeight="1">
      <c r="B35" s="25"/>
      <c r="F35" s="28" t="s">
        <v>31</v>
      </c>
      <c r="I35" s="28" t="s">
        <v>30</v>
      </c>
      <c r="J35" s="28" t="s">
        <v>32</v>
      </c>
      <c r="L35" s="25"/>
    </row>
    <row r="36" spans="2:12" s="1" customFormat="1" ht="14.4" customHeight="1">
      <c r="B36" s="25"/>
      <c r="D36" s="84" t="s">
        <v>33</v>
      </c>
      <c r="E36" s="22" t="s">
        <v>34</v>
      </c>
      <c r="F36" s="85">
        <f>ROUND((SUM(BD137:BD315)),  2)</f>
        <v>0</v>
      </c>
      <c r="I36" s="86">
        <v>0.2</v>
      </c>
      <c r="J36" s="85">
        <f>ROUND(((SUM(BD137:BD315))*I36),  2)</f>
        <v>0</v>
      </c>
      <c r="L36" s="25"/>
    </row>
    <row r="37" spans="2:12" s="1" customFormat="1" ht="14.4" customHeight="1">
      <c r="B37" s="25"/>
      <c r="E37" s="22" t="s">
        <v>35</v>
      </c>
      <c r="F37" s="85">
        <f>J33</f>
        <v>0</v>
      </c>
      <c r="I37" s="86">
        <v>0.2</v>
      </c>
      <c r="J37" s="85">
        <f>ROUND((F37*0.2),  2)</f>
        <v>0</v>
      </c>
      <c r="L37" s="25"/>
    </row>
    <row r="38" spans="2:12" s="1" customFormat="1" ht="14.4" hidden="1" customHeight="1">
      <c r="B38" s="25"/>
      <c r="E38" s="22" t="s">
        <v>36</v>
      </c>
      <c r="F38" s="85">
        <f>ROUND((SUM(BF137:BF315)),  2)</f>
        <v>0</v>
      </c>
      <c r="I38" s="86">
        <v>0.2</v>
      </c>
      <c r="J38" s="85">
        <f>0</f>
        <v>0</v>
      </c>
      <c r="L38" s="25"/>
    </row>
    <row r="39" spans="2:12" s="1" customFormat="1" ht="14.4" hidden="1" customHeight="1">
      <c r="B39" s="25"/>
      <c r="E39" s="22" t="s">
        <v>37</v>
      </c>
      <c r="F39" s="85">
        <f>ROUND((SUM(BG137:BG315)),  2)</f>
        <v>0</v>
      </c>
      <c r="I39" s="86">
        <v>0.2</v>
      </c>
      <c r="J39" s="85">
        <f>0</f>
        <v>0</v>
      </c>
      <c r="L39" s="25"/>
    </row>
    <row r="40" spans="2:12" s="1" customFormat="1" ht="14.4" hidden="1" customHeight="1">
      <c r="B40" s="25"/>
      <c r="E40" s="22" t="s">
        <v>38</v>
      </c>
      <c r="F40" s="85">
        <f>ROUND((SUM(BH137:BH315)),  2)</f>
        <v>0</v>
      </c>
      <c r="I40" s="86">
        <v>0</v>
      </c>
      <c r="J40" s="85">
        <f>0</f>
        <v>0</v>
      </c>
      <c r="L40" s="25"/>
    </row>
    <row r="41" spans="2:12" s="1" customFormat="1" ht="6.9" customHeight="1">
      <c r="B41" s="25"/>
      <c r="L41" s="25"/>
    </row>
    <row r="42" spans="2:12" s="1" customFormat="1" ht="25.35" customHeight="1">
      <c r="B42" s="25"/>
      <c r="C42" s="87"/>
      <c r="D42" s="88" t="s">
        <v>39</v>
      </c>
      <c r="E42" s="49"/>
      <c r="F42" s="49"/>
      <c r="G42" s="89" t="s">
        <v>40</v>
      </c>
      <c r="H42" s="90" t="s">
        <v>41</v>
      </c>
      <c r="I42" s="49"/>
      <c r="J42" s="91">
        <f>SUM(J33:J40)</f>
        <v>0</v>
      </c>
      <c r="K42" s="92"/>
      <c r="L42" s="25"/>
    </row>
    <row r="43" spans="2:12" s="1" customFormat="1" ht="14.4" customHeight="1">
      <c r="B43" s="25"/>
      <c r="L43" s="25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D46" s="397" t="str">
        <f>E24</f>
        <v>ADplan s.r.o.</v>
      </c>
      <c r="E46" s="387"/>
      <c r="F46" s="387"/>
      <c r="G46" s="397" t="str">
        <f>E27</f>
        <v>Ing. arch. Jozef Melíšek</v>
      </c>
      <c r="H46" s="387"/>
      <c r="I46" s="387"/>
      <c r="J46" s="387"/>
      <c r="L46" s="16"/>
    </row>
    <row r="47" spans="2:12" ht="14.4" customHeight="1">
      <c r="B47" s="16"/>
      <c r="D47" s="34" t="s">
        <v>42</v>
      </c>
      <c r="E47" s="35"/>
      <c r="F47" s="35"/>
      <c r="G47" s="34" t="s">
        <v>43</v>
      </c>
      <c r="H47" s="35"/>
      <c r="I47" s="35"/>
      <c r="J47" s="35"/>
      <c r="L47" s="16"/>
    </row>
    <row r="48" spans="2:12" ht="14.4" customHeight="1">
      <c r="B48" s="16"/>
      <c r="D48" s="387"/>
      <c r="E48" s="387"/>
      <c r="F48" s="387"/>
      <c r="G48" s="387"/>
      <c r="H48" s="387"/>
      <c r="I48" s="387"/>
      <c r="J48" s="387"/>
      <c r="L48" s="16"/>
    </row>
    <row r="49" spans="2:12" ht="14.4" customHeight="1">
      <c r="B49" s="16"/>
      <c r="D49" s="387"/>
      <c r="E49" s="387"/>
      <c r="F49" s="387"/>
      <c r="G49" s="387"/>
      <c r="H49" s="387"/>
      <c r="I49" s="387"/>
      <c r="J49" s="387"/>
      <c r="L49" s="16"/>
    </row>
    <row r="50" spans="2:12" ht="14.4" customHeight="1">
      <c r="B50" s="16"/>
      <c r="D50" s="387"/>
      <c r="E50" s="387"/>
      <c r="F50" s="387"/>
      <c r="G50" s="387"/>
      <c r="H50" s="387"/>
      <c r="I50" s="387"/>
      <c r="J50" s="387"/>
      <c r="L50" s="16"/>
    </row>
    <row r="51" spans="2:12" s="1" customFormat="1" ht="14.4" customHeight="1">
      <c r="B51" s="25"/>
      <c r="D51" s="387"/>
      <c r="E51" s="387"/>
      <c r="F51" s="387"/>
      <c r="G51" s="387"/>
      <c r="H51" s="387"/>
      <c r="I51" s="387"/>
      <c r="J51" s="387"/>
      <c r="K51" s="35"/>
      <c r="L51" s="25"/>
    </row>
    <row r="52" spans="2:12">
      <c r="B52" s="16"/>
      <c r="D52" s="387"/>
      <c r="E52" s="387"/>
      <c r="F52" s="387"/>
      <c r="G52" s="387"/>
      <c r="H52" s="387"/>
      <c r="I52" s="387"/>
      <c r="J52" s="387"/>
      <c r="L52" s="16"/>
    </row>
    <row r="53" spans="2:12">
      <c r="B53" s="16"/>
      <c r="D53" s="387"/>
      <c r="E53" s="387"/>
      <c r="F53" s="387"/>
      <c r="G53" s="387"/>
      <c r="H53" s="387"/>
      <c r="I53" s="387"/>
      <c r="J53" s="387"/>
      <c r="L53" s="16"/>
    </row>
    <row r="54" spans="2:12">
      <c r="B54" s="16"/>
      <c r="D54" s="387"/>
      <c r="E54" s="387"/>
      <c r="F54" s="387"/>
      <c r="G54" s="387"/>
      <c r="H54" s="387"/>
      <c r="I54" s="387"/>
      <c r="J54" s="387"/>
      <c r="L54" s="16"/>
    </row>
    <row r="55" spans="2:12">
      <c r="B55" s="16"/>
      <c r="D55" s="387"/>
      <c r="E55" s="387"/>
      <c r="F55" s="387"/>
      <c r="G55" s="387"/>
      <c r="H55" s="387"/>
      <c r="I55" s="387"/>
      <c r="J55" s="387"/>
      <c r="L55" s="16"/>
    </row>
    <row r="56" spans="2:12">
      <c r="B56" s="16"/>
      <c r="D56" s="387"/>
      <c r="E56" s="387"/>
      <c r="F56" s="387"/>
      <c r="G56" s="387"/>
      <c r="H56" s="387"/>
      <c r="I56" s="387"/>
      <c r="J56" s="387"/>
      <c r="L56" s="16"/>
    </row>
    <row r="57" spans="2:12">
      <c r="B57" s="16"/>
      <c r="D57" s="387"/>
      <c r="E57" s="387"/>
      <c r="F57" s="387"/>
      <c r="G57" s="387"/>
      <c r="H57" s="387"/>
      <c r="I57" s="387"/>
      <c r="J57" s="387"/>
      <c r="L57" s="16"/>
    </row>
    <row r="58" spans="2:12" ht="13.2">
      <c r="B58" s="16"/>
      <c r="D58" s="36" t="s">
        <v>44</v>
      </c>
      <c r="E58" s="389"/>
      <c r="F58" s="93" t="s">
        <v>45</v>
      </c>
      <c r="G58" s="36" t="s">
        <v>44</v>
      </c>
      <c r="H58" s="389"/>
      <c r="I58" s="389"/>
      <c r="J58" s="94" t="s">
        <v>45</v>
      </c>
      <c r="L58" s="16"/>
    </row>
    <row r="59" spans="2:12">
      <c r="B59" s="16"/>
      <c r="D59" s="387"/>
      <c r="E59" s="387"/>
      <c r="F59" s="387"/>
      <c r="G59" s="387"/>
      <c r="H59" s="387"/>
      <c r="I59" s="387"/>
      <c r="J59" s="387"/>
      <c r="L59" s="16"/>
    </row>
    <row r="60" spans="2:12">
      <c r="B60" s="16"/>
      <c r="D60" s="387"/>
      <c r="E60" s="387"/>
      <c r="F60" s="387"/>
      <c r="G60" s="387"/>
      <c r="H60" s="387"/>
      <c r="I60" s="387"/>
      <c r="J60" s="387"/>
      <c r="L60" s="16"/>
    </row>
    <row r="61" spans="2:12" ht="13.2">
      <c r="B61" s="16"/>
      <c r="D61" s="397" t="str">
        <f>E18</f>
        <v>Obec Jelka</v>
      </c>
      <c r="E61" s="387"/>
      <c r="F61" s="387"/>
      <c r="G61" s="397" t="str">
        <f>E21</f>
        <v>víťaz verejného obstarávania</v>
      </c>
      <c r="H61" s="397"/>
      <c r="I61" s="397"/>
      <c r="J61" s="387"/>
      <c r="L61" s="16"/>
    </row>
    <row r="62" spans="2:12" s="1" customFormat="1" ht="13.2">
      <c r="B62" s="25"/>
      <c r="D62" s="34" t="s">
        <v>46</v>
      </c>
      <c r="E62" s="35"/>
      <c r="F62" s="35"/>
      <c r="G62" s="34" t="s">
        <v>47</v>
      </c>
      <c r="H62" s="35"/>
      <c r="I62" s="35"/>
      <c r="J62" s="35"/>
      <c r="K62" s="27"/>
      <c r="L62" s="25"/>
    </row>
    <row r="63" spans="2:12">
      <c r="B63" s="16"/>
      <c r="D63" s="387"/>
      <c r="E63" s="387"/>
      <c r="F63" s="387"/>
      <c r="G63" s="387"/>
      <c r="H63" s="387"/>
      <c r="I63" s="387"/>
      <c r="J63" s="387"/>
      <c r="L63" s="16"/>
    </row>
    <row r="64" spans="2:12">
      <c r="B64" s="16"/>
      <c r="D64" s="387"/>
      <c r="E64" s="387"/>
      <c r="F64" s="387"/>
      <c r="G64" s="387"/>
      <c r="H64" s="387"/>
      <c r="I64" s="387"/>
      <c r="J64" s="387"/>
      <c r="L64" s="16"/>
    </row>
    <row r="65" spans="2:12">
      <c r="B65" s="16"/>
      <c r="L65" s="16"/>
    </row>
    <row r="66" spans="2:12" s="1" customFormat="1">
      <c r="B66" s="25"/>
      <c r="D66"/>
      <c r="E66"/>
      <c r="F66"/>
      <c r="G66"/>
      <c r="H66"/>
      <c r="I66"/>
      <c r="J66"/>
      <c r="K66" s="35"/>
      <c r="L66" s="25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 ht="13.2">
      <c r="B73" s="16"/>
      <c r="D73" s="36" t="s">
        <v>44</v>
      </c>
      <c r="E73" s="27"/>
      <c r="F73" s="93" t="s">
        <v>45</v>
      </c>
      <c r="G73" s="36" t="s">
        <v>44</v>
      </c>
      <c r="H73" s="27"/>
      <c r="I73" s="27"/>
      <c r="J73" s="94" t="s">
        <v>45</v>
      </c>
      <c r="L73" s="16"/>
    </row>
    <row r="74" spans="2:12">
      <c r="B74" s="16"/>
      <c r="L74" s="16"/>
    </row>
    <row r="75" spans="2:12">
      <c r="B75" s="16"/>
      <c r="L75" s="16"/>
    </row>
    <row r="76" spans="2:12">
      <c r="B76" s="16"/>
      <c r="L76" s="16"/>
    </row>
    <row r="77" spans="2:12" s="1" customFormat="1">
      <c r="B77" s="25"/>
      <c r="K77" s="27"/>
      <c r="L77" s="25"/>
    </row>
    <row r="78" spans="2:12" s="1" customFormat="1" ht="14.4" customHeight="1"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25"/>
    </row>
    <row r="82" spans="2:12" s="1" customFormat="1" ht="6.9" customHeight="1"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25"/>
    </row>
    <row r="83" spans="2:12" s="1" customFormat="1" ht="24.9" customHeight="1">
      <c r="B83" s="25"/>
      <c r="C83" s="17" t="s">
        <v>112</v>
      </c>
      <c r="L83" s="25"/>
    </row>
    <row r="84" spans="2:12" s="1" customFormat="1" ht="6.9" customHeight="1">
      <c r="B84" s="25"/>
      <c r="L84" s="25"/>
    </row>
    <row r="85" spans="2:12" s="1" customFormat="1" ht="12" customHeight="1">
      <c r="B85" s="25"/>
      <c r="C85" s="22" t="s">
        <v>13</v>
      </c>
      <c r="L85" s="25"/>
    </row>
    <row r="86" spans="2:12" s="1" customFormat="1" ht="16.5" customHeight="1">
      <c r="B86" s="25"/>
      <c r="E86" s="386" t="str">
        <f>E7</f>
        <v>Komunitné centrum – obec Jelka</v>
      </c>
      <c r="F86" s="386"/>
      <c r="G86" s="386"/>
      <c r="H86" s="386"/>
      <c r="L86" s="25"/>
    </row>
    <row r="87" spans="2:12" s="1" customFormat="1" ht="12" customHeight="1">
      <c r="B87" s="25"/>
      <c r="C87" s="22" t="s">
        <v>110</v>
      </c>
      <c r="L87" s="25"/>
    </row>
    <row r="88" spans="2:12" s="1" customFormat="1" ht="16.5" customHeight="1">
      <c r="B88" s="25"/>
      <c r="E88" s="492" t="str">
        <f>E10</f>
        <v>01 - Architektúra -stavebná časť ,statika</v>
      </c>
      <c r="F88" s="501"/>
      <c r="G88" s="501"/>
      <c r="H88" s="501"/>
      <c r="L88" s="25"/>
    </row>
    <row r="89" spans="2:12" s="1" customFormat="1" ht="6.9" customHeight="1">
      <c r="B89" s="25"/>
      <c r="L89" s="25"/>
    </row>
    <row r="90" spans="2:12" s="1" customFormat="1" ht="12" customHeight="1">
      <c r="B90" s="25"/>
      <c r="C90" s="22" t="s">
        <v>16</v>
      </c>
      <c r="F90" s="20" t="str">
        <f>E15</f>
        <v>Jelka,p.č. 1174/38,1174/41</v>
      </c>
      <c r="I90" s="22" t="s">
        <v>18</v>
      </c>
      <c r="J90" s="44">
        <f>IF(J14="","",J14)</f>
        <v>43886</v>
      </c>
      <c r="L90" s="25"/>
    </row>
    <row r="91" spans="2:12" s="1" customFormat="1" ht="6.9" customHeight="1">
      <c r="B91" s="25"/>
      <c r="L91" s="25"/>
    </row>
    <row r="92" spans="2:12" s="1" customFormat="1" ht="15.15" customHeight="1">
      <c r="B92" s="25"/>
      <c r="C92" s="22" t="s">
        <v>19</v>
      </c>
      <c r="F92" s="20" t="str">
        <f>E18</f>
        <v>Obec Jelka</v>
      </c>
      <c r="I92" s="22" t="s">
        <v>24</v>
      </c>
      <c r="J92" s="23" t="str">
        <f>E24</f>
        <v>ADplan s.r.o.</v>
      </c>
      <c r="L92" s="25"/>
    </row>
    <row r="93" spans="2:12" s="1" customFormat="1" ht="27.6" customHeight="1">
      <c r="B93" s="25"/>
      <c r="C93" s="22" t="s">
        <v>23</v>
      </c>
      <c r="F93" s="20" t="str">
        <f>IF(E21="","",E21)</f>
        <v>víťaz verejného obstarávania</v>
      </c>
      <c r="I93" s="22" t="s">
        <v>27</v>
      </c>
      <c r="J93" s="23" t="str">
        <f>E27</f>
        <v>Ing. arch. Jozef Melíšek</v>
      </c>
      <c r="L93" s="25"/>
    </row>
    <row r="94" spans="2:12" s="1" customFormat="1" ht="10.35" customHeight="1">
      <c r="B94" s="25"/>
      <c r="L94" s="25"/>
    </row>
    <row r="95" spans="2:12" s="1" customFormat="1" ht="29.25" customHeight="1">
      <c r="B95" s="25"/>
      <c r="C95" s="95" t="s">
        <v>113</v>
      </c>
      <c r="D95" s="87"/>
      <c r="E95" s="87"/>
      <c r="F95" s="87"/>
      <c r="G95" s="87"/>
      <c r="H95" s="87"/>
      <c r="I95" s="87"/>
      <c r="J95" s="96" t="s">
        <v>114</v>
      </c>
      <c r="K95" s="87"/>
      <c r="L95" s="25"/>
    </row>
    <row r="96" spans="2:12" s="1" customFormat="1" ht="10.35" customHeight="1">
      <c r="B96" s="25"/>
      <c r="L96" s="25"/>
    </row>
    <row r="97" spans="2:46" s="1" customFormat="1" ht="22.95" customHeight="1">
      <c r="B97" s="25"/>
      <c r="C97" s="97" t="s">
        <v>115</v>
      </c>
      <c r="J97" s="58">
        <f>J98+J106</f>
        <v>0</v>
      </c>
      <c r="L97" s="25"/>
      <c r="AT97" s="13" t="s">
        <v>116</v>
      </c>
    </row>
    <row r="98" spans="2:46" s="8" customFormat="1" ht="24.9" customHeight="1">
      <c r="B98" s="98"/>
      <c r="D98" s="99" t="s">
        <v>117</v>
      </c>
      <c r="E98" s="100"/>
      <c r="F98" s="100"/>
      <c r="G98" s="100"/>
      <c r="H98" s="100"/>
      <c r="I98" s="100"/>
      <c r="J98" s="101">
        <f>J138</f>
        <v>0</v>
      </c>
      <c r="L98" s="98"/>
    </row>
    <row r="99" spans="2:46" s="9" customFormat="1" ht="19.95" customHeight="1">
      <c r="B99" s="102"/>
      <c r="D99" s="103" t="s">
        <v>118</v>
      </c>
      <c r="E99" s="104"/>
      <c r="F99" s="104"/>
      <c r="G99" s="104"/>
      <c r="H99" s="104"/>
      <c r="I99" s="104"/>
      <c r="J99" s="105">
        <f>J139</f>
        <v>0</v>
      </c>
      <c r="L99" s="102"/>
    </row>
    <row r="100" spans="2:46" s="9" customFormat="1" ht="19.95" customHeight="1">
      <c r="B100" s="102"/>
      <c r="D100" s="103" t="s">
        <v>119</v>
      </c>
      <c r="E100" s="104"/>
      <c r="F100" s="104"/>
      <c r="G100" s="104"/>
      <c r="H100" s="104"/>
      <c r="I100" s="104"/>
      <c r="J100" s="105">
        <f>J143</f>
        <v>0</v>
      </c>
      <c r="L100" s="102"/>
    </row>
    <row r="101" spans="2:46" s="9" customFormat="1" ht="19.95" customHeight="1">
      <c r="B101" s="102"/>
      <c r="D101" s="103" t="s">
        <v>120</v>
      </c>
      <c r="E101" s="104"/>
      <c r="F101" s="104"/>
      <c r="G101" s="104"/>
      <c r="H101" s="104"/>
      <c r="I101" s="104"/>
      <c r="J101" s="105">
        <f>J153</f>
        <v>0</v>
      </c>
      <c r="L101" s="102"/>
    </row>
    <row r="102" spans="2:46" s="9" customFormat="1" ht="19.95" customHeight="1">
      <c r="B102" s="102"/>
      <c r="D102" s="103" t="s">
        <v>121</v>
      </c>
      <c r="E102" s="104"/>
      <c r="F102" s="104"/>
      <c r="G102" s="104"/>
      <c r="H102" s="104"/>
      <c r="I102" s="104"/>
      <c r="J102" s="105">
        <f>J169</f>
        <v>0</v>
      </c>
      <c r="L102" s="102"/>
    </row>
    <row r="103" spans="2:46" s="9" customFormat="1" ht="19.95" customHeight="1">
      <c r="B103" s="102"/>
      <c r="D103" s="103" t="s">
        <v>122</v>
      </c>
      <c r="E103" s="104"/>
      <c r="F103" s="104"/>
      <c r="G103" s="104"/>
      <c r="H103" s="104"/>
      <c r="I103" s="104"/>
      <c r="J103" s="105">
        <f>J174</f>
        <v>0</v>
      </c>
      <c r="L103" s="102"/>
    </row>
    <row r="104" spans="2:46" s="9" customFormat="1" ht="19.95" customHeight="1">
      <c r="B104" s="102"/>
      <c r="D104" s="103" t="s">
        <v>123</v>
      </c>
      <c r="E104" s="104"/>
      <c r="F104" s="104"/>
      <c r="G104" s="104"/>
      <c r="H104" s="104"/>
      <c r="I104" s="104"/>
      <c r="J104" s="105">
        <f>J187</f>
        <v>0</v>
      </c>
      <c r="L104" s="102"/>
    </row>
    <row r="105" spans="2:46" s="9" customFormat="1" ht="19.95" customHeight="1">
      <c r="B105" s="102"/>
      <c r="D105" s="103" t="s">
        <v>124</v>
      </c>
      <c r="E105" s="104"/>
      <c r="F105" s="104"/>
      <c r="G105" s="104"/>
      <c r="H105" s="104"/>
      <c r="I105" s="104"/>
      <c r="J105" s="105">
        <f>J196</f>
        <v>0</v>
      </c>
      <c r="L105" s="102"/>
    </row>
    <row r="106" spans="2:46" s="8" customFormat="1" ht="24.9" customHeight="1">
      <c r="B106" s="98"/>
      <c r="D106" s="99" t="s">
        <v>125</v>
      </c>
      <c r="E106" s="100"/>
      <c r="F106" s="100"/>
      <c r="G106" s="100"/>
      <c r="H106" s="100"/>
      <c r="I106" s="100"/>
      <c r="J106" s="101">
        <f>J198</f>
        <v>0</v>
      </c>
      <c r="L106" s="98"/>
    </row>
    <row r="107" spans="2:46" s="9" customFormat="1" ht="19.95" customHeight="1">
      <c r="B107" s="102"/>
      <c r="D107" s="103" t="s">
        <v>126</v>
      </c>
      <c r="E107" s="104"/>
      <c r="F107" s="104"/>
      <c r="G107" s="104"/>
      <c r="H107" s="104"/>
      <c r="I107" s="104"/>
      <c r="J107" s="105">
        <f>J199</f>
        <v>0</v>
      </c>
      <c r="L107" s="102"/>
    </row>
    <row r="108" spans="2:46" s="9" customFormat="1" ht="19.95" customHeight="1">
      <c r="B108" s="102"/>
      <c r="D108" s="103" t="s">
        <v>127</v>
      </c>
      <c r="E108" s="104"/>
      <c r="F108" s="104"/>
      <c r="G108" s="104"/>
      <c r="H108" s="104"/>
      <c r="I108" s="104"/>
      <c r="J108" s="105">
        <f>J209</f>
        <v>0</v>
      </c>
      <c r="L108" s="102"/>
    </row>
    <row r="109" spans="2:46" s="9" customFormat="1" ht="19.95" customHeight="1">
      <c r="B109" s="102"/>
      <c r="D109" s="103" t="s">
        <v>128</v>
      </c>
      <c r="E109" s="104"/>
      <c r="F109" s="104"/>
      <c r="G109" s="104"/>
      <c r="H109" s="104"/>
      <c r="I109" s="104"/>
      <c r="J109" s="105">
        <f>J225</f>
        <v>0</v>
      </c>
      <c r="L109" s="102"/>
    </row>
    <row r="110" spans="2:46" s="9" customFormat="1" ht="19.95" customHeight="1">
      <c r="B110" s="102"/>
      <c r="D110" s="103" t="s">
        <v>129</v>
      </c>
      <c r="E110" s="104"/>
      <c r="F110" s="104"/>
      <c r="G110" s="104"/>
      <c r="H110" s="104"/>
      <c r="I110" s="104"/>
      <c r="J110" s="105">
        <f>J238</f>
        <v>0</v>
      </c>
      <c r="L110" s="102"/>
    </row>
    <row r="111" spans="2:46" s="9" customFormat="1" ht="19.95" customHeight="1">
      <c r="B111" s="102"/>
      <c r="D111" s="103" t="s">
        <v>130</v>
      </c>
      <c r="E111" s="104"/>
      <c r="F111" s="104"/>
      <c r="G111" s="104"/>
      <c r="H111" s="104"/>
      <c r="I111" s="104"/>
      <c r="J111" s="105">
        <f>J244</f>
        <v>0</v>
      </c>
      <c r="L111" s="102"/>
    </row>
    <row r="112" spans="2:46" s="9" customFormat="1" ht="19.95" customHeight="1">
      <c r="B112" s="102"/>
      <c r="D112" s="103" t="s">
        <v>131</v>
      </c>
      <c r="E112" s="104"/>
      <c r="F112" s="104"/>
      <c r="G112" s="104"/>
      <c r="H112" s="104"/>
      <c r="I112" s="104"/>
      <c r="J112" s="105">
        <f>J250</f>
        <v>0</v>
      </c>
      <c r="L112" s="102"/>
    </row>
    <row r="113" spans="2:12" s="9" customFormat="1" ht="19.95" customHeight="1">
      <c r="B113" s="102"/>
      <c r="D113" s="103" t="s">
        <v>132</v>
      </c>
      <c r="E113" s="104"/>
      <c r="F113" s="104"/>
      <c r="G113" s="104"/>
      <c r="H113" s="104"/>
      <c r="I113" s="104"/>
      <c r="J113" s="105">
        <f>J259</f>
        <v>0</v>
      </c>
      <c r="L113" s="102"/>
    </row>
    <row r="114" spans="2:12" s="9" customFormat="1" ht="19.95" customHeight="1">
      <c r="B114" s="102"/>
      <c r="D114" s="103" t="s">
        <v>133</v>
      </c>
      <c r="E114" s="104"/>
      <c r="F114" s="104"/>
      <c r="G114" s="104"/>
      <c r="H114" s="104"/>
      <c r="I114" s="104"/>
      <c r="J114" s="105">
        <f>J285</f>
        <v>0</v>
      </c>
      <c r="L114" s="102"/>
    </row>
    <row r="115" spans="2:12" s="9" customFormat="1" ht="19.95" customHeight="1">
      <c r="B115" s="102"/>
      <c r="D115" s="103" t="s">
        <v>134</v>
      </c>
      <c r="E115" s="104"/>
      <c r="F115" s="104"/>
      <c r="G115" s="104"/>
      <c r="H115" s="104"/>
      <c r="I115" s="104"/>
      <c r="J115" s="105">
        <f>J301</f>
        <v>0</v>
      </c>
      <c r="L115" s="102"/>
    </row>
    <row r="116" spans="2:12" s="9" customFormat="1" ht="19.95" customHeight="1">
      <c r="B116" s="102"/>
      <c r="D116" s="103" t="s">
        <v>135</v>
      </c>
      <c r="E116" s="104"/>
      <c r="F116" s="104"/>
      <c r="G116" s="104"/>
      <c r="H116" s="104"/>
      <c r="I116" s="104"/>
      <c r="J116" s="105">
        <f>J306</f>
        <v>0</v>
      </c>
      <c r="L116" s="102"/>
    </row>
    <row r="117" spans="2:12" s="9" customFormat="1" ht="19.95" customHeight="1">
      <c r="B117" s="102"/>
      <c r="D117" s="103" t="s">
        <v>136</v>
      </c>
      <c r="E117" s="104"/>
      <c r="F117" s="104"/>
      <c r="G117" s="104"/>
      <c r="H117" s="104"/>
      <c r="I117" s="104"/>
      <c r="J117" s="105">
        <f>J312</f>
        <v>0</v>
      </c>
      <c r="L117" s="102"/>
    </row>
    <row r="118" spans="2:12" s="1" customFormat="1" ht="21.75" customHeight="1">
      <c r="B118" s="25"/>
      <c r="L118" s="25"/>
    </row>
    <row r="119" spans="2:12" s="1" customFormat="1" ht="6.9" customHeight="1"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25"/>
    </row>
    <row r="123" spans="2:12" s="1" customFormat="1" ht="6.9" customHeight="1"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25"/>
    </row>
    <row r="124" spans="2:12" s="1" customFormat="1" ht="24.9" customHeight="1">
      <c r="B124" s="25"/>
      <c r="C124" s="17" t="s">
        <v>137</v>
      </c>
      <c r="L124" s="25"/>
    </row>
    <row r="125" spans="2:12" s="1" customFormat="1" ht="6.9" customHeight="1">
      <c r="B125" s="25"/>
      <c r="L125" s="25"/>
    </row>
    <row r="126" spans="2:12" s="1" customFormat="1" ht="12" customHeight="1">
      <c r="B126" s="25"/>
      <c r="C126" s="22" t="s">
        <v>13</v>
      </c>
      <c r="L126" s="25"/>
    </row>
    <row r="127" spans="2:12" s="1" customFormat="1" ht="16.5" customHeight="1">
      <c r="B127" s="25"/>
      <c r="E127" s="386" t="str">
        <f>E7</f>
        <v>Komunitné centrum – obec Jelka</v>
      </c>
      <c r="F127" s="386"/>
      <c r="G127" s="386"/>
      <c r="H127" s="386"/>
      <c r="L127" s="25"/>
    </row>
    <row r="128" spans="2:12" s="1" customFormat="1" ht="12" customHeight="1">
      <c r="B128" s="25"/>
      <c r="C128" s="22" t="s">
        <v>110</v>
      </c>
      <c r="L128" s="25"/>
    </row>
    <row r="129" spans="2:64" s="1" customFormat="1" ht="16.5" customHeight="1">
      <c r="B129" s="25"/>
      <c r="E129" s="492" t="str">
        <f>E10</f>
        <v>01 - Architektúra -stavebná časť ,statika</v>
      </c>
      <c r="F129" s="501"/>
      <c r="G129" s="501"/>
      <c r="H129" s="501"/>
      <c r="L129" s="25"/>
    </row>
    <row r="130" spans="2:64" s="1" customFormat="1" ht="6.9" customHeight="1">
      <c r="B130" s="25"/>
      <c r="L130" s="25"/>
    </row>
    <row r="131" spans="2:64" s="1" customFormat="1" ht="12" customHeight="1">
      <c r="B131" s="25"/>
      <c r="C131" s="22" t="s">
        <v>16</v>
      </c>
      <c r="F131" s="20" t="str">
        <f>E15</f>
        <v>Jelka,p.č. 1174/38,1174/41</v>
      </c>
      <c r="I131" s="22" t="s">
        <v>18</v>
      </c>
      <c r="J131" s="44">
        <f>IF(J14="","",J14)</f>
        <v>43886</v>
      </c>
      <c r="L131" s="25"/>
    </row>
    <row r="132" spans="2:64" s="1" customFormat="1" ht="6.9" customHeight="1">
      <c r="B132" s="25"/>
      <c r="L132" s="25"/>
    </row>
    <row r="133" spans="2:64" s="1" customFormat="1" ht="15.15" customHeight="1">
      <c r="B133" s="25"/>
      <c r="C133" s="22" t="s">
        <v>19</v>
      </c>
      <c r="F133" s="20" t="str">
        <f>E18</f>
        <v>Obec Jelka</v>
      </c>
      <c r="I133" s="22" t="s">
        <v>24</v>
      </c>
      <c r="J133" s="23" t="str">
        <f>E24</f>
        <v>ADplan s.r.o.</v>
      </c>
      <c r="L133" s="25"/>
    </row>
    <row r="134" spans="2:64" s="1" customFormat="1" ht="25.2" customHeight="1">
      <c r="B134" s="25"/>
      <c r="C134" s="22" t="s">
        <v>23</v>
      </c>
      <c r="F134" s="20" t="str">
        <f>IF(E21="","",E21)</f>
        <v>víťaz verejného obstarávania</v>
      </c>
      <c r="I134" s="22" t="s">
        <v>27</v>
      </c>
      <c r="J134" s="23" t="str">
        <f>E27</f>
        <v>Ing. arch. Jozef Melíšek</v>
      </c>
      <c r="L134" s="25"/>
    </row>
    <row r="135" spans="2:64" s="1" customFormat="1" ht="10.35" customHeight="1">
      <c r="B135" s="25"/>
      <c r="L135" s="25"/>
    </row>
    <row r="136" spans="2:64" s="10" customFormat="1" ht="29.25" customHeight="1">
      <c r="B136" s="106"/>
      <c r="C136" s="107" t="s">
        <v>138</v>
      </c>
      <c r="D136" s="108" t="s">
        <v>54</v>
      </c>
      <c r="E136" s="108" t="s">
        <v>50</v>
      </c>
      <c r="F136" s="108" t="s">
        <v>51</v>
      </c>
      <c r="G136" s="108" t="s">
        <v>139</v>
      </c>
      <c r="H136" s="108" t="s">
        <v>140</v>
      </c>
      <c r="I136" s="108" t="s">
        <v>141</v>
      </c>
      <c r="J136" s="109" t="s">
        <v>114</v>
      </c>
      <c r="K136" s="110" t="s">
        <v>142</v>
      </c>
      <c r="L136" s="106"/>
      <c r="M136" s="51" t="s">
        <v>1</v>
      </c>
      <c r="N136" s="52" t="s">
        <v>33</v>
      </c>
      <c r="O136" s="52" t="s">
        <v>143</v>
      </c>
      <c r="P136" s="52" t="s">
        <v>144</v>
      </c>
      <c r="Q136" s="52" t="s">
        <v>145</v>
      </c>
      <c r="R136" s="52" t="s">
        <v>146</v>
      </c>
      <c r="S136" s="52" t="s">
        <v>147</v>
      </c>
      <c r="T136" s="53" t="s">
        <v>148</v>
      </c>
    </row>
    <row r="137" spans="2:64" s="1" customFormat="1" ht="22.95" customHeight="1">
      <c r="B137" s="25"/>
      <c r="C137" s="56" t="s">
        <v>115</v>
      </c>
      <c r="J137" s="111">
        <f>BJ137</f>
        <v>0</v>
      </c>
      <c r="L137" s="25"/>
      <c r="M137" s="54"/>
      <c r="N137" s="45"/>
      <c r="O137" s="45"/>
      <c r="P137" s="112">
        <f>P138+P198</f>
        <v>4057.7603720999996</v>
      </c>
      <c r="Q137" s="45"/>
      <c r="R137" s="112">
        <f>R138+R198</f>
        <v>531.97274596</v>
      </c>
      <c r="S137" s="45"/>
      <c r="T137" s="113">
        <f>T138+T198</f>
        <v>0</v>
      </c>
      <c r="AS137" s="13" t="s">
        <v>68</v>
      </c>
      <c r="AT137" s="13" t="s">
        <v>116</v>
      </c>
      <c r="BJ137" s="114">
        <f>BJ138+BJ198</f>
        <v>0</v>
      </c>
    </row>
    <row r="138" spans="2:64" s="11" customFormat="1" ht="25.95" customHeight="1">
      <c r="B138" s="115"/>
      <c r="D138" s="116" t="s">
        <v>68</v>
      </c>
      <c r="E138" s="117" t="s">
        <v>149</v>
      </c>
      <c r="F138" s="117" t="s">
        <v>150</v>
      </c>
      <c r="J138" s="118">
        <f>BJ138</f>
        <v>0</v>
      </c>
      <c r="L138" s="115"/>
      <c r="M138" s="119"/>
      <c r="N138" s="120"/>
      <c r="O138" s="120"/>
      <c r="P138" s="121">
        <f>P139+P143+P153+P169+P174+P187+P196</f>
        <v>2566.6323923899999</v>
      </c>
      <c r="Q138" s="120"/>
      <c r="R138" s="121">
        <f>R139+R143+R153+R169+R174+R187+R196</f>
        <v>488.49926228999999</v>
      </c>
      <c r="S138" s="120"/>
      <c r="T138" s="122">
        <f>T139+T143+T153+T169+T174+T187+T196</f>
        <v>0</v>
      </c>
      <c r="AQ138" s="116" t="s">
        <v>77</v>
      </c>
      <c r="AS138" s="123" t="s">
        <v>68</v>
      </c>
      <c r="AT138" s="123" t="s">
        <v>69</v>
      </c>
      <c r="AX138" s="116" t="s">
        <v>151</v>
      </c>
      <c r="BJ138" s="124">
        <f>BJ139+BJ143+BJ153+BJ169+BJ174+BJ187+BJ196</f>
        <v>0</v>
      </c>
    </row>
    <row r="139" spans="2:64" s="11" customFormat="1" ht="22.95" customHeight="1">
      <c r="B139" s="115"/>
      <c r="D139" s="116" t="s">
        <v>68</v>
      </c>
      <c r="E139" s="125" t="s">
        <v>77</v>
      </c>
      <c r="F139" s="125" t="s">
        <v>152</v>
      </c>
      <c r="J139" s="126">
        <f>SUM(J140:J142)</f>
        <v>0</v>
      </c>
      <c r="L139" s="115"/>
      <c r="M139" s="119"/>
      <c r="N139" s="120"/>
      <c r="O139" s="120"/>
      <c r="P139" s="121">
        <f>SUM(P140:P142)</f>
        <v>278.09160799999995</v>
      </c>
      <c r="Q139" s="120"/>
      <c r="R139" s="121">
        <f>SUM(R140:R142)</f>
        <v>0</v>
      </c>
      <c r="S139" s="120"/>
      <c r="T139" s="122">
        <f>SUM(T140:T142)</f>
        <v>0</v>
      </c>
      <c r="AQ139" s="116" t="s">
        <v>77</v>
      </c>
      <c r="AS139" s="123" t="s">
        <v>68</v>
      </c>
      <c r="AT139" s="123" t="s">
        <v>77</v>
      </c>
      <c r="AX139" s="116" t="s">
        <v>151</v>
      </c>
      <c r="BJ139" s="124">
        <f>SUM(BJ140:BJ142)</f>
        <v>0</v>
      </c>
    </row>
    <row r="140" spans="2:64" s="271" customFormat="1" ht="24" customHeight="1">
      <c r="B140" s="259"/>
      <c r="C140" s="292" t="s">
        <v>161</v>
      </c>
      <c r="D140" s="292" t="s">
        <v>153</v>
      </c>
      <c r="E140" s="293" t="s">
        <v>162</v>
      </c>
      <c r="F140" s="294" t="s">
        <v>163</v>
      </c>
      <c r="G140" s="295" t="s">
        <v>164</v>
      </c>
      <c r="H140" s="296">
        <v>89.45</v>
      </c>
      <c r="I140" s="297"/>
      <c r="J140" s="297">
        <f t="shared" ref="J140:J142" si="0">ROUND(I140*H140,2)</f>
        <v>0</v>
      </c>
      <c r="K140" s="294" t="s">
        <v>1</v>
      </c>
      <c r="L140" s="266"/>
      <c r="M140" s="298" t="s">
        <v>1</v>
      </c>
      <c r="N140" s="299" t="s">
        <v>35</v>
      </c>
      <c r="O140" s="300">
        <v>0</v>
      </c>
      <c r="P140" s="300">
        <f t="shared" ref="P140:P142" si="1">O140*H140</f>
        <v>0</v>
      </c>
      <c r="Q140" s="300">
        <v>0</v>
      </c>
      <c r="R140" s="300">
        <f t="shared" ref="R140:R142" si="2">Q140*H140</f>
        <v>0</v>
      </c>
      <c r="S140" s="300">
        <v>0</v>
      </c>
      <c r="T140" s="301">
        <f t="shared" ref="T140:T142" si="3">S140*H140</f>
        <v>0</v>
      </c>
      <c r="AQ140" s="302" t="s">
        <v>156</v>
      </c>
      <c r="AS140" s="302" t="s">
        <v>153</v>
      </c>
      <c r="AT140" s="302" t="s">
        <v>157</v>
      </c>
      <c r="AX140" s="273" t="s">
        <v>151</v>
      </c>
      <c r="BD140" s="274">
        <f t="shared" ref="BD140:BD142" si="4">IF(N140="základná",J140,0)</f>
        <v>0</v>
      </c>
      <c r="BE140" s="274">
        <f t="shared" ref="BE140:BE142" si="5">IF(N140="znížená",J140,0)</f>
        <v>0</v>
      </c>
      <c r="BF140" s="274">
        <f t="shared" ref="BF140:BF142" si="6">IF(N140="zákl. prenesená",J140,0)</f>
        <v>0</v>
      </c>
      <c r="BG140" s="274">
        <f t="shared" ref="BG140:BG142" si="7">IF(N140="zníž. prenesená",J140,0)</f>
        <v>0</v>
      </c>
      <c r="BH140" s="274">
        <f t="shared" ref="BH140:BH142" si="8">IF(N140="nulová",J140,0)</f>
        <v>0</v>
      </c>
      <c r="BI140" s="273" t="s">
        <v>157</v>
      </c>
      <c r="BJ140" s="274">
        <f t="shared" ref="BJ140:BJ142" si="9">ROUND(I140*H140,2)</f>
        <v>0</v>
      </c>
      <c r="BK140" s="273" t="s">
        <v>156</v>
      </c>
      <c r="BL140" s="302" t="s">
        <v>165</v>
      </c>
    </row>
    <row r="141" spans="2:64" s="271" customFormat="1" ht="16.5" customHeight="1">
      <c r="B141" s="259"/>
      <c r="C141" s="292" t="s">
        <v>166</v>
      </c>
      <c r="D141" s="292" t="s">
        <v>153</v>
      </c>
      <c r="E141" s="293" t="s">
        <v>167</v>
      </c>
      <c r="F141" s="294" t="s">
        <v>168</v>
      </c>
      <c r="G141" s="295" t="s">
        <v>164</v>
      </c>
      <c r="H141" s="296">
        <v>64.05</v>
      </c>
      <c r="I141" s="297"/>
      <c r="J141" s="297">
        <f t="shared" si="0"/>
        <v>0</v>
      </c>
      <c r="K141" s="294" t="s">
        <v>155</v>
      </c>
      <c r="L141" s="266"/>
      <c r="M141" s="298" t="s">
        <v>1</v>
      </c>
      <c r="N141" s="299" t="s">
        <v>35</v>
      </c>
      <c r="O141" s="300">
        <v>2.5139999999999998</v>
      </c>
      <c r="P141" s="300">
        <f t="shared" si="1"/>
        <v>161.02169999999998</v>
      </c>
      <c r="Q141" s="300">
        <v>0</v>
      </c>
      <c r="R141" s="300">
        <f t="shared" si="2"/>
        <v>0</v>
      </c>
      <c r="S141" s="300">
        <v>0</v>
      </c>
      <c r="T141" s="301">
        <f t="shared" si="3"/>
        <v>0</v>
      </c>
      <c r="AQ141" s="302" t="s">
        <v>156</v>
      </c>
      <c r="AS141" s="302" t="s">
        <v>153</v>
      </c>
      <c r="AT141" s="302" t="s">
        <v>157</v>
      </c>
      <c r="AX141" s="273" t="s">
        <v>151</v>
      </c>
      <c r="BD141" s="274">
        <f t="shared" si="4"/>
        <v>0</v>
      </c>
      <c r="BE141" s="274">
        <f t="shared" si="5"/>
        <v>0</v>
      </c>
      <c r="BF141" s="274">
        <f t="shared" si="6"/>
        <v>0</v>
      </c>
      <c r="BG141" s="274">
        <f t="shared" si="7"/>
        <v>0</v>
      </c>
      <c r="BH141" s="274">
        <f t="shared" si="8"/>
        <v>0</v>
      </c>
      <c r="BI141" s="273" t="s">
        <v>157</v>
      </c>
      <c r="BJ141" s="274">
        <f t="shared" si="9"/>
        <v>0</v>
      </c>
      <c r="BK141" s="273" t="s">
        <v>156</v>
      </c>
      <c r="BL141" s="302" t="s">
        <v>169</v>
      </c>
    </row>
    <row r="142" spans="2:64" s="271" customFormat="1" ht="24" customHeight="1">
      <c r="B142" s="259"/>
      <c r="C142" s="292" t="s">
        <v>103</v>
      </c>
      <c r="D142" s="292" t="s">
        <v>153</v>
      </c>
      <c r="E142" s="293" t="s">
        <v>171</v>
      </c>
      <c r="F142" s="294" t="s">
        <v>172</v>
      </c>
      <c r="G142" s="295" t="s">
        <v>164</v>
      </c>
      <c r="H142" s="296">
        <v>99.888999999999996</v>
      </c>
      <c r="I142" s="297"/>
      <c r="J142" s="297">
        <f t="shared" si="0"/>
        <v>0</v>
      </c>
      <c r="K142" s="294" t="s">
        <v>155</v>
      </c>
      <c r="L142" s="266"/>
      <c r="M142" s="298" t="s">
        <v>1</v>
      </c>
      <c r="N142" s="299" t="s">
        <v>35</v>
      </c>
      <c r="O142" s="300">
        <v>1.1719999999999999</v>
      </c>
      <c r="P142" s="300">
        <f t="shared" si="1"/>
        <v>117.06990799999998</v>
      </c>
      <c r="Q142" s="300">
        <v>0</v>
      </c>
      <c r="R142" s="300">
        <f t="shared" si="2"/>
        <v>0</v>
      </c>
      <c r="S142" s="300">
        <v>0</v>
      </c>
      <c r="T142" s="301">
        <f t="shared" si="3"/>
        <v>0</v>
      </c>
      <c r="AQ142" s="302" t="s">
        <v>156</v>
      </c>
      <c r="AS142" s="302" t="s">
        <v>153</v>
      </c>
      <c r="AT142" s="302" t="s">
        <v>157</v>
      </c>
      <c r="AX142" s="273" t="s">
        <v>151</v>
      </c>
      <c r="BD142" s="274">
        <f t="shared" si="4"/>
        <v>0</v>
      </c>
      <c r="BE142" s="274">
        <f t="shared" si="5"/>
        <v>0</v>
      </c>
      <c r="BF142" s="274">
        <f t="shared" si="6"/>
        <v>0</v>
      </c>
      <c r="BG142" s="274">
        <f t="shared" si="7"/>
        <v>0</v>
      </c>
      <c r="BH142" s="274">
        <f t="shared" si="8"/>
        <v>0</v>
      </c>
      <c r="BI142" s="273" t="s">
        <v>157</v>
      </c>
      <c r="BJ142" s="274">
        <f t="shared" si="9"/>
        <v>0</v>
      </c>
      <c r="BK142" s="273" t="s">
        <v>156</v>
      </c>
      <c r="BL142" s="302" t="s">
        <v>173</v>
      </c>
    </row>
    <row r="143" spans="2:64" s="11" customFormat="1" ht="22.95" customHeight="1">
      <c r="B143" s="115"/>
      <c r="D143" s="116" t="s">
        <v>68</v>
      </c>
      <c r="E143" s="125" t="s">
        <v>157</v>
      </c>
      <c r="F143" s="125" t="s">
        <v>174</v>
      </c>
      <c r="J143" s="126">
        <f>SUM(J144:J152)</f>
        <v>0</v>
      </c>
      <c r="L143" s="115"/>
      <c r="M143" s="119"/>
      <c r="N143" s="120"/>
      <c r="O143" s="120"/>
      <c r="P143" s="121">
        <f>SUM(P144:P152)</f>
        <v>251.52991116999999</v>
      </c>
      <c r="Q143" s="120"/>
      <c r="R143" s="121">
        <f>SUM(R144:R152)</f>
        <v>257.96478775000003</v>
      </c>
      <c r="S143" s="120"/>
      <c r="T143" s="122">
        <f>SUM(T144:T152)</f>
        <v>0</v>
      </c>
      <c r="X143" s="271"/>
      <c r="AQ143" s="116" t="s">
        <v>77</v>
      </c>
      <c r="AS143" s="123" t="s">
        <v>68</v>
      </c>
      <c r="AT143" s="123" t="s">
        <v>77</v>
      </c>
      <c r="AX143" s="116" t="s">
        <v>151</v>
      </c>
      <c r="BJ143" s="124">
        <f>SUM(BJ144:BJ152)</f>
        <v>0</v>
      </c>
    </row>
    <row r="144" spans="2:64" s="1" customFormat="1" ht="24" customHeight="1">
      <c r="B144" s="127"/>
      <c r="C144" s="128" t="s">
        <v>106</v>
      </c>
      <c r="D144" s="128" t="s">
        <v>153</v>
      </c>
      <c r="E144" s="129" t="s">
        <v>175</v>
      </c>
      <c r="F144" s="130" t="s">
        <v>176</v>
      </c>
      <c r="G144" s="131" t="s">
        <v>164</v>
      </c>
      <c r="H144" s="132">
        <v>59.244</v>
      </c>
      <c r="I144" s="133"/>
      <c r="J144" s="133">
        <f t="shared" ref="J144:J152" si="10">ROUND(I144*H144,2)</f>
        <v>0</v>
      </c>
      <c r="K144" s="130" t="s">
        <v>1</v>
      </c>
      <c r="L144" s="25"/>
      <c r="M144" s="134" t="s">
        <v>1</v>
      </c>
      <c r="N144" s="135" t="s">
        <v>35</v>
      </c>
      <c r="O144" s="136">
        <v>0</v>
      </c>
      <c r="P144" s="136">
        <f t="shared" ref="P144:P152" si="11">O144*H144</f>
        <v>0</v>
      </c>
      <c r="Q144" s="136">
        <v>0</v>
      </c>
      <c r="R144" s="136">
        <f t="shared" ref="R144:R152" si="12">Q144*H144</f>
        <v>0</v>
      </c>
      <c r="S144" s="136">
        <v>0</v>
      </c>
      <c r="T144" s="137">
        <f t="shared" ref="T144:T152" si="13">S144*H144</f>
        <v>0</v>
      </c>
      <c r="X144" s="271"/>
      <c r="AQ144" s="138" t="s">
        <v>156</v>
      </c>
      <c r="AS144" s="138" t="s">
        <v>153</v>
      </c>
      <c r="AT144" s="138" t="s">
        <v>157</v>
      </c>
      <c r="AX144" s="13" t="s">
        <v>151</v>
      </c>
      <c r="BD144" s="139">
        <f t="shared" ref="BD144:BD152" si="14">IF(N144="základná",J144,0)</f>
        <v>0</v>
      </c>
      <c r="BE144" s="139">
        <f t="shared" ref="BE144:BE152" si="15">IF(N144="znížená",J144,0)</f>
        <v>0</v>
      </c>
      <c r="BF144" s="139">
        <f t="shared" ref="BF144:BF152" si="16">IF(N144="zákl. prenesená",J144,0)</f>
        <v>0</v>
      </c>
      <c r="BG144" s="139">
        <f t="shared" ref="BG144:BG152" si="17">IF(N144="zníž. prenesená",J144,0)</f>
        <v>0</v>
      </c>
      <c r="BH144" s="139">
        <f t="shared" ref="BH144:BH152" si="18">IF(N144="nulová",J144,0)</f>
        <v>0</v>
      </c>
      <c r="BI144" s="13" t="s">
        <v>157</v>
      </c>
      <c r="BJ144" s="139">
        <f t="shared" ref="BJ144:BJ152" si="19">ROUND(I144*H144,2)</f>
        <v>0</v>
      </c>
      <c r="BK144" s="13" t="s">
        <v>156</v>
      </c>
      <c r="BL144" s="138" t="s">
        <v>177</v>
      </c>
    </row>
    <row r="145" spans="2:64" s="1" customFormat="1" ht="24" customHeight="1">
      <c r="B145" s="127"/>
      <c r="C145" s="128" t="s">
        <v>178</v>
      </c>
      <c r="D145" s="128" t="s">
        <v>153</v>
      </c>
      <c r="E145" s="129" t="s">
        <v>179</v>
      </c>
      <c r="F145" s="130" t="s">
        <v>180</v>
      </c>
      <c r="G145" s="131" t="s">
        <v>164</v>
      </c>
      <c r="H145" s="132">
        <v>42.487000000000002</v>
      </c>
      <c r="I145" s="133"/>
      <c r="J145" s="133">
        <f t="shared" si="10"/>
        <v>0</v>
      </c>
      <c r="K145" s="130" t="s">
        <v>155</v>
      </c>
      <c r="L145" s="25"/>
      <c r="M145" s="134" t="s">
        <v>1</v>
      </c>
      <c r="N145" s="135" t="s">
        <v>35</v>
      </c>
      <c r="O145" s="136">
        <v>0.61890999999999996</v>
      </c>
      <c r="P145" s="136">
        <f t="shared" si="11"/>
        <v>26.295629169999998</v>
      </c>
      <c r="Q145" s="136">
        <v>2.2151299999999998</v>
      </c>
      <c r="R145" s="136">
        <f t="shared" si="12"/>
        <v>94.114228310000001</v>
      </c>
      <c r="S145" s="136">
        <v>0</v>
      </c>
      <c r="T145" s="137">
        <f t="shared" si="13"/>
        <v>0</v>
      </c>
      <c r="X145" s="271"/>
      <c r="AQ145" s="138" t="s">
        <v>156</v>
      </c>
      <c r="AS145" s="138" t="s">
        <v>153</v>
      </c>
      <c r="AT145" s="138" t="s">
        <v>157</v>
      </c>
      <c r="AX145" s="13" t="s">
        <v>151</v>
      </c>
      <c r="BD145" s="139">
        <f t="shared" si="14"/>
        <v>0</v>
      </c>
      <c r="BE145" s="139">
        <f t="shared" si="15"/>
        <v>0</v>
      </c>
      <c r="BF145" s="139">
        <f t="shared" si="16"/>
        <v>0</v>
      </c>
      <c r="BG145" s="139">
        <f t="shared" si="17"/>
        <v>0</v>
      </c>
      <c r="BH145" s="139">
        <f t="shared" si="18"/>
        <v>0</v>
      </c>
      <c r="BI145" s="13" t="s">
        <v>157</v>
      </c>
      <c r="BJ145" s="139">
        <f t="shared" si="19"/>
        <v>0</v>
      </c>
      <c r="BK145" s="13" t="s">
        <v>156</v>
      </c>
      <c r="BL145" s="138" t="s">
        <v>181</v>
      </c>
    </row>
    <row r="146" spans="2:64" s="1" customFormat="1" ht="24" customHeight="1">
      <c r="B146" s="127"/>
      <c r="C146" s="128" t="s">
        <v>182</v>
      </c>
      <c r="D146" s="128" t="s">
        <v>153</v>
      </c>
      <c r="E146" s="129" t="s">
        <v>183</v>
      </c>
      <c r="F146" s="130" t="s">
        <v>184</v>
      </c>
      <c r="G146" s="131" t="s">
        <v>185</v>
      </c>
      <c r="H146" s="132">
        <v>14.76</v>
      </c>
      <c r="I146" s="133"/>
      <c r="J146" s="133">
        <f t="shared" si="10"/>
        <v>0</v>
      </c>
      <c r="K146" s="130" t="s">
        <v>1</v>
      </c>
      <c r="L146" s="25"/>
      <c r="M146" s="134" t="s">
        <v>1</v>
      </c>
      <c r="N146" s="135" t="s">
        <v>35</v>
      </c>
      <c r="O146" s="136">
        <v>0</v>
      </c>
      <c r="P146" s="136">
        <f t="shared" si="11"/>
        <v>0</v>
      </c>
      <c r="Q146" s="136">
        <v>0</v>
      </c>
      <c r="R146" s="136">
        <f t="shared" si="12"/>
        <v>0</v>
      </c>
      <c r="S146" s="136">
        <v>0</v>
      </c>
      <c r="T146" s="137">
        <f t="shared" si="13"/>
        <v>0</v>
      </c>
      <c r="X146" s="271"/>
      <c r="AQ146" s="138" t="s">
        <v>156</v>
      </c>
      <c r="AS146" s="138" t="s">
        <v>153</v>
      </c>
      <c r="AT146" s="138" t="s">
        <v>157</v>
      </c>
      <c r="AX146" s="13" t="s">
        <v>151</v>
      </c>
      <c r="BD146" s="139">
        <f t="shared" si="14"/>
        <v>0</v>
      </c>
      <c r="BE146" s="139">
        <f t="shared" si="15"/>
        <v>0</v>
      </c>
      <c r="BF146" s="139">
        <f t="shared" si="16"/>
        <v>0</v>
      </c>
      <c r="BG146" s="139">
        <f t="shared" si="17"/>
        <v>0</v>
      </c>
      <c r="BH146" s="139">
        <f t="shared" si="18"/>
        <v>0</v>
      </c>
      <c r="BI146" s="13" t="s">
        <v>157</v>
      </c>
      <c r="BJ146" s="139">
        <f t="shared" si="19"/>
        <v>0</v>
      </c>
      <c r="BK146" s="13" t="s">
        <v>156</v>
      </c>
      <c r="BL146" s="138" t="s">
        <v>186</v>
      </c>
    </row>
    <row r="147" spans="2:64" s="1" customFormat="1" ht="24" customHeight="1">
      <c r="B147" s="127"/>
      <c r="C147" s="128" t="s">
        <v>187</v>
      </c>
      <c r="D147" s="128" t="s">
        <v>153</v>
      </c>
      <c r="E147" s="129" t="s">
        <v>188</v>
      </c>
      <c r="F147" s="130" t="s">
        <v>189</v>
      </c>
      <c r="G147" s="131" t="s">
        <v>185</v>
      </c>
      <c r="H147" s="132">
        <v>14.76</v>
      </c>
      <c r="I147" s="133"/>
      <c r="J147" s="133">
        <f t="shared" si="10"/>
        <v>0</v>
      </c>
      <c r="K147" s="130" t="s">
        <v>1</v>
      </c>
      <c r="L147" s="25"/>
      <c r="M147" s="134" t="s">
        <v>1</v>
      </c>
      <c r="N147" s="135" t="s">
        <v>35</v>
      </c>
      <c r="O147" s="136">
        <v>0</v>
      </c>
      <c r="P147" s="136">
        <f t="shared" si="11"/>
        <v>0</v>
      </c>
      <c r="Q147" s="136">
        <v>0</v>
      </c>
      <c r="R147" s="136">
        <f t="shared" si="12"/>
        <v>0</v>
      </c>
      <c r="S147" s="136">
        <v>0</v>
      </c>
      <c r="T147" s="137">
        <f t="shared" si="13"/>
        <v>0</v>
      </c>
      <c r="X147" s="271"/>
      <c r="AQ147" s="138" t="s">
        <v>156</v>
      </c>
      <c r="AS147" s="138" t="s">
        <v>153</v>
      </c>
      <c r="AT147" s="138" t="s">
        <v>157</v>
      </c>
      <c r="AX147" s="13" t="s">
        <v>151</v>
      </c>
      <c r="BD147" s="139">
        <f t="shared" si="14"/>
        <v>0</v>
      </c>
      <c r="BE147" s="139">
        <f t="shared" si="15"/>
        <v>0</v>
      </c>
      <c r="BF147" s="139">
        <f t="shared" si="16"/>
        <v>0</v>
      </c>
      <c r="BG147" s="139">
        <f t="shared" si="17"/>
        <v>0</v>
      </c>
      <c r="BH147" s="139">
        <f t="shared" si="18"/>
        <v>0</v>
      </c>
      <c r="BI147" s="13" t="s">
        <v>157</v>
      </c>
      <c r="BJ147" s="139">
        <f t="shared" si="19"/>
        <v>0</v>
      </c>
      <c r="BK147" s="13" t="s">
        <v>156</v>
      </c>
      <c r="BL147" s="138" t="s">
        <v>190</v>
      </c>
    </row>
    <row r="148" spans="2:64" s="1" customFormat="1" ht="16.5" customHeight="1">
      <c r="B148" s="127"/>
      <c r="C148" s="128" t="s">
        <v>191</v>
      </c>
      <c r="D148" s="128" t="s">
        <v>153</v>
      </c>
      <c r="E148" s="129" t="s">
        <v>192</v>
      </c>
      <c r="F148" s="130" t="s">
        <v>193</v>
      </c>
      <c r="G148" s="131" t="s">
        <v>194</v>
      </c>
      <c r="H148" s="132">
        <v>1.109</v>
      </c>
      <c r="I148" s="133"/>
      <c r="J148" s="133">
        <f t="shared" si="10"/>
        <v>0</v>
      </c>
      <c r="K148" s="130" t="s">
        <v>155</v>
      </c>
      <c r="L148" s="25"/>
      <c r="M148" s="134" t="s">
        <v>1</v>
      </c>
      <c r="N148" s="135" t="s">
        <v>35</v>
      </c>
      <c r="O148" s="136">
        <v>15.11</v>
      </c>
      <c r="P148" s="136">
        <f t="shared" si="11"/>
        <v>16.756989999999998</v>
      </c>
      <c r="Q148" s="136">
        <v>1.20296</v>
      </c>
      <c r="R148" s="136">
        <f t="shared" si="12"/>
        <v>1.3340826400000001</v>
      </c>
      <c r="S148" s="136">
        <v>0</v>
      </c>
      <c r="T148" s="137">
        <f t="shared" si="13"/>
        <v>0</v>
      </c>
      <c r="X148" s="271"/>
      <c r="AQ148" s="138" t="s">
        <v>156</v>
      </c>
      <c r="AS148" s="138" t="s">
        <v>153</v>
      </c>
      <c r="AT148" s="138" t="s">
        <v>157</v>
      </c>
      <c r="AX148" s="13" t="s">
        <v>151</v>
      </c>
      <c r="BD148" s="139">
        <f t="shared" si="14"/>
        <v>0</v>
      </c>
      <c r="BE148" s="139">
        <f t="shared" si="15"/>
        <v>0</v>
      </c>
      <c r="BF148" s="139">
        <f t="shared" si="16"/>
        <v>0</v>
      </c>
      <c r="BG148" s="139">
        <f t="shared" si="17"/>
        <v>0</v>
      </c>
      <c r="BH148" s="139">
        <f t="shared" si="18"/>
        <v>0</v>
      </c>
      <c r="BI148" s="13" t="s">
        <v>157</v>
      </c>
      <c r="BJ148" s="139">
        <f t="shared" si="19"/>
        <v>0</v>
      </c>
      <c r="BK148" s="13" t="s">
        <v>156</v>
      </c>
      <c r="BL148" s="138" t="s">
        <v>195</v>
      </c>
    </row>
    <row r="149" spans="2:64" s="1" customFormat="1" ht="24" customHeight="1">
      <c r="B149" s="127"/>
      <c r="C149" s="128" t="s">
        <v>196</v>
      </c>
      <c r="D149" s="128" t="s">
        <v>153</v>
      </c>
      <c r="E149" s="129" t="s">
        <v>197</v>
      </c>
      <c r="F149" s="130" t="s">
        <v>198</v>
      </c>
      <c r="G149" s="131" t="s">
        <v>164</v>
      </c>
      <c r="H149" s="132">
        <v>3.7250000000000001</v>
      </c>
      <c r="I149" s="133"/>
      <c r="J149" s="133">
        <f t="shared" si="10"/>
        <v>0</v>
      </c>
      <c r="K149" s="130" t="s">
        <v>155</v>
      </c>
      <c r="L149" s="25"/>
      <c r="M149" s="134" t="s">
        <v>1</v>
      </c>
      <c r="N149" s="135" t="s">
        <v>35</v>
      </c>
      <c r="O149" s="136">
        <v>3.3660000000000001</v>
      </c>
      <c r="P149" s="136">
        <f t="shared" si="11"/>
        <v>12.538350000000001</v>
      </c>
      <c r="Q149" s="136">
        <v>2.1286399999999999</v>
      </c>
      <c r="R149" s="136">
        <f t="shared" si="12"/>
        <v>7.9291839999999993</v>
      </c>
      <c r="S149" s="136">
        <v>0</v>
      </c>
      <c r="T149" s="137">
        <f t="shared" si="13"/>
        <v>0</v>
      </c>
      <c r="X149" s="271"/>
      <c r="AQ149" s="138" t="s">
        <v>156</v>
      </c>
      <c r="AS149" s="138" t="s">
        <v>153</v>
      </c>
      <c r="AT149" s="138" t="s">
        <v>157</v>
      </c>
      <c r="AX149" s="13" t="s">
        <v>151</v>
      </c>
      <c r="BD149" s="139">
        <f t="shared" si="14"/>
        <v>0</v>
      </c>
      <c r="BE149" s="139">
        <f t="shared" si="15"/>
        <v>0</v>
      </c>
      <c r="BF149" s="139">
        <f t="shared" si="16"/>
        <v>0</v>
      </c>
      <c r="BG149" s="139">
        <f t="shared" si="17"/>
        <v>0</v>
      </c>
      <c r="BH149" s="139">
        <f t="shared" si="18"/>
        <v>0</v>
      </c>
      <c r="BI149" s="13" t="s">
        <v>157</v>
      </c>
      <c r="BJ149" s="139">
        <f t="shared" si="19"/>
        <v>0</v>
      </c>
      <c r="BK149" s="13" t="s">
        <v>156</v>
      </c>
      <c r="BL149" s="138" t="s">
        <v>199</v>
      </c>
    </row>
    <row r="150" spans="2:64" s="1" customFormat="1" ht="24" customHeight="1">
      <c r="B150" s="127"/>
      <c r="C150" s="128" t="s">
        <v>200</v>
      </c>
      <c r="D150" s="128" t="s">
        <v>153</v>
      </c>
      <c r="E150" s="129" t="s">
        <v>201</v>
      </c>
      <c r="F150" s="130" t="s">
        <v>202</v>
      </c>
      <c r="G150" s="131" t="s">
        <v>164</v>
      </c>
      <c r="H150" s="132">
        <v>29.88</v>
      </c>
      <c r="I150" s="133"/>
      <c r="J150" s="133">
        <f t="shared" si="10"/>
        <v>0</v>
      </c>
      <c r="K150" s="130" t="s">
        <v>203</v>
      </c>
      <c r="L150" s="25"/>
      <c r="M150" s="134" t="s">
        <v>1</v>
      </c>
      <c r="N150" s="135" t="s">
        <v>35</v>
      </c>
      <c r="O150" s="136">
        <v>3.0670000000000002</v>
      </c>
      <c r="P150" s="136">
        <f t="shared" si="11"/>
        <v>91.641959999999997</v>
      </c>
      <c r="Q150" s="136">
        <v>2.1170900000000001</v>
      </c>
      <c r="R150" s="136">
        <f t="shared" si="12"/>
        <v>63.258649200000001</v>
      </c>
      <c r="S150" s="136">
        <v>0</v>
      </c>
      <c r="T150" s="137">
        <f t="shared" si="13"/>
        <v>0</v>
      </c>
      <c r="X150" s="271"/>
      <c r="AQ150" s="138" t="s">
        <v>156</v>
      </c>
      <c r="AS150" s="138" t="s">
        <v>153</v>
      </c>
      <c r="AT150" s="138" t="s">
        <v>157</v>
      </c>
      <c r="AX150" s="13" t="s">
        <v>151</v>
      </c>
      <c r="BD150" s="139">
        <f t="shared" si="14"/>
        <v>0</v>
      </c>
      <c r="BE150" s="139">
        <f t="shared" si="15"/>
        <v>0</v>
      </c>
      <c r="BF150" s="139">
        <f t="shared" si="16"/>
        <v>0</v>
      </c>
      <c r="BG150" s="139">
        <f t="shared" si="17"/>
        <v>0</v>
      </c>
      <c r="BH150" s="139">
        <f t="shared" si="18"/>
        <v>0</v>
      </c>
      <c r="BI150" s="13" t="s">
        <v>157</v>
      </c>
      <c r="BJ150" s="139">
        <f t="shared" si="19"/>
        <v>0</v>
      </c>
      <c r="BK150" s="13" t="s">
        <v>156</v>
      </c>
      <c r="BL150" s="138" t="s">
        <v>204</v>
      </c>
    </row>
    <row r="151" spans="2:64" s="1" customFormat="1" ht="24" customHeight="1">
      <c r="B151" s="127"/>
      <c r="C151" s="128" t="s">
        <v>205</v>
      </c>
      <c r="D151" s="128" t="s">
        <v>153</v>
      </c>
      <c r="E151" s="129" t="s">
        <v>206</v>
      </c>
      <c r="F151" s="130" t="s">
        <v>207</v>
      </c>
      <c r="G151" s="131" t="s">
        <v>164</v>
      </c>
      <c r="H151" s="132">
        <v>38.43</v>
      </c>
      <c r="I151" s="133"/>
      <c r="J151" s="133">
        <f t="shared" si="10"/>
        <v>0</v>
      </c>
      <c r="K151" s="130" t="s">
        <v>203</v>
      </c>
      <c r="L151" s="25"/>
      <c r="M151" s="134" t="s">
        <v>1</v>
      </c>
      <c r="N151" s="135" t="s">
        <v>35</v>
      </c>
      <c r="O151" s="136">
        <v>0.58299999999999996</v>
      </c>
      <c r="P151" s="136">
        <f t="shared" si="11"/>
        <v>22.404689999999999</v>
      </c>
      <c r="Q151" s="136">
        <v>2.3132299999999999</v>
      </c>
      <c r="R151" s="136">
        <f t="shared" si="12"/>
        <v>88.897428899999994</v>
      </c>
      <c r="S151" s="136">
        <v>0</v>
      </c>
      <c r="T151" s="137">
        <f t="shared" si="13"/>
        <v>0</v>
      </c>
      <c r="X151" s="271"/>
      <c r="AQ151" s="138" t="s">
        <v>156</v>
      </c>
      <c r="AS151" s="138" t="s">
        <v>153</v>
      </c>
      <c r="AT151" s="138" t="s">
        <v>157</v>
      </c>
      <c r="AX151" s="13" t="s">
        <v>151</v>
      </c>
      <c r="BD151" s="139">
        <f t="shared" si="14"/>
        <v>0</v>
      </c>
      <c r="BE151" s="139">
        <f t="shared" si="15"/>
        <v>0</v>
      </c>
      <c r="BF151" s="139">
        <f t="shared" si="16"/>
        <v>0</v>
      </c>
      <c r="BG151" s="139">
        <f t="shared" si="17"/>
        <v>0</v>
      </c>
      <c r="BH151" s="139">
        <f t="shared" si="18"/>
        <v>0</v>
      </c>
      <c r="BI151" s="13" t="s">
        <v>157</v>
      </c>
      <c r="BJ151" s="139">
        <f t="shared" si="19"/>
        <v>0</v>
      </c>
      <c r="BK151" s="13" t="s">
        <v>156</v>
      </c>
      <c r="BL151" s="138" t="s">
        <v>208</v>
      </c>
    </row>
    <row r="152" spans="2:64" s="1" customFormat="1" ht="16.5" customHeight="1">
      <c r="B152" s="127"/>
      <c r="C152" s="128" t="s">
        <v>209</v>
      </c>
      <c r="D152" s="128" t="s">
        <v>153</v>
      </c>
      <c r="E152" s="129" t="s">
        <v>210</v>
      </c>
      <c r="F152" s="130" t="s">
        <v>211</v>
      </c>
      <c r="G152" s="131" t="s">
        <v>194</v>
      </c>
      <c r="H152" s="132">
        <v>2.3860000000000001</v>
      </c>
      <c r="I152" s="133"/>
      <c r="J152" s="133">
        <f t="shared" si="10"/>
        <v>0</v>
      </c>
      <c r="K152" s="130" t="s">
        <v>203</v>
      </c>
      <c r="L152" s="25"/>
      <c r="M152" s="134" t="s">
        <v>1</v>
      </c>
      <c r="N152" s="135" t="s">
        <v>35</v>
      </c>
      <c r="O152" s="136">
        <v>34.322000000000003</v>
      </c>
      <c r="P152" s="136">
        <f t="shared" si="11"/>
        <v>81.892292000000012</v>
      </c>
      <c r="Q152" s="136">
        <v>1.01895</v>
      </c>
      <c r="R152" s="136">
        <f t="shared" si="12"/>
        <v>2.4312147000000004</v>
      </c>
      <c r="S152" s="136">
        <v>0</v>
      </c>
      <c r="T152" s="137">
        <f t="shared" si="13"/>
        <v>0</v>
      </c>
      <c r="X152" s="271"/>
      <c r="AQ152" s="138" t="s">
        <v>156</v>
      </c>
      <c r="AS152" s="138" t="s">
        <v>153</v>
      </c>
      <c r="AT152" s="138" t="s">
        <v>157</v>
      </c>
      <c r="AX152" s="13" t="s">
        <v>151</v>
      </c>
      <c r="BD152" s="139">
        <f t="shared" si="14"/>
        <v>0</v>
      </c>
      <c r="BE152" s="139">
        <f t="shared" si="15"/>
        <v>0</v>
      </c>
      <c r="BF152" s="139">
        <f t="shared" si="16"/>
        <v>0</v>
      </c>
      <c r="BG152" s="139">
        <f t="shared" si="17"/>
        <v>0</v>
      </c>
      <c r="BH152" s="139">
        <f t="shared" si="18"/>
        <v>0</v>
      </c>
      <c r="BI152" s="13" t="s">
        <v>157</v>
      </c>
      <c r="BJ152" s="139">
        <f t="shared" si="19"/>
        <v>0</v>
      </c>
      <c r="BK152" s="13" t="s">
        <v>156</v>
      </c>
      <c r="BL152" s="138" t="s">
        <v>212</v>
      </c>
    </row>
    <row r="153" spans="2:64" s="11" customFormat="1" ht="22.95" customHeight="1">
      <c r="B153" s="115"/>
      <c r="D153" s="116" t="s">
        <v>68</v>
      </c>
      <c r="E153" s="125" t="s">
        <v>158</v>
      </c>
      <c r="F153" s="125" t="s">
        <v>213</v>
      </c>
      <c r="J153" s="126">
        <f>SUM(J154:J168)</f>
        <v>0</v>
      </c>
      <c r="L153" s="115"/>
      <c r="M153" s="119"/>
      <c r="N153" s="120"/>
      <c r="O153" s="120"/>
      <c r="P153" s="121">
        <f>SUM(P154:P168)</f>
        <v>284.62529441999999</v>
      </c>
      <c r="Q153" s="120"/>
      <c r="R153" s="121">
        <f>SUM(R154:R168)</f>
        <v>124.37775580999998</v>
      </c>
      <c r="S153" s="120"/>
      <c r="T153" s="122">
        <f>SUM(T154:T168)</f>
        <v>0</v>
      </c>
      <c r="X153" s="271"/>
      <c r="AQ153" s="116" t="s">
        <v>77</v>
      </c>
      <c r="AS153" s="123" t="s">
        <v>68</v>
      </c>
      <c r="AT153" s="123" t="s">
        <v>77</v>
      </c>
      <c r="AX153" s="116" t="s">
        <v>151</v>
      </c>
      <c r="BJ153" s="124">
        <f>SUM(BJ154:BJ168)</f>
        <v>0</v>
      </c>
    </row>
    <row r="154" spans="2:64" s="1" customFormat="1" ht="36" customHeight="1">
      <c r="B154" s="127"/>
      <c r="C154" s="128" t="s">
        <v>7</v>
      </c>
      <c r="D154" s="128" t="s">
        <v>153</v>
      </c>
      <c r="E154" s="129" t="s">
        <v>214</v>
      </c>
      <c r="F154" s="130" t="s">
        <v>215</v>
      </c>
      <c r="G154" s="131" t="s">
        <v>164</v>
      </c>
      <c r="H154" s="132">
        <v>8.657</v>
      </c>
      <c r="I154" s="133"/>
      <c r="J154" s="133">
        <f t="shared" ref="J154:J168" si="20">ROUND(I154*H154,2)</f>
        <v>0</v>
      </c>
      <c r="K154" s="130" t="s">
        <v>155</v>
      </c>
      <c r="L154" s="25"/>
      <c r="M154" s="134" t="s">
        <v>1</v>
      </c>
      <c r="N154" s="135" t="s">
        <v>35</v>
      </c>
      <c r="O154" s="136">
        <v>1.744</v>
      </c>
      <c r="P154" s="136">
        <f t="shared" ref="P154:P168" si="21">O154*H154</f>
        <v>15.097808000000001</v>
      </c>
      <c r="Q154" s="136">
        <v>0.78515000000000001</v>
      </c>
      <c r="R154" s="136">
        <f t="shared" ref="R154:R168" si="22">Q154*H154</f>
        <v>6.7970435499999997</v>
      </c>
      <c r="S154" s="136">
        <v>0</v>
      </c>
      <c r="T154" s="137">
        <f t="shared" ref="T154:T168" si="23">S154*H154</f>
        <v>0</v>
      </c>
      <c r="X154" s="271"/>
      <c r="AQ154" s="138" t="s">
        <v>156</v>
      </c>
      <c r="AS154" s="138" t="s">
        <v>153</v>
      </c>
      <c r="AT154" s="138" t="s">
        <v>157</v>
      </c>
      <c r="AX154" s="13" t="s">
        <v>151</v>
      </c>
      <c r="BD154" s="139">
        <f t="shared" ref="BD154:BD168" si="24">IF(N154="základná",J154,0)</f>
        <v>0</v>
      </c>
      <c r="BE154" s="139">
        <f t="shared" ref="BE154:BE168" si="25">IF(N154="znížená",J154,0)</f>
        <v>0</v>
      </c>
      <c r="BF154" s="139">
        <f t="shared" ref="BF154:BF168" si="26">IF(N154="zákl. prenesená",J154,0)</f>
        <v>0</v>
      </c>
      <c r="BG154" s="139">
        <f t="shared" ref="BG154:BG168" si="27">IF(N154="zníž. prenesená",J154,0)</f>
        <v>0</v>
      </c>
      <c r="BH154" s="139">
        <f t="shared" ref="BH154:BH168" si="28">IF(N154="nulová",J154,0)</f>
        <v>0</v>
      </c>
      <c r="BI154" s="13" t="s">
        <v>157</v>
      </c>
      <c r="BJ154" s="139">
        <f t="shared" ref="BJ154:BJ168" si="29">ROUND(I154*H154,2)</f>
        <v>0</v>
      </c>
      <c r="BK154" s="13" t="s">
        <v>156</v>
      </c>
      <c r="BL154" s="138" t="s">
        <v>216</v>
      </c>
    </row>
    <row r="155" spans="2:64" s="1" customFormat="1" ht="36" customHeight="1">
      <c r="B155" s="127"/>
      <c r="C155" s="128" t="s">
        <v>217</v>
      </c>
      <c r="D155" s="128" t="s">
        <v>153</v>
      </c>
      <c r="E155" s="129" t="s">
        <v>218</v>
      </c>
      <c r="F155" s="130" t="s">
        <v>219</v>
      </c>
      <c r="G155" s="131" t="s">
        <v>164</v>
      </c>
      <c r="H155" s="132">
        <v>63.5</v>
      </c>
      <c r="I155" s="133"/>
      <c r="J155" s="133">
        <f t="shared" si="20"/>
        <v>0</v>
      </c>
      <c r="K155" s="130" t="s">
        <v>155</v>
      </c>
      <c r="L155" s="25"/>
      <c r="M155" s="134" t="s">
        <v>1</v>
      </c>
      <c r="N155" s="135" t="s">
        <v>35</v>
      </c>
      <c r="O155" s="136">
        <v>1.633</v>
      </c>
      <c r="P155" s="136">
        <f t="shared" si="21"/>
        <v>103.6955</v>
      </c>
      <c r="Q155" s="136">
        <v>0.81267999999999996</v>
      </c>
      <c r="R155" s="136">
        <f t="shared" si="22"/>
        <v>51.605179999999997</v>
      </c>
      <c r="S155" s="136">
        <v>0</v>
      </c>
      <c r="T155" s="137">
        <f t="shared" si="23"/>
        <v>0</v>
      </c>
      <c r="X155" s="271"/>
      <c r="AQ155" s="138" t="s">
        <v>156</v>
      </c>
      <c r="AS155" s="138" t="s">
        <v>153</v>
      </c>
      <c r="AT155" s="138" t="s">
        <v>157</v>
      </c>
      <c r="AX155" s="13" t="s">
        <v>151</v>
      </c>
      <c r="BD155" s="139">
        <f t="shared" si="24"/>
        <v>0</v>
      </c>
      <c r="BE155" s="139">
        <f t="shared" si="25"/>
        <v>0</v>
      </c>
      <c r="BF155" s="139">
        <f t="shared" si="26"/>
        <v>0</v>
      </c>
      <c r="BG155" s="139">
        <f t="shared" si="27"/>
        <v>0</v>
      </c>
      <c r="BH155" s="139">
        <f t="shared" si="28"/>
        <v>0</v>
      </c>
      <c r="BI155" s="13" t="s">
        <v>157</v>
      </c>
      <c r="BJ155" s="139">
        <f t="shared" si="29"/>
        <v>0</v>
      </c>
      <c r="BK155" s="13" t="s">
        <v>156</v>
      </c>
      <c r="BL155" s="138" t="s">
        <v>220</v>
      </c>
    </row>
    <row r="156" spans="2:64" s="1" customFormat="1" ht="24" customHeight="1">
      <c r="B156" s="127"/>
      <c r="C156" s="128" t="s">
        <v>221</v>
      </c>
      <c r="D156" s="128" t="s">
        <v>153</v>
      </c>
      <c r="E156" s="129" t="s">
        <v>222</v>
      </c>
      <c r="F156" s="130" t="s">
        <v>223</v>
      </c>
      <c r="G156" s="131" t="s">
        <v>164</v>
      </c>
      <c r="H156" s="132">
        <v>17.399999999999999</v>
      </c>
      <c r="I156" s="133"/>
      <c r="J156" s="133">
        <f t="shared" si="20"/>
        <v>0</v>
      </c>
      <c r="K156" s="130" t="s">
        <v>155</v>
      </c>
      <c r="L156" s="25"/>
      <c r="M156" s="134" t="s">
        <v>1</v>
      </c>
      <c r="N156" s="135" t="s">
        <v>35</v>
      </c>
      <c r="O156" s="136">
        <v>3.488</v>
      </c>
      <c r="P156" s="136">
        <f t="shared" si="21"/>
        <v>60.691199999999995</v>
      </c>
      <c r="Q156" s="136">
        <v>2.1529199999999999</v>
      </c>
      <c r="R156" s="136">
        <f t="shared" si="22"/>
        <v>37.460807999999993</v>
      </c>
      <c r="S156" s="136">
        <v>0</v>
      </c>
      <c r="T156" s="137">
        <f t="shared" si="23"/>
        <v>0</v>
      </c>
      <c r="X156" s="271"/>
      <c r="AQ156" s="138" t="s">
        <v>156</v>
      </c>
      <c r="AS156" s="138" t="s">
        <v>153</v>
      </c>
      <c r="AT156" s="138" t="s">
        <v>157</v>
      </c>
      <c r="AX156" s="13" t="s">
        <v>151</v>
      </c>
      <c r="BD156" s="139">
        <f t="shared" si="24"/>
        <v>0</v>
      </c>
      <c r="BE156" s="139">
        <f t="shared" si="25"/>
        <v>0</v>
      </c>
      <c r="BF156" s="139">
        <f t="shared" si="26"/>
        <v>0</v>
      </c>
      <c r="BG156" s="139">
        <f t="shared" si="27"/>
        <v>0</v>
      </c>
      <c r="BH156" s="139">
        <f t="shared" si="28"/>
        <v>0</v>
      </c>
      <c r="BI156" s="13" t="s">
        <v>157</v>
      </c>
      <c r="BJ156" s="139">
        <f t="shared" si="29"/>
        <v>0</v>
      </c>
      <c r="BK156" s="13" t="s">
        <v>156</v>
      </c>
      <c r="BL156" s="138" t="s">
        <v>224</v>
      </c>
    </row>
    <row r="157" spans="2:64" s="1" customFormat="1" ht="24" customHeight="1">
      <c r="B157" s="127"/>
      <c r="C157" s="128" t="s">
        <v>225</v>
      </c>
      <c r="D157" s="128" t="s">
        <v>153</v>
      </c>
      <c r="E157" s="129" t="s">
        <v>226</v>
      </c>
      <c r="F157" s="130" t="s">
        <v>227</v>
      </c>
      <c r="G157" s="131" t="s">
        <v>154</v>
      </c>
      <c r="H157" s="132">
        <v>7</v>
      </c>
      <c r="I157" s="133"/>
      <c r="J157" s="133">
        <f t="shared" si="20"/>
        <v>0</v>
      </c>
      <c r="K157" s="130" t="s">
        <v>155</v>
      </c>
      <c r="L157" s="25"/>
      <c r="M157" s="134" t="s">
        <v>1</v>
      </c>
      <c r="N157" s="135" t="s">
        <v>35</v>
      </c>
      <c r="O157" s="136">
        <v>0.22714999999999999</v>
      </c>
      <c r="P157" s="136">
        <f t="shared" si="21"/>
        <v>1.59005</v>
      </c>
      <c r="Q157" s="136">
        <v>1.4919999999999999E-2</v>
      </c>
      <c r="R157" s="136">
        <f t="shared" si="22"/>
        <v>0.10443999999999999</v>
      </c>
      <c r="S157" s="136">
        <v>0</v>
      </c>
      <c r="T157" s="137">
        <f t="shared" si="23"/>
        <v>0</v>
      </c>
      <c r="X157" s="271"/>
      <c r="AQ157" s="138" t="s">
        <v>156</v>
      </c>
      <c r="AS157" s="138" t="s">
        <v>153</v>
      </c>
      <c r="AT157" s="138" t="s">
        <v>157</v>
      </c>
      <c r="AX157" s="13" t="s">
        <v>151</v>
      </c>
      <c r="BD157" s="139">
        <f t="shared" si="24"/>
        <v>0</v>
      </c>
      <c r="BE157" s="139">
        <f t="shared" si="25"/>
        <v>0</v>
      </c>
      <c r="BF157" s="139">
        <f t="shared" si="26"/>
        <v>0</v>
      </c>
      <c r="BG157" s="139">
        <f t="shared" si="27"/>
        <v>0</v>
      </c>
      <c r="BH157" s="139">
        <f t="shared" si="28"/>
        <v>0</v>
      </c>
      <c r="BI157" s="13" t="s">
        <v>157</v>
      </c>
      <c r="BJ157" s="139">
        <f t="shared" si="29"/>
        <v>0</v>
      </c>
      <c r="BK157" s="13" t="s">
        <v>156</v>
      </c>
      <c r="BL157" s="138" t="s">
        <v>228</v>
      </c>
    </row>
    <row r="158" spans="2:64" s="1" customFormat="1" ht="24" customHeight="1">
      <c r="B158" s="127"/>
      <c r="C158" s="128" t="s">
        <v>229</v>
      </c>
      <c r="D158" s="128" t="s">
        <v>153</v>
      </c>
      <c r="E158" s="129" t="s">
        <v>230</v>
      </c>
      <c r="F158" s="130" t="s">
        <v>231</v>
      </c>
      <c r="G158" s="131" t="s">
        <v>154</v>
      </c>
      <c r="H158" s="132">
        <v>13</v>
      </c>
      <c r="I158" s="133"/>
      <c r="J158" s="133">
        <f t="shared" si="20"/>
        <v>0</v>
      </c>
      <c r="K158" s="130" t="s">
        <v>155</v>
      </c>
      <c r="L158" s="25"/>
      <c r="M158" s="134" t="s">
        <v>1</v>
      </c>
      <c r="N158" s="135" t="s">
        <v>35</v>
      </c>
      <c r="O158" s="136">
        <v>0.30470999999999998</v>
      </c>
      <c r="P158" s="136">
        <f t="shared" si="21"/>
        <v>3.9612299999999996</v>
      </c>
      <c r="Q158" s="136">
        <v>1.9130000000000001E-2</v>
      </c>
      <c r="R158" s="136">
        <f t="shared" si="22"/>
        <v>0.24869000000000002</v>
      </c>
      <c r="S158" s="136">
        <v>0</v>
      </c>
      <c r="T158" s="137">
        <f t="shared" si="23"/>
        <v>0</v>
      </c>
      <c r="X158" s="271"/>
      <c r="AQ158" s="138" t="s">
        <v>156</v>
      </c>
      <c r="AS158" s="138" t="s">
        <v>153</v>
      </c>
      <c r="AT158" s="138" t="s">
        <v>157</v>
      </c>
      <c r="AX158" s="13" t="s">
        <v>151</v>
      </c>
      <c r="BD158" s="139">
        <f t="shared" si="24"/>
        <v>0</v>
      </c>
      <c r="BE158" s="139">
        <f t="shared" si="25"/>
        <v>0</v>
      </c>
      <c r="BF158" s="139">
        <f t="shared" si="26"/>
        <v>0</v>
      </c>
      <c r="BG158" s="139">
        <f t="shared" si="27"/>
        <v>0</v>
      </c>
      <c r="BH158" s="139">
        <f t="shared" si="28"/>
        <v>0</v>
      </c>
      <c r="BI158" s="13" t="s">
        <v>157</v>
      </c>
      <c r="BJ158" s="139">
        <f t="shared" si="29"/>
        <v>0</v>
      </c>
      <c r="BK158" s="13" t="s">
        <v>156</v>
      </c>
      <c r="BL158" s="138" t="s">
        <v>232</v>
      </c>
    </row>
    <row r="159" spans="2:64" s="1" customFormat="1" ht="24" customHeight="1">
      <c r="B159" s="127"/>
      <c r="C159" s="128" t="s">
        <v>233</v>
      </c>
      <c r="D159" s="128" t="s">
        <v>153</v>
      </c>
      <c r="E159" s="129" t="s">
        <v>234</v>
      </c>
      <c r="F159" s="130" t="s">
        <v>235</v>
      </c>
      <c r="G159" s="131" t="s">
        <v>154</v>
      </c>
      <c r="H159" s="132">
        <v>3</v>
      </c>
      <c r="I159" s="133"/>
      <c r="J159" s="133">
        <f t="shared" si="20"/>
        <v>0</v>
      </c>
      <c r="K159" s="130" t="s">
        <v>155</v>
      </c>
      <c r="L159" s="25"/>
      <c r="M159" s="134" t="s">
        <v>1</v>
      </c>
      <c r="N159" s="135" t="s">
        <v>35</v>
      </c>
      <c r="O159" s="136">
        <v>0.25735999999999998</v>
      </c>
      <c r="P159" s="136">
        <f t="shared" si="21"/>
        <v>0.77207999999999988</v>
      </c>
      <c r="Q159" s="136">
        <v>3.916E-2</v>
      </c>
      <c r="R159" s="136">
        <f t="shared" si="22"/>
        <v>0.11748</v>
      </c>
      <c r="S159" s="136">
        <v>0</v>
      </c>
      <c r="T159" s="137">
        <f t="shared" si="23"/>
        <v>0</v>
      </c>
      <c r="X159" s="271"/>
      <c r="AQ159" s="138" t="s">
        <v>156</v>
      </c>
      <c r="AS159" s="138" t="s">
        <v>153</v>
      </c>
      <c r="AT159" s="138" t="s">
        <v>157</v>
      </c>
      <c r="AX159" s="13" t="s">
        <v>151</v>
      </c>
      <c r="BD159" s="139">
        <f t="shared" si="24"/>
        <v>0</v>
      </c>
      <c r="BE159" s="139">
        <f t="shared" si="25"/>
        <v>0</v>
      </c>
      <c r="BF159" s="139">
        <f t="shared" si="26"/>
        <v>0</v>
      </c>
      <c r="BG159" s="139">
        <f t="shared" si="27"/>
        <v>0</v>
      </c>
      <c r="BH159" s="139">
        <f t="shared" si="28"/>
        <v>0</v>
      </c>
      <c r="BI159" s="13" t="s">
        <v>157</v>
      </c>
      <c r="BJ159" s="139">
        <f t="shared" si="29"/>
        <v>0</v>
      </c>
      <c r="BK159" s="13" t="s">
        <v>156</v>
      </c>
      <c r="BL159" s="138" t="s">
        <v>236</v>
      </c>
    </row>
    <row r="160" spans="2:64" s="1" customFormat="1" ht="24" customHeight="1">
      <c r="B160" s="127"/>
      <c r="C160" s="128" t="s">
        <v>237</v>
      </c>
      <c r="D160" s="128" t="s">
        <v>153</v>
      </c>
      <c r="E160" s="129" t="s">
        <v>238</v>
      </c>
      <c r="F160" s="130" t="s">
        <v>239</v>
      </c>
      <c r="G160" s="131" t="s">
        <v>154</v>
      </c>
      <c r="H160" s="132">
        <v>18</v>
      </c>
      <c r="I160" s="133"/>
      <c r="J160" s="133">
        <f t="shared" si="20"/>
        <v>0</v>
      </c>
      <c r="K160" s="130" t="s">
        <v>155</v>
      </c>
      <c r="L160" s="25"/>
      <c r="M160" s="134" t="s">
        <v>1</v>
      </c>
      <c r="N160" s="135" t="s">
        <v>35</v>
      </c>
      <c r="O160" s="136">
        <v>0.26565</v>
      </c>
      <c r="P160" s="136">
        <f t="shared" si="21"/>
        <v>4.7816999999999998</v>
      </c>
      <c r="Q160" s="136">
        <v>4.8849999999999998E-2</v>
      </c>
      <c r="R160" s="136">
        <f t="shared" si="22"/>
        <v>0.87929999999999997</v>
      </c>
      <c r="S160" s="136">
        <v>0</v>
      </c>
      <c r="T160" s="137">
        <f t="shared" si="23"/>
        <v>0</v>
      </c>
      <c r="X160" s="271"/>
      <c r="AQ160" s="138" t="s">
        <v>156</v>
      </c>
      <c r="AS160" s="138" t="s">
        <v>153</v>
      </c>
      <c r="AT160" s="138" t="s">
        <v>157</v>
      </c>
      <c r="AX160" s="13" t="s">
        <v>151</v>
      </c>
      <c r="BD160" s="139">
        <f t="shared" si="24"/>
        <v>0</v>
      </c>
      <c r="BE160" s="139">
        <f t="shared" si="25"/>
        <v>0</v>
      </c>
      <c r="BF160" s="139">
        <f t="shared" si="26"/>
        <v>0</v>
      </c>
      <c r="BG160" s="139">
        <f t="shared" si="27"/>
        <v>0</v>
      </c>
      <c r="BH160" s="139">
        <f t="shared" si="28"/>
        <v>0</v>
      </c>
      <c r="BI160" s="13" t="s">
        <v>157</v>
      </c>
      <c r="BJ160" s="139">
        <f t="shared" si="29"/>
        <v>0</v>
      </c>
      <c r="BK160" s="13" t="s">
        <v>156</v>
      </c>
      <c r="BL160" s="138" t="s">
        <v>240</v>
      </c>
    </row>
    <row r="161" spans="2:64" s="1" customFormat="1" ht="24" customHeight="1">
      <c r="B161" s="127"/>
      <c r="C161" s="128" t="s">
        <v>241</v>
      </c>
      <c r="D161" s="128" t="s">
        <v>153</v>
      </c>
      <c r="E161" s="129" t="s">
        <v>242</v>
      </c>
      <c r="F161" s="130" t="s">
        <v>243</v>
      </c>
      <c r="G161" s="131" t="s">
        <v>154</v>
      </c>
      <c r="H161" s="132">
        <v>30</v>
      </c>
      <c r="I161" s="133"/>
      <c r="J161" s="133">
        <f t="shared" si="20"/>
        <v>0</v>
      </c>
      <c r="K161" s="130" t="s">
        <v>155</v>
      </c>
      <c r="L161" s="25"/>
      <c r="M161" s="134" t="s">
        <v>1</v>
      </c>
      <c r="N161" s="135" t="s">
        <v>35</v>
      </c>
      <c r="O161" s="136">
        <v>0.33321000000000001</v>
      </c>
      <c r="P161" s="136">
        <f t="shared" si="21"/>
        <v>9.9962999999999997</v>
      </c>
      <c r="Q161" s="136">
        <v>6.8229999999999999E-2</v>
      </c>
      <c r="R161" s="136">
        <f t="shared" si="22"/>
        <v>2.0468999999999999</v>
      </c>
      <c r="S161" s="136">
        <v>0</v>
      </c>
      <c r="T161" s="137">
        <f t="shared" si="23"/>
        <v>0</v>
      </c>
      <c r="X161" s="271"/>
      <c r="AQ161" s="138" t="s">
        <v>156</v>
      </c>
      <c r="AS161" s="138" t="s">
        <v>153</v>
      </c>
      <c r="AT161" s="138" t="s">
        <v>157</v>
      </c>
      <c r="AX161" s="13" t="s">
        <v>151</v>
      </c>
      <c r="BD161" s="139">
        <f t="shared" si="24"/>
        <v>0</v>
      </c>
      <c r="BE161" s="139">
        <f t="shared" si="25"/>
        <v>0</v>
      </c>
      <c r="BF161" s="139">
        <f t="shared" si="26"/>
        <v>0</v>
      </c>
      <c r="BG161" s="139">
        <f t="shared" si="27"/>
        <v>0</v>
      </c>
      <c r="BH161" s="139">
        <f t="shared" si="28"/>
        <v>0</v>
      </c>
      <c r="BI161" s="13" t="s">
        <v>157</v>
      </c>
      <c r="BJ161" s="139">
        <f t="shared" si="29"/>
        <v>0</v>
      </c>
      <c r="BK161" s="13" t="s">
        <v>156</v>
      </c>
      <c r="BL161" s="138" t="s">
        <v>244</v>
      </c>
    </row>
    <row r="162" spans="2:64" s="1" customFormat="1" ht="24" customHeight="1">
      <c r="B162" s="127"/>
      <c r="C162" s="128" t="s">
        <v>245</v>
      </c>
      <c r="D162" s="128" t="s">
        <v>153</v>
      </c>
      <c r="E162" s="129" t="s">
        <v>246</v>
      </c>
      <c r="F162" s="130" t="s">
        <v>247</v>
      </c>
      <c r="G162" s="131" t="s">
        <v>154</v>
      </c>
      <c r="H162" s="132">
        <v>3</v>
      </c>
      <c r="I162" s="133"/>
      <c r="J162" s="133">
        <f t="shared" si="20"/>
        <v>0</v>
      </c>
      <c r="K162" s="130" t="s">
        <v>155</v>
      </c>
      <c r="L162" s="25"/>
      <c r="M162" s="134" t="s">
        <v>1</v>
      </c>
      <c r="N162" s="135" t="s">
        <v>35</v>
      </c>
      <c r="O162" s="136">
        <v>0.35154000000000002</v>
      </c>
      <c r="P162" s="136">
        <f t="shared" si="21"/>
        <v>1.0546200000000001</v>
      </c>
      <c r="Q162" s="136">
        <v>7.8159999999999993E-2</v>
      </c>
      <c r="R162" s="136">
        <f t="shared" si="22"/>
        <v>0.23447999999999997</v>
      </c>
      <c r="S162" s="136">
        <v>0</v>
      </c>
      <c r="T162" s="137">
        <f t="shared" si="23"/>
        <v>0</v>
      </c>
      <c r="X162" s="271"/>
      <c r="AQ162" s="138" t="s">
        <v>156</v>
      </c>
      <c r="AS162" s="138" t="s">
        <v>153</v>
      </c>
      <c r="AT162" s="138" t="s">
        <v>157</v>
      </c>
      <c r="AX162" s="13" t="s">
        <v>151</v>
      </c>
      <c r="BD162" s="139">
        <f t="shared" si="24"/>
        <v>0</v>
      </c>
      <c r="BE162" s="139">
        <f t="shared" si="25"/>
        <v>0</v>
      </c>
      <c r="BF162" s="139">
        <f t="shared" si="26"/>
        <v>0</v>
      </c>
      <c r="BG162" s="139">
        <f t="shared" si="27"/>
        <v>0</v>
      </c>
      <c r="BH162" s="139">
        <f t="shared" si="28"/>
        <v>0</v>
      </c>
      <c r="BI162" s="13" t="s">
        <v>157</v>
      </c>
      <c r="BJ162" s="139">
        <f t="shared" si="29"/>
        <v>0</v>
      </c>
      <c r="BK162" s="13" t="s">
        <v>156</v>
      </c>
      <c r="BL162" s="138" t="s">
        <v>248</v>
      </c>
    </row>
    <row r="163" spans="2:64" s="1" customFormat="1" ht="24" customHeight="1">
      <c r="B163" s="127"/>
      <c r="C163" s="128" t="s">
        <v>249</v>
      </c>
      <c r="D163" s="128" t="s">
        <v>153</v>
      </c>
      <c r="E163" s="129" t="s">
        <v>250</v>
      </c>
      <c r="F163" s="130" t="s">
        <v>251</v>
      </c>
      <c r="G163" s="131" t="s">
        <v>154</v>
      </c>
      <c r="H163" s="132">
        <v>27</v>
      </c>
      <c r="I163" s="133"/>
      <c r="J163" s="133">
        <f t="shared" si="20"/>
        <v>0</v>
      </c>
      <c r="K163" s="130" t="s">
        <v>155</v>
      </c>
      <c r="L163" s="25"/>
      <c r="M163" s="134" t="s">
        <v>1</v>
      </c>
      <c r="N163" s="135" t="s">
        <v>35</v>
      </c>
      <c r="O163" s="136">
        <v>0.36413000000000001</v>
      </c>
      <c r="P163" s="136">
        <f t="shared" si="21"/>
        <v>9.8315099999999997</v>
      </c>
      <c r="Q163" s="136">
        <v>9.7699999999999995E-2</v>
      </c>
      <c r="R163" s="136">
        <f t="shared" si="22"/>
        <v>2.6378999999999997</v>
      </c>
      <c r="S163" s="136">
        <v>0</v>
      </c>
      <c r="T163" s="137">
        <f t="shared" si="23"/>
        <v>0</v>
      </c>
      <c r="X163" s="271"/>
      <c r="AQ163" s="138" t="s">
        <v>156</v>
      </c>
      <c r="AS163" s="138" t="s">
        <v>153</v>
      </c>
      <c r="AT163" s="138" t="s">
        <v>157</v>
      </c>
      <c r="AX163" s="13" t="s">
        <v>151</v>
      </c>
      <c r="BD163" s="139">
        <f t="shared" si="24"/>
        <v>0</v>
      </c>
      <c r="BE163" s="139">
        <f t="shared" si="25"/>
        <v>0</v>
      </c>
      <c r="BF163" s="139">
        <f t="shared" si="26"/>
        <v>0</v>
      </c>
      <c r="BG163" s="139">
        <f t="shared" si="27"/>
        <v>0</v>
      </c>
      <c r="BH163" s="139">
        <f t="shared" si="28"/>
        <v>0</v>
      </c>
      <c r="BI163" s="13" t="s">
        <v>157</v>
      </c>
      <c r="BJ163" s="139">
        <f t="shared" si="29"/>
        <v>0</v>
      </c>
      <c r="BK163" s="13" t="s">
        <v>156</v>
      </c>
      <c r="BL163" s="138" t="s">
        <v>252</v>
      </c>
    </row>
    <row r="164" spans="2:64" s="1" customFormat="1" ht="24" customHeight="1">
      <c r="B164" s="127"/>
      <c r="C164" s="128" t="s">
        <v>253</v>
      </c>
      <c r="D164" s="128" t="s">
        <v>153</v>
      </c>
      <c r="E164" s="129" t="s">
        <v>254</v>
      </c>
      <c r="F164" s="130" t="s">
        <v>255</v>
      </c>
      <c r="G164" s="131" t="s">
        <v>164</v>
      </c>
      <c r="H164" s="132">
        <v>1.4850000000000001</v>
      </c>
      <c r="I164" s="133"/>
      <c r="J164" s="133">
        <f t="shared" si="20"/>
        <v>0</v>
      </c>
      <c r="K164" s="130" t="s">
        <v>155</v>
      </c>
      <c r="L164" s="25"/>
      <c r="M164" s="134" t="s">
        <v>1</v>
      </c>
      <c r="N164" s="135" t="s">
        <v>35</v>
      </c>
      <c r="O164" s="136">
        <v>1.15534</v>
      </c>
      <c r="P164" s="136">
        <f t="shared" si="21"/>
        <v>1.7156799000000003</v>
      </c>
      <c r="Q164" s="136">
        <v>2.4017599999999999</v>
      </c>
      <c r="R164" s="136">
        <f t="shared" si="22"/>
        <v>3.5666136000000002</v>
      </c>
      <c r="S164" s="136">
        <v>0</v>
      </c>
      <c r="T164" s="137">
        <f t="shared" si="23"/>
        <v>0</v>
      </c>
      <c r="X164" s="271"/>
      <c r="AQ164" s="138" t="s">
        <v>156</v>
      </c>
      <c r="AS164" s="138" t="s">
        <v>153</v>
      </c>
      <c r="AT164" s="138" t="s">
        <v>157</v>
      </c>
      <c r="AX164" s="13" t="s">
        <v>151</v>
      </c>
      <c r="BD164" s="139">
        <f t="shared" si="24"/>
        <v>0</v>
      </c>
      <c r="BE164" s="139">
        <f t="shared" si="25"/>
        <v>0</v>
      </c>
      <c r="BF164" s="139">
        <f t="shared" si="26"/>
        <v>0</v>
      </c>
      <c r="BG164" s="139">
        <f t="shared" si="27"/>
        <v>0</v>
      </c>
      <c r="BH164" s="139">
        <f t="shared" si="28"/>
        <v>0</v>
      </c>
      <c r="BI164" s="13" t="s">
        <v>157</v>
      </c>
      <c r="BJ164" s="139">
        <f t="shared" si="29"/>
        <v>0</v>
      </c>
      <c r="BK164" s="13" t="s">
        <v>156</v>
      </c>
      <c r="BL164" s="138" t="s">
        <v>256</v>
      </c>
    </row>
    <row r="165" spans="2:64" s="1" customFormat="1" ht="24" customHeight="1">
      <c r="B165" s="127"/>
      <c r="C165" s="128" t="s">
        <v>257</v>
      </c>
      <c r="D165" s="128" t="s">
        <v>153</v>
      </c>
      <c r="E165" s="129" t="s">
        <v>258</v>
      </c>
      <c r="F165" s="130" t="s">
        <v>259</v>
      </c>
      <c r="G165" s="131" t="s">
        <v>185</v>
      </c>
      <c r="H165" s="132">
        <v>9.9</v>
      </c>
      <c r="I165" s="133"/>
      <c r="J165" s="133">
        <f t="shared" si="20"/>
        <v>0</v>
      </c>
      <c r="K165" s="130" t="s">
        <v>203</v>
      </c>
      <c r="L165" s="25"/>
      <c r="M165" s="134" t="s">
        <v>1</v>
      </c>
      <c r="N165" s="135" t="s">
        <v>35</v>
      </c>
      <c r="O165" s="136">
        <v>0.435</v>
      </c>
      <c r="P165" s="136">
        <f t="shared" si="21"/>
        <v>4.3064999999999998</v>
      </c>
      <c r="Q165" s="136">
        <v>5.5999999999999995E-4</v>
      </c>
      <c r="R165" s="136">
        <f t="shared" si="22"/>
        <v>5.5439999999999994E-3</v>
      </c>
      <c r="S165" s="136">
        <v>0</v>
      </c>
      <c r="T165" s="137">
        <f t="shared" si="23"/>
        <v>0</v>
      </c>
      <c r="X165" s="271"/>
      <c r="AQ165" s="138" t="s">
        <v>156</v>
      </c>
      <c r="AS165" s="138" t="s">
        <v>153</v>
      </c>
      <c r="AT165" s="138" t="s">
        <v>157</v>
      </c>
      <c r="AX165" s="13" t="s">
        <v>151</v>
      </c>
      <c r="BD165" s="139">
        <f t="shared" si="24"/>
        <v>0</v>
      </c>
      <c r="BE165" s="139">
        <f t="shared" si="25"/>
        <v>0</v>
      </c>
      <c r="BF165" s="139">
        <f t="shared" si="26"/>
        <v>0</v>
      </c>
      <c r="BG165" s="139">
        <f t="shared" si="27"/>
        <v>0</v>
      </c>
      <c r="BH165" s="139">
        <f t="shared" si="28"/>
        <v>0</v>
      </c>
      <c r="BI165" s="13" t="s">
        <v>157</v>
      </c>
      <c r="BJ165" s="139">
        <f t="shared" si="29"/>
        <v>0</v>
      </c>
      <c r="BK165" s="13" t="s">
        <v>156</v>
      </c>
      <c r="BL165" s="138" t="s">
        <v>260</v>
      </c>
    </row>
    <row r="166" spans="2:64" s="1" customFormat="1" ht="24" customHeight="1">
      <c r="B166" s="127"/>
      <c r="C166" s="128" t="s">
        <v>261</v>
      </c>
      <c r="D166" s="128" t="s">
        <v>153</v>
      </c>
      <c r="E166" s="129" t="s">
        <v>262</v>
      </c>
      <c r="F166" s="130" t="s">
        <v>263</v>
      </c>
      <c r="G166" s="131" t="s">
        <v>185</v>
      </c>
      <c r="H166" s="132">
        <v>9.9</v>
      </c>
      <c r="I166" s="133"/>
      <c r="J166" s="133">
        <f t="shared" si="20"/>
        <v>0</v>
      </c>
      <c r="K166" s="130" t="s">
        <v>203</v>
      </c>
      <c r="L166" s="25"/>
      <c r="M166" s="134" t="s">
        <v>1</v>
      </c>
      <c r="N166" s="135" t="s">
        <v>35</v>
      </c>
      <c r="O166" s="136">
        <v>0.23599999999999999</v>
      </c>
      <c r="P166" s="136">
        <f t="shared" si="21"/>
        <v>2.3363999999999998</v>
      </c>
      <c r="Q166" s="136">
        <v>0</v>
      </c>
      <c r="R166" s="136">
        <f t="shared" si="22"/>
        <v>0</v>
      </c>
      <c r="S166" s="136">
        <v>0</v>
      </c>
      <c r="T166" s="137">
        <f t="shared" si="23"/>
        <v>0</v>
      </c>
      <c r="X166" s="271"/>
      <c r="AQ166" s="138" t="s">
        <v>156</v>
      </c>
      <c r="AS166" s="138" t="s">
        <v>153</v>
      </c>
      <c r="AT166" s="138" t="s">
        <v>157</v>
      </c>
      <c r="AX166" s="13" t="s">
        <v>151</v>
      </c>
      <c r="BD166" s="139">
        <f t="shared" si="24"/>
        <v>0</v>
      </c>
      <c r="BE166" s="139">
        <f t="shared" si="25"/>
        <v>0</v>
      </c>
      <c r="BF166" s="139">
        <f t="shared" si="26"/>
        <v>0</v>
      </c>
      <c r="BG166" s="139">
        <f t="shared" si="27"/>
        <v>0</v>
      </c>
      <c r="BH166" s="139">
        <f t="shared" si="28"/>
        <v>0</v>
      </c>
      <c r="BI166" s="13" t="s">
        <v>157</v>
      </c>
      <c r="BJ166" s="139">
        <f t="shared" si="29"/>
        <v>0</v>
      </c>
      <c r="BK166" s="13" t="s">
        <v>156</v>
      </c>
      <c r="BL166" s="138" t="s">
        <v>264</v>
      </c>
    </row>
    <row r="167" spans="2:64" s="1" customFormat="1" ht="24" customHeight="1">
      <c r="B167" s="127"/>
      <c r="C167" s="128" t="s">
        <v>265</v>
      </c>
      <c r="D167" s="128" t="s">
        <v>153</v>
      </c>
      <c r="E167" s="129" t="s">
        <v>266</v>
      </c>
      <c r="F167" s="130" t="s">
        <v>267</v>
      </c>
      <c r="G167" s="131" t="s">
        <v>185</v>
      </c>
      <c r="H167" s="132">
        <v>184.58199999999999</v>
      </c>
      <c r="I167" s="133"/>
      <c r="J167" s="133">
        <f t="shared" si="20"/>
        <v>0</v>
      </c>
      <c r="K167" s="130" t="s">
        <v>155</v>
      </c>
      <c r="L167" s="25"/>
      <c r="M167" s="134" t="s">
        <v>1</v>
      </c>
      <c r="N167" s="135" t="s">
        <v>35</v>
      </c>
      <c r="O167" s="136">
        <v>0.33261000000000002</v>
      </c>
      <c r="P167" s="136">
        <f t="shared" si="21"/>
        <v>61.393819020000002</v>
      </c>
      <c r="Q167" s="136">
        <v>9.5630000000000007E-2</v>
      </c>
      <c r="R167" s="136">
        <f t="shared" si="22"/>
        <v>17.65157666</v>
      </c>
      <c r="S167" s="136">
        <v>0</v>
      </c>
      <c r="T167" s="137">
        <f t="shared" si="23"/>
        <v>0</v>
      </c>
      <c r="X167" s="271"/>
      <c r="AQ167" s="138" t="s">
        <v>156</v>
      </c>
      <c r="AS167" s="138" t="s">
        <v>153</v>
      </c>
      <c r="AT167" s="138" t="s">
        <v>157</v>
      </c>
      <c r="AX167" s="13" t="s">
        <v>151</v>
      </c>
      <c r="BD167" s="139">
        <f t="shared" si="24"/>
        <v>0</v>
      </c>
      <c r="BE167" s="139">
        <f t="shared" si="25"/>
        <v>0</v>
      </c>
      <c r="BF167" s="139">
        <f t="shared" si="26"/>
        <v>0</v>
      </c>
      <c r="BG167" s="139">
        <f t="shared" si="27"/>
        <v>0</v>
      </c>
      <c r="BH167" s="139">
        <f t="shared" si="28"/>
        <v>0</v>
      </c>
      <c r="BI167" s="13" t="s">
        <v>157</v>
      </c>
      <c r="BJ167" s="139">
        <f t="shared" si="29"/>
        <v>0</v>
      </c>
      <c r="BK167" s="13" t="s">
        <v>156</v>
      </c>
      <c r="BL167" s="138" t="s">
        <v>268</v>
      </c>
    </row>
    <row r="168" spans="2:64" s="1" customFormat="1" ht="24" customHeight="1">
      <c r="B168" s="127"/>
      <c r="C168" s="128" t="s">
        <v>269</v>
      </c>
      <c r="D168" s="128" t="s">
        <v>153</v>
      </c>
      <c r="E168" s="129" t="s">
        <v>270</v>
      </c>
      <c r="F168" s="130" t="s">
        <v>271</v>
      </c>
      <c r="G168" s="131" t="s">
        <v>185</v>
      </c>
      <c r="H168" s="132">
        <v>9.75</v>
      </c>
      <c r="I168" s="133"/>
      <c r="J168" s="133">
        <f t="shared" si="20"/>
        <v>0</v>
      </c>
      <c r="K168" s="130" t="s">
        <v>155</v>
      </c>
      <c r="L168" s="25"/>
      <c r="M168" s="134" t="s">
        <v>1</v>
      </c>
      <c r="N168" s="135" t="s">
        <v>35</v>
      </c>
      <c r="O168" s="136">
        <v>0.34881000000000001</v>
      </c>
      <c r="P168" s="136">
        <f t="shared" si="21"/>
        <v>3.4008975000000001</v>
      </c>
      <c r="Q168" s="136">
        <v>0.1048</v>
      </c>
      <c r="R168" s="136">
        <f t="shared" si="22"/>
        <v>1.0218</v>
      </c>
      <c r="S168" s="136">
        <v>0</v>
      </c>
      <c r="T168" s="137">
        <f t="shared" si="23"/>
        <v>0</v>
      </c>
      <c r="X168" s="271"/>
      <c r="AQ168" s="138" t="s">
        <v>156</v>
      </c>
      <c r="AS168" s="138" t="s">
        <v>153</v>
      </c>
      <c r="AT168" s="138" t="s">
        <v>157</v>
      </c>
      <c r="AX168" s="13" t="s">
        <v>151</v>
      </c>
      <c r="BD168" s="139">
        <f t="shared" si="24"/>
        <v>0</v>
      </c>
      <c r="BE168" s="139">
        <f t="shared" si="25"/>
        <v>0</v>
      </c>
      <c r="BF168" s="139">
        <f t="shared" si="26"/>
        <v>0</v>
      </c>
      <c r="BG168" s="139">
        <f t="shared" si="27"/>
        <v>0</v>
      </c>
      <c r="BH168" s="139">
        <f t="shared" si="28"/>
        <v>0</v>
      </c>
      <c r="BI168" s="13" t="s">
        <v>157</v>
      </c>
      <c r="BJ168" s="139">
        <f t="shared" si="29"/>
        <v>0</v>
      </c>
      <c r="BK168" s="13" t="s">
        <v>156</v>
      </c>
      <c r="BL168" s="138" t="s">
        <v>272</v>
      </c>
    </row>
    <row r="169" spans="2:64" s="11" customFormat="1" ht="22.95" customHeight="1">
      <c r="B169" s="115"/>
      <c r="D169" s="116" t="s">
        <v>68</v>
      </c>
      <c r="E169" s="125" t="s">
        <v>156</v>
      </c>
      <c r="F169" s="125" t="s">
        <v>273</v>
      </c>
      <c r="J169" s="126">
        <f>SUM(J170:J173)</f>
        <v>0</v>
      </c>
      <c r="L169" s="115"/>
      <c r="M169" s="119"/>
      <c r="N169" s="120"/>
      <c r="O169" s="120"/>
      <c r="P169" s="121">
        <f>SUM(P170:P173)</f>
        <v>117.15523872</v>
      </c>
      <c r="Q169" s="120"/>
      <c r="R169" s="121">
        <f>SUM(R170:R173)</f>
        <v>21.016399160000002</v>
      </c>
      <c r="S169" s="120"/>
      <c r="T169" s="122">
        <f>SUM(T170:T173)</f>
        <v>0</v>
      </c>
      <c r="X169" s="271"/>
      <c r="AQ169" s="116" t="s">
        <v>77</v>
      </c>
      <c r="AS169" s="123" t="s">
        <v>68</v>
      </c>
      <c r="AT169" s="123" t="s">
        <v>77</v>
      </c>
      <c r="AX169" s="116" t="s">
        <v>151</v>
      </c>
      <c r="BJ169" s="124">
        <f>SUM(BJ170:BJ173)</f>
        <v>0</v>
      </c>
    </row>
    <row r="170" spans="2:64" s="1" customFormat="1" ht="25.2" customHeight="1">
      <c r="B170" s="127"/>
      <c r="C170" s="128" t="s">
        <v>274</v>
      </c>
      <c r="D170" s="128" t="s">
        <v>153</v>
      </c>
      <c r="E170" s="129" t="s">
        <v>275</v>
      </c>
      <c r="F170" s="130" t="s">
        <v>276</v>
      </c>
      <c r="G170" s="131" t="s">
        <v>164</v>
      </c>
      <c r="H170" s="132">
        <v>7.891</v>
      </c>
      <c r="I170" s="133"/>
      <c r="J170" s="133">
        <f>ROUND(I170*H170,2)</f>
        <v>0</v>
      </c>
      <c r="K170" s="130" t="s">
        <v>155</v>
      </c>
      <c r="L170" s="25"/>
      <c r="M170" s="134" t="s">
        <v>1</v>
      </c>
      <c r="N170" s="135" t="s">
        <v>35</v>
      </c>
      <c r="O170" s="136">
        <v>1.5803499999999999</v>
      </c>
      <c r="P170" s="136">
        <f>O170*H170</f>
        <v>12.47054185</v>
      </c>
      <c r="Q170" s="136">
        <v>2.4018600000000001</v>
      </c>
      <c r="R170" s="136">
        <f>Q170*H170</f>
        <v>18.953077260000001</v>
      </c>
      <c r="S170" s="136">
        <v>0</v>
      </c>
      <c r="T170" s="137">
        <f>S170*H170</f>
        <v>0</v>
      </c>
      <c r="X170" s="271"/>
      <c r="AQ170" s="138" t="s">
        <v>156</v>
      </c>
      <c r="AS170" s="138" t="s">
        <v>153</v>
      </c>
      <c r="AT170" s="138" t="s">
        <v>157</v>
      </c>
      <c r="AX170" s="13" t="s">
        <v>151</v>
      </c>
      <c r="BD170" s="139">
        <f>IF(N170="základná",J170,0)</f>
        <v>0</v>
      </c>
      <c r="BE170" s="139">
        <f>IF(N170="znížená",J170,0)</f>
        <v>0</v>
      </c>
      <c r="BF170" s="139">
        <f>IF(N170="zákl. prenesená",J170,0)</f>
        <v>0</v>
      </c>
      <c r="BG170" s="139">
        <f>IF(N170="zníž. prenesená",J170,0)</f>
        <v>0</v>
      </c>
      <c r="BH170" s="139">
        <f>IF(N170="nulová",J170,0)</f>
        <v>0</v>
      </c>
      <c r="BI170" s="13" t="s">
        <v>157</v>
      </c>
      <c r="BJ170" s="139">
        <f>ROUND(I170*H170,2)</f>
        <v>0</v>
      </c>
      <c r="BK170" s="13" t="s">
        <v>156</v>
      </c>
      <c r="BL170" s="138" t="s">
        <v>277</v>
      </c>
    </row>
    <row r="171" spans="2:64" s="1" customFormat="1" ht="24" customHeight="1">
      <c r="B171" s="127"/>
      <c r="C171" s="128" t="s">
        <v>278</v>
      </c>
      <c r="D171" s="128" t="s">
        <v>153</v>
      </c>
      <c r="E171" s="129" t="s">
        <v>279</v>
      </c>
      <c r="F171" s="130" t="s">
        <v>280</v>
      </c>
      <c r="G171" s="131" t="s">
        <v>185</v>
      </c>
      <c r="H171" s="132">
        <v>53.85</v>
      </c>
      <c r="I171" s="133"/>
      <c r="J171" s="133">
        <f>ROUND(I171*H171,2)</f>
        <v>0</v>
      </c>
      <c r="K171" s="130" t="s">
        <v>155</v>
      </c>
      <c r="L171" s="25"/>
      <c r="M171" s="134" t="s">
        <v>1</v>
      </c>
      <c r="N171" s="135" t="s">
        <v>35</v>
      </c>
      <c r="O171" s="136">
        <v>0.48199999999999998</v>
      </c>
      <c r="P171" s="136">
        <f>O171*H171</f>
        <v>25.9557</v>
      </c>
      <c r="Q171" s="136">
        <v>3.4099999999999998E-3</v>
      </c>
      <c r="R171" s="136">
        <f>Q171*H171</f>
        <v>0.1836285</v>
      </c>
      <c r="S171" s="136">
        <v>0</v>
      </c>
      <c r="T171" s="137">
        <f>S171*H171</f>
        <v>0</v>
      </c>
      <c r="X171" s="271"/>
      <c r="AQ171" s="138" t="s">
        <v>156</v>
      </c>
      <c r="AS171" s="138" t="s">
        <v>153</v>
      </c>
      <c r="AT171" s="138" t="s">
        <v>157</v>
      </c>
      <c r="AX171" s="13" t="s">
        <v>151</v>
      </c>
      <c r="BD171" s="139">
        <f>IF(N171="základná",J171,0)</f>
        <v>0</v>
      </c>
      <c r="BE171" s="139">
        <f>IF(N171="znížená",J171,0)</f>
        <v>0</v>
      </c>
      <c r="BF171" s="139">
        <f>IF(N171="zákl. prenesená",J171,0)</f>
        <v>0</v>
      </c>
      <c r="BG171" s="139">
        <f>IF(N171="zníž. prenesená",J171,0)</f>
        <v>0</v>
      </c>
      <c r="BH171" s="139">
        <f>IF(N171="nulová",J171,0)</f>
        <v>0</v>
      </c>
      <c r="BI171" s="13" t="s">
        <v>157</v>
      </c>
      <c r="BJ171" s="139">
        <f>ROUND(I171*H171,2)</f>
        <v>0</v>
      </c>
      <c r="BK171" s="13" t="s">
        <v>156</v>
      </c>
      <c r="BL171" s="138" t="s">
        <v>281</v>
      </c>
    </row>
    <row r="172" spans="2:64" s="1" customFormat="1" ht="24" customHeight="1">
      <c r="B172" s="127"/>
      <c r="C172" s="128" t="s">
        <v>282</v>
      </c>
      <c r="D172" s="128" t="s">
        <v>153</v>
      </c>
      <c r="E172" s="129" t="s">
        <v>283</v>
      </c>
      <c r="F172" s="130" t="s">
        <v>284</v>
      </c>
      <c r="G172" s="131" t="s">
        <v>185</v>
      </c>
      <c r="H172" s="132">
        <v>53.85</v>
      </c>
      <c r="I172" s="133"/>
      <c r="J172" s="133">
        <f>ROUND(I172*H172,2)</f>
        <v>0</v>
      </c>
      <c r="K172" s="130" t="s">
        <v>155</v>
      </c>
      <c r="L172" s="25"/>
      <c r="M172" s="134" t="s">
        <v>1</v>
      </c>
      <c r="N172" s="135" t="s">
        <v>35</v>
      </c>
      <c r="O172" s="136">
        <v>0.23899999999999999</v>
      </c>
      <c r="P172" s="136">
        <f>O172*H172</f>
        <v>12.870150000000001</v>
      </c>
      <c r="Q172" s="136">
        <v>0</v>
      </c>
      <c r="R172" s="136">
        <f>Q172*H172</f>
        <v>0</v>
      </c>
      <c r="S172" s="136">
        <v>0</v>
      </c>
      <c r="T172" s="137">
        <f>S172*H172</f>
        <v>0</v>
      </c>
      <c r="X172" s="271"/>
      <c r="AQ172" s="138" t="s">
        <v>156</v>
      </c>
      <c r="AS172" s="138" t="s">
        <v>153</v>
      </c>
      <c r="AT172" s="138" t="s">
        <v>157</v>
      </c>
      <c r="AX172" s="13" t="s">
        <v>151</v>
      </c>
      <c r="BD172" s="139">
        <f>IF(N172="základná",J172,0)</f>
        <v>0</v>
      </c>
      <c r="BE172" s="139">
        <f>IF(N172="znížená",J172,0)</f>
        <v>0</v>
      </c>
      <c r="BF172" s="139">
        <f>IF(N172="zákl. prenesená",J172,0)</f>
        <v>0</v>
      </c>
      <c r="BG172" s="139">
        <f>IF(N172="zníž. prenesená",J172,0)</f>
        <v>0</v>
      </c>
      <c r="BH172" s="139">
        <f>IF(N172="nulová",J172,0)</f>
        <v>0</v>
      </c>
      <c r="BI172" s="13" t="s">
        <v>157</v>
      </c>
      <c r="BJ172" s="139">
        <f>ROUND(I172*H172,2)</f>
        <v>0</v>
      </c>
      <c r="BK172" s="13" t="s">
        <v>156</v>
      </c>
      <c r="BL172" s="138" t="s">
        <v>285</v>
      </c>
    </row>
    <row r="173" spans="2:64" s="1" customFormat="1" ht="24" customHeight="1">
      <c r="B173" s="127"/>
      <c r="C173" s="128" t="s">
        <v>286</v>
      </c>
      <c r="D173" s="128" t="s">
        <v>153</v>
      </c>
      <c r="E173" s="129" t="s">
        <v>287</v>
      </c>
      <c r="F173" s="130" t="s">
        <v>288</v>
      </c>
      <c r="G173" s="131" t="s">
        <v>194</v>
      </c>
      <c r="H173" s="132">
        <v>1.849</v>
      </c>
      <c r="I173" s="133"/>
      <c r="J173" s="133">
        <f>ROUND(I173*H173,2)</f>
        <v>0</v>
      </c>
      <c r="K173" s="130" t="s">
        <v>155</v>
      </c>
      <c r="L173" s="25"/>
      <c r="M173" s="134" t="s">
        <v>1</v>
      </c>
      <c r="N173" s="135" t="s">
        <v>35</v>
      </c>
      <c r="O173" s="136">
        <v>35.618630000000003</v>
      </c>
      <c r="P173" s="136">
        <f>O173*H173</f>
        <v>65.858846870000008</v>
      </c>
      <c r="Q173" s="136">
        <v>1.0165999999999999</v>
      </c>
      <c r="R173" s="136">
        <f>Q173*H173</f>
        <v>1.8796933999999998</v>
      </c>
      <c r="S173" s="136">
        <v>0</v>
      </c>
      <c r="T173" s="137">
        <f>S173*H173</f>
        <v>0</v>
      </c>
      <c r="X173" s="271"/>
      <c r="AQ173" s="138" t="s">
        <v>156</v>
      </c>
      <c r="AS173" s="138" t="s">
        <v>153</v>
      </c>
      <c r="AT173" s="138" t="s">
        <v>157</v>
      </c>
      <c r="AX173" s="13" t="s">
        <v>151</v>
      </c>
      <c r="BD173" s="139">
        <f>IF(N173="základná",J173,0)</f>
        <v>0</v>
      </c>
      <c r="BE173" s="139">
        <f>IF(N173="znížená",J173,0)</f>
        <v>0</v>
      </c>
      <c r="BF173" s="139">
        <f>IF(N173="zákl. prenesená",J173,0)</f>
        <v>0</v>
      </c>
      <c r="BG173" s="139">
        <f>IF(N173="zníž. prenesená",J173,0)</f>
        <v>0</v>
      </c>
      <c r="BH173" s="139">
        <f>IF(N173="nulová",J173,0)</f>
        <v>0</v>
      </c>
      <c r="BI173" s="13" t="s">
        <v>157</v>
      </c>
      <c r="BJ173" s="139">
        <f>ROUND(I173*H173,2)</f>
        <v>0</v>
      </c>
      <c r="BK173" s="13" t="s">
        <v>156</v>
      </c>
      <c r="BL173" s="138" t="s">
        <v>289</v>
      </c>
    </row>
    <row r="174" spans="2:64" s="11" customFormat="1" ht="22.95" customHeight="1">
      <c r="B174" s="115"/>
      <c r="D174" s="116" t="s">
        <v>68</v>
      </c>
      <c r="E174" s="125" t="s">
        <v>160</v>
      </c>
      <c r="F174" s="125" t="s">
        <v>290</v>
      </c>
      <c r="J174" s="126">
        <f>SUM(J175:J186)</f>
        <v>0</v>
      </c>
      <c r="L174" s="115"/>
      <c r="M174" s="119"/>
      <c r="N174" s="120"/>
      <c r="O174" s="120"/>
      <c r="P174" s="121">
        <f>SUM(P175:P186)</f>
        <v>1314.5121630799999</v>
      </c>
      <c r="Q174" s="120"/>
      <c r="R174" s="121">
        <f>SUM(R175:R186)</f>
        <v>62.540074969999999</v>
      </c>
      <c r="S174" s="120"/>
      <c r="T174" s="122">
        <f>SUM(T175:T186)</f>
        <v>0</v>
      </c>
      <c r="X174" s="271"/>
      <c r="AQ174" s="116" t="s">
        <v>77</v>
      </c>
      <c r="AS174" s="123" t="s">
        <v>68</v>
      </c>
      <c r="AT174" s="123" t="s">
        <v>77</v>
      </c>
      <c r="AX174" s="116" t="s">
        <v>151</v>
      </c>
      <c r="BJ174" s="124">
        <f>SUM(BJ175:BJ186)</f>
        <v>0</v>
      </c>
    </row>
    <row r="175" spans="2:64" s="1" customFormat="1" ht="16.5" customHeight="1">
      <c r="B175" s="127"/>
      <c r="C175" s="128" t="s">
        <v>291</v>
      </c>
      <c r="D175" s="128" t="s">
        <v>153</v>
      </c>
      <c r="E175" s="129" t="s">
        <v>292</v>
      </c>
      <c r="F175" s="130" t="s">
        <v>293</v>
      </c>
      <c r="G175" s="131" t="s">
        <v>185</v>
      </c>
      <c r="H175" s="132">
        <v>65.078000000000003</v>
      </c>
      <c r="I175" s="133"/>
      <c r="J175" s="133">
        <f t="shared" ref="J175:J186" si="30">ROUND(I175*H175,2)</f>
        <v>0</v>
      </c>
      <c r="K175" s="130" t="s">
        <v>1</v>
      </c>
      <c r="L175" s="25"/>
      <c r="M175" s="134" t="s">
        <v>1</v>
      </c>
      <c r="N175" s="135" t="s">
        <v>35</v>
      </c>
      <c r="O175" s="136">
        <v>0</v>
      </c>
      <c r="P175" s="136">
        <f t="shared" ref="P175:P186" si="31">O175*H175</f>
        <v>0</v>
      </c>
      <c r="Q175" s="136">
        <v>0</v>
      </c>
      <c r="R175" s="136">
        <f t="shared" ref="R175:R186" si="32">Q175*H175</f>
        <v>0</v>
      </c>
      <c r="S175" s="136">
        <v>0</v>
      </c>
      <c r="T175" s="137">
        <f t="shared" ref="T175:T186" si="33">S175*H175</f>
        <v>0</v>
      </c>
      <c r="X175" s="271"/>
      <c r="AQ175" s="138" t="s">
        <v>156</v>
      </c>
      <c r="AS175" s="138" t="s">
        <v>153</v>
      </c>
      <c r="AT175" s="138" t="s">
        <v>157</v>
      </c>
      <c r="AX175" s="13" t="s">
        <v>151</v>
      </c>
      <c r="BD175" s="139">
        <f t="shared" ref="BD175:BD186" si="34">IF(N175="základná",J175,0)</f>
        <v>0</v>
      </c>
      <c r="BE175" s="139">
        <f t="shared" ref="BE175:BE186" si="35">IF(N175="znížená",J175,0)</f>
        <v>0</v>
      </c>
      <c r="BF175" s="139">
        <f t="shared" ref="BF175:BF186" si="36">IF(N175="zákl. prenesená",J175,0)</f>
        <v>0</v>
      </c>
      <c r="BG175" s="139">
        <f t="shared" ref="BG175:BG186" si="37">IF(N175="zníž. prenesená",J175,0)</f>
        <v>0</v>
      </c>
      <c r="BH175" s="139">
        <f t="shared" ref="BH175:BH186" si="38">IF(N175="nulová",J175,0)</f>
        <v>0</v>
      </c>
      <c r="BI175" s="13" t="s">
        <v>157</v>
      </c>
      <c r="BJ175" s="139">
        <f t="shared" ref="BJ175:BJ186" si="39">ROUND(I175*H175,2)</f>
        <v>0</v>
      </c>
      <c r="BK175" s="13" t="s">
        <v>156</v>
      </c>
      <c r="BL175" s="138" t="s">
        <v>294</v>
      </c>
    </row>
    <row r="176" spans="2:64" s="1" customFormat="1" ht="24" customHeight="1">
      <c r="B176" s="127"/>
      <c r="C176" s="128" t="s">
        <v>295</v>
      </c>
      <c r="D176" s="128" t="s">
        <v>153</v>
      </c>
      <c r="E176" s="129" t="s">
        <v>296</v>
      </c>
      <c r="F176" s="130" t="s">
        <v>297</v>
      </c>
      <c r="G176" s="131" t="s">
        <v>185</v>
      </c>
      <c r="H176" s="132">
        <v>744.29399999999998</v>
      </c>
      <c r="I176" s="133"/>
      <c r="J176" s="133">
        <f t="shared" si="30"/>
        <v>0</v>
      </c>
      <c r="K176" s="130" t="s">
        <v>1</v>
      </c>
      <c r="L176" s="25"/>
      <c r="M176" s="134" t="s">
        <v>1</v>
      </c>
      <c r="N176" s="135" t="s">
        <v>35</v>
      </c>
      <c r="O176" s="136">
        <v>0</v>
      </c>
      <c r="P176" s="136">
        <f t="shared" si="31"/>
        <v>0</v>
      </c>
      <c r="Q176" s="136">
        <v>0</v>
      </c>
      <c r="R176" s="136">
        <f t="shared" si="32"/>
        <v>0</v>
      </c>
      <c r="S176" s="136">
        <v>0</v>
      </c>
      <c r="T176" s="137">
        <f t="shared" si="33"/>
        <v>0</v>
      </c>
      <c r="X176" s="271"/>
      <c r="AQ176" s="138" t="s">
        <v>156</v>
      </c>
      <c r="AS176" s="138" t="s">
        <v>153</v>
      </c>
      <c r="AT176" s="138" t="s">
        <v>157</v>
      </c>
      <c r="AX176" s="13" t="s">
        <v>151</v>
      </c>
      <c r="BD176" s="139">
        <f t="shared" si="34"/>
        <v>0</v>
      </c>
      <c r="BE176" s="139">
        <f t="shared" si="35"/>
        <v>0</v>
      </c>
      <c r="BF176" s="139">
        <f t="shared" si="36"/>
        <v>0</v>
      </c>
      <c r="BG176" s="139">
        <f t="shared" si="37"/>
        <v>0</v>
      </c>
      <c r="BH176" s="139">
        <f t="shared" si="38"/>
        <v>0</v>
      </c>
      <c r="BI176" s="13" t="s">
        <v>157</v>
      </c>
      <c r="BJ176" s="139">
        <f t="shared" si="39"/>
        <v>0</v>
      </c>
      <c r="BK176" s="13" t="s">
        <v>156</v>
      </c>
      <c r="BL176" s="138" t="s">
        <v>298</v>
      </c>
    </row>
    <row r="177" spans="2:64" s="1" customFormat="1" ht="24" customHeight="1">
      <c r="B177" s="127"/>
      <c r="C177" s="128" t="s">
        <v>299</v>
      </c>
      <c r="D177" s="128" t="s">
        <v>153</v>
      </c>
      <c r="E177" s="129" t="s">
        <v>300</v>
      </c>
      <c r="F177" s="130" t="s">
        <v>301</v>
      </c>
      <c r="G177" s="131" t="s">
        <v>185</v>
      </c>
      <c r="H177" s="132">
        <v>744.29399999999998</v>
      </c>
      <c r="I177" s="133"/>
      <c r="J177" s="133">
        <f t="shared" si="30"/>
        <v>0</v>
      </c>
      <c r="K177" s="130" t="s">
        <v>155</v>
      </c>
      <c r="L177" s="25"/>
      <c r="M177" s="134" t="s">
        <v>1</v>
      </c>
      <c r="N177" s="135" t="s">
        <v>35</v>
      </c>
      <c r="O177" s="136">
        <v>0.31985000000000002</v>
      </c>
      <c r="P177" s="136">
        <f t="shared" si="31"/>
        <v>238.06243590000003</v>
      </c>
      <c r="Q177" s="136">
        <v>1.47E-2</v>
      </c>
      <c r="R177" s="136">
        <f t="shared" si="32"/>
        <v>10.941121799999999</v>
      </c>
      <c r="S177" s="136">
        <v>0</v>
      </c>
      <c r="T177" s="137">
        <f t="shared" si="33"/>
        <v>0</v>
      </c>
      <c r="X177" s="271"/>
      <c r="AQ177" s="138" t="s">
        <v>156</v>
      </c>
      <c r="AS177" s="138" t="s">
        <v>153</v>
      </c>
      <c r="AT177" s="138" t="s">
        <v>157</v>
      </c>
      <c r="AX177" s="13" t="s">
        <v>151</v>
      </c>
      <c r="BD177" s="139">
        <f t="shared" si="34"/>
        <v>0</v>
      </c>
      <c r="BE177" s="139">
        <f t="shared" si="35"/>
        <v>0</v>
      </c>
      <c r="BF177" s="139">
        <f t="shared" si="36"/>
        <v>0</v>
      </c>
      <c r="BG177" s="139">
        <f t="shared" si="37"/>
        <v>0</v>
      </c>
      <c r="BH177" s="139">
        <f t="shared" si="38"/>
        <v>0</v>
      </c>
      <c r="BI177" s="13" t="s">
        <v>157</v>
      </c>
      <c r="BJ177" s="139">
        <f t="shared" si="39"/>
        <v>0</v>
      </c>
      <c r="BK177" s="13" t="s">
        <v>156</v>
      </c>
      <c r="BL177" s="138" t="s">
        <v>302</v>
      </c>
    </row>
    <row r="178" spans="2:64" s="1" customFormat="1" ht="24" customHeight="1">
      <c r="B178" s="127"/>
      <c r="C178" s="128" t="s">
        <v>303</v>
      </c>
      <c r="D178" s="128" t="s">
        <v>153</v>
      </c>
      <c r="E178" s="129" t="s">
        <v>304</v>
      </c>
      <c r="F178" s="130" t="s">
        <v>305</v>
      </c>
      <c r="G178" s="131" t="s">
        <v>185</v>
      </c>
      <c r="H178" s="132">
        <v>744.29399999999998</v>
      </c>
      <c r="I178" s="133"/>
      <c r="J178" s="133">
        <f t="shared" si="30"/>
        <v>0</v>
      </c>
      <c r="K178" s="130" t="s">
        <v>155</v>
      </c>
      <c r="L178" s="25"/>
      <c r="M178" s="134" t="s">
        <v>1</v>
      </c>
      <c r="N178" s="135" t="s">
        <v>35</v>
      </c>
      <c r="O178" s="136">
        <v>0.31822</v>
      </c>
      <c r="P178" s="136">
        <f t="shared" si="31"/>
        <v>236.84923667999999</v>
      </c>
      <c r="Q178" s="136">
        <v>4.7200000000000002E-3</v>
      </c>
      <c r="R178" s="136">
        <f t="shared" si="32"/>
        <v>3.5130676800000002</v>
      </c>
      <c r="S178" s="136">
        <v>0</v>
      </c>
      <c r="T178" s="137">
        <f t="shared" si="33"/>
        <v>0</v>
      </c>
      <c r="X178" s="271"/>
      <c r="AQ178" s="138" t="s">
        <v>156</v>
      </c>
      <c r="AS178" s="138" t="s">
        <v>153</v>
      </c>
      <c r="AT178" s="138" t="s">
        <v>157</v>
      </c>
      <c r="AX178" s="13" t="s">
        <v>151</v>
      </c>
      <c r="BD178" s="139">
        <f t="shared" si="34"/>
        <v>0</v>
      </c>
      <c r="BE178" s="139">
        <f t="shared" si="35"/>
        <v>0</v>
      </c>
      <c r="BF178" s="139">
        <f t="shared" si="36"/>
        <v>0</v>
      </c>
      <c r="BG178" s="139">
        <f t="shared" si="37"/>
        <v>0</v>
      </c>
      <c r="BH178" s="139">
        <f t="shared" si="38"/>
        <v>0</v>
      </c>
      <c r="BI178" s="13" t="s">
        <v>157</v>
      </c>
      <c r="BJ178" s="139">
        <f t="shared" si="39"/>
        <v>0</v>
      </c>
      <c r="BK178" s="13" t="s">
        <v>156</v>
      </c>
      <c r="BL178" s="138" t="s">
        <v>306</v>
      </c>
    </row>
    <row r="179" spans="2:64" s="1" customFormat="1" ht="24" customHeight="1">
      <c r="B179" s="127"/>
      <c r="C179" s="128" t="s">
        <v>307</v>
      </c>
      <c r="D179" s="128" t="s">
        <v>153</v>
      </c>
      <c r="E179" s="129" t="s">
        <v>308</v>
      </c>
      <c r="F179" s="130" t="s">
        <v>309</v>
      </c>
      <c r="G179" s="131" t="s">
        <v>185</v>
      </c>
      <c r="H179" s="132">
        <v>65.078000000000003</v>
      </c>
      <c r="I179" s="133"/>
      <c r="J179" s="133">
        <f t="shared" si="30"/>
        <v>0</v>
      </c>
      <c r="K179" s="130" t="s">
        <v>1</v>
      </c>
      <c r="L179" s="25"/>
      <c r="M179" s="134" t="s">
        <v>1</v>
      </c>
      <c r="N179" s="135" t="s">
        <v>35</v>
      </c>
      <c r="O179" s="136">
        <v>0</v>
      </c>
      <c r="P179" s="136">
        <f t="shared" si="31"/>
        <v>0</v>
      </c>
      <c r="Q179" s="136">
        <v>0</v>
      </c>
      <c r="R179" s="136">
        <f t="shared" si="32"/>
        <v>0</v>
      </c>
      <c r="S179" s="136">
        <v>0</v>
      </c>
      <c r="T179" s="137">
        <f t="shared" si="33"/>
        <v>0</v>
      </c>
      <c r="X179" s="271"/>
      <c r="AQ179" s="138" t="s">
        <v>156</v>
      </c>
      <c r="AS179" s="138" t="s">
        <v>153</v>
      </c>
      <c r="AT179" s="138" t="s">
        <v>157</v>
      </c>
      <c r="AX179" s="13" t="s">
        <v>151</v>
      </c>
      <c r="BD179" s="139">
        <f t="shared" si="34"/>
        <v>0</v>
      </c>
      <c r="BE179" s="139">
        <f t="shared" si="35"/>
        <v>0</v>
      </c>
      <c r="BF179" s="139">
        <f t="shared" si="36"/>
        <v>0</v>
      </c>
      <c r="BG179" s="139">
        <f t="shared" si="37"/>
        <v>0</v>
      </c>
      <c r="BH179" s="139">
        <f t="shared" si="38"/>
        <v>0</v>
      </c>
      <c r="BI179" s="13" t="s">
        <v>157</v>
      </c>
      <c r="BJ179" s="139">
        <f t="shared" si="39"/>
        <v>0</v>
      </c>
      <c r="BK179" s="13" t="s">
        <v>156</v>
      </c>
      <c r="BL179" s="138" t="s">
        <v>310</v>
      </c>
    </row>
    <row r="180" spans="2:64" s="1" customFormat="1" ht="24" customHeight="1">
      <c r="B180" s="127"/>
      <c r="C180" s="128" t="s">
        <v>311</v>
      </c>
      <c r="D180" s="128" t="s">
        <v>153</v>
      </c>
      <c r="E180" s="129" t="s">
        <v>312</v>
      </c>
      <c r="F180" s="130" t="s">
        <v>313</v>
      </c>
      <c r="G180" s="131" t="s">
        <v>185</v>
      </c>
      <c r="H180" s="132">
        <v>519.24699999999996</v>
      </c>
      <c r="I180" s="133"/>
      <c r="J180" s="133">
        <f t="shared" si="30"/>
        <v>0</v>
      </c>
      <c r="K180" s="130" t="s">
        <v>155</v>
      </c>
      <c r="L180" s="25"/>
      <c r="M180" s="134" t="s">
        <v>1</v>
      </c>
      <c r="N180" s="135" t="s">
        <v>35</v>
      </c>
      <c r="O180" s="136">
        <v>0.745</v>
      </c>
      <c r="P180" s="136">
        <f t="shared" si="31"/>
        <v>386.83901499999996</v>
      </c>
      <c r="Q180" s="136">
        <v>1.537E-2</v>
      </c>
      <c r="R180" s="136">
        <f t="shared" si="32"/>
        <v>7.9808263899999989</v>
      </c>
      <c r="S180" s="136">
        <v>0</v>
      </c>
      <c r="T180" s="137">
        <f t="shared" si="33"/>
        <v>0</v>
      </c>
      <c r="X180" s="271"/>
      <c r="AQ180" s="138" t="s">
        <v>156</v>
      </c>
      <c r="AS180" s="138" t="s">
        <v>153</v>
      </c>
      <c r="AT180" s="138" t="s">
        <v>157</v>
      </c>
      <c r="AX180" s="13" t="s">
        <v>151</v>
      </c>
      <c r="BD180" s="139">
        <f t="shared" si="34"/>
        <v>0</v>
      </c>
      <c r="BE180" s="139">
        <f t="shared" si="35"/>
        <v>0</v>
      </c>
      <c r="BF180" s="139">
        <f t="shared" si="36"/>
        <v>0</v>
      </c>
      <c r="BG180" s="139">
        <f t="shared" si="37"/>
        <v>0</v>
      </c>
      <c r="BH180" s="139">
        <f t="shared" si="38"/>
        <v>0</v>
      </c>
      <c r="BI180" s="13" t="s">
        <v>157</v>
      </c>
      <c r="BJ180" s="139">
        <f t="shared" si="39"/>
        <v>0</v>
      </c>
      <c r="BK180" s="13" t="s">
        <v>156</v>
      </c>
      <c r="BL180" s="138" t="s">
        <v>314</v>
      </c>
    </row>
    <row r="181" spans="2:64" s="1" customFormat="1" ht="24" customHeight="1">
      <c r="B181" s="127"/>
      <c r="C181" s="128" t="s">
        <v>315</v>
      </c>
      <c r="D181" s="128" t="s">
        <v>153</v>
      </c>
      <c r="E181" s="129" t="s">
        <v>316</v>
      </c>
      <c r="F181" s="130" t="s">
        <v>317</v>
      </c>
      <c r="G181" s="131" t="s">
        <v>185</v>
      </c>
      <c r="H181" s="132">
        <v>167.28</v>
      </c>
      <c r="I181" s="133"/>
      <c r="J181" s="133">
        <f t="shared" si="30"/>
        <v>0</v>
      </c>
      <c r="K181" s="130" t="s">
        <v>155</v>
      </c>
      <c r="L181" s="25"/>
      <c r="M181" s="134" t="s">
        <v>1</v>
      </c>
      <c r="N181" s="135" t="s">
        <v>35</v>
      </c>
      <c r="O181" s="136">
        <v>0.74397000000000002</v>
      </c>
      <c r="P181" s="136">
        <f t="shared" si="31"/>
        <v>124.45130160000001</v>
      </c>
      <c r="Q181" s="136">
        <v>1.2359999999999999E-2</v>
      </c>
      <c r="R181" s="136">
        <f t="shared" si="32"/>
        <v>2.0675808</v>
      </c>
      <c r="S181" s="136">
        <v>0</v>
      </c>
      <c r="T181" s="137">
        <f t="shared" si="33"/>
        <v>0</v>
      </c>
      <c r="X181" s="271"/>
      <c r="AQ181" s="138" t="s">
        <v>156</v>
      </c>
      <c r="AS181" s="138" t="s">
        <v>153</v>
      </c>
      <c r="AT181" s="138" t="s">
        <v>157</v>
      </c>
      <c r="AX181" s="13" t="s">
        <v>151</v>
      </c>
      <c r="BD181" s="139">
        <f t="shared" si="34"/>
        <v>0</v>
      </c>
      <c r="BE181" s="139">
        <f t="shared" si="35"/>
        <v>0</v>
      </c>
      <c r="BF181" s="139">
        <f t="shared" si="36"/>
        <v>0</v>
      </c>
      <c r="BG181" s="139">
        <f t="shared" si="37"/>
        <v>0</v>
      </c>
      <c r="BH181" s="139">
        <f t="shared" si="38"/>
        <v>0</v>
      </c>
      <c r="BI181" s="13" t="s">
        <v>157</v>
      </c>
      <c r="BJ181" s="139">
        <f t="shared" si="39"/>
        <v>0</v>
      </c>
      <c r="BK181" s="13" t="s">
        <v>156</v>
      </c>
      <c r="BL181" s="138" t="s">
        <v>318</v>
      </c>
    </row>
    <row r="182" spans="2:64" s="1" customFormat="1" ht="16.5" customHeight="1">
      <c r="B182" s="127"/>
      <c r="C182" s="128" t="s">
        <v>319</v>
      </c>
      <c r="D182" s="128" t="s">
        <v>153</v>
      </c>
      <c r="E182" s="129" t="s">
        <v>320</v>
      </c>
      <c r="F182" s="130" t="s">
        <v>321</v>
      </c>
      <c r="G182" s="131" t="s">
        <v>185</v>
      </c>
      <c r="H182" s="132">
        <v>373.822</v>
      </c>
      <c r="I182" s="133"/>
      <c r="J182" s="133">
        <f t="shared" si="30"/>
        <v>0</v>
      </c>
      <c r="K182" s="130" t="s">
        <v>322</v>
      </c>
      <c r="L182" s="25"/>
      <c r="M182" s="134" t="s">
        <v>1</v>
      </c>
      <c r="N182" s="135" t="s">
        <v>35</v>
      </c>
      <c r="O182" s="136">
        <v>0.35899999999999999</v>
      </c>
      <c r="P182" s="136">
        <f t="shared" si="31"/>
        <v>134.20209800000001</v>
      </c>
      <c r="Q182" s="136">
        <v>2.8999999999999998E-3</v>
      </c>
      <c r="R182" s="136">
        <f t="shared" si="32"/>
        <v>1.0840837999999999</v>
      </c>
      <c r="S182" s="136">
        <v>0</v>
      </c>
      <c r="T182" s="137">
        <f t="shared" si="33"/>
        <v>0</v>
      </c>
      <c r="X182" s="271"/>
      <c r="AQ182" s="138" t="s">
        <v>156</v>
      </c>
      <c r="AS182" s="138" t="s">
        <v>153</v>
      </c>
      <c r="AT182" s="138" t="s">
        <v>157</v>
      </c>
      <c r="AX182" s="13" t="s">
        <v>151</v>
      </c>
      <c r="BD182" s="139">
        <f t="shared" si="34"/>
        <v>0</v>
      </c>
      <c r="BE182" s="139">
        <f t="shared" si="35"/>
        <v>0</v>
      </c>
      <c r="BF182" s="139">
        <f t="shared" si="36"/>
        <v>0</v>
      </c>
      <c r="BG182" s="139">
        <f t="shared" si="37"/>
        <v>0</v>
      </c>
      <c r="BH182" s="139">
        <f t="shared" si="38"/>
        <v>0</v>
      </c>
      <c r="BI182" s="13" t="s">
        <v>157</v>
      </c>
      <c r="BJ182" s="139">
        <f t="shared" si="39"/>
        <v>0</v>
      </c>
      <c r="BK182" s="13" t="s">
        <v>156</v>
      </c>
      <c r="BL182" s="138" t="s">
        <v>323</v>
      </c>
    </row>
    <row r="183" spans="2:64" s="1" customFormat="1" ht="16.5" customHeight="1">
      <c r="B183" s="127"/>
      <c r="C183" s="128" t="s">
        <v>324</v>
      </c>
      <c r="D183" s="128" t="s">
        <v>153</v>
      </c>
      <c r="E183" s="129" t="s">
        <v>325</v>
      </c>
      <c r="F183" s="130" t="s">
        <v>326</v>
      </c>
      <c r="G183" s="131" t="s">
        <v>185</v>
      </c>
      <c r="H183" s="132">
        <v>240.97</v>
      </c>
      <c r="I183" s="133"/>
      <c r="J183" s="133">
        <f t="shared" si="30"/>
        <v>0</v>
      </c>
      <c r="K183" s="130" t="s">
        <v>1</v>
      </c>
      <c r="L183" s="25"/>
      <c r="M183" s="134" t="s">
        <v>1</v>
      </c>
      <c r="N183" s="135" t="s">
        <v>35</v>
      </c>
      <c r="O183" s="136">
        <v>0.54713000000000001</v>
      </c>
      <c r="P183" s="136">
        <f t="shared" si="31"/>
        <v>131.84191609999999</v>
      </c>
      <c r="Q183" s="136">
        <v>0.14419999999999999</v>
      </c>
      <c r="R183" s="136">
        <f t="shared" si="32"/>
        <v>34.747873999999996</v>
      </c>
      <c r="S183" s="136">
        <v>0</v>
      </c>
      <c r="T183" s="137">
        <f t="shared" si="33"/>
        <v>0</v>
      </c>
      <c r="X183" s="271"/>
      <c r="AQ183" s="138" t="s">
        <v>156</v>
      </c>
      <c r="AS183" s="138" t="s">
        <v>153</v>
      </c>
      <c r="AT183" s="138" t="s">
        <v>157</v>
      </c>
      <c r="AX183" s="13" t="s">
        <v>151</v>
      </c>
      <c r="BD183" s="139">
        <f t="shared" si="34"/>
        <v>0</v>
      </c>
      <c r="BE183" s="139">
        <f t="shared" si="35"/>
        <v>0</v>
      </c>
      <c r="BF183" s="139">
        <f t="shared" si="36"/>
        <v>0</v>
      </c>
      <c r="BG183" s="139">
        <f t="shared" si="37"/>
        <v>0</v>
      </c>
      <c r="BH183" s="139">
        <f t="shared" si="38"/>
        <v>0</v>
      </c>
      <c r="BI183" s="13" t="s">
        <v>157</v>
      </c>
      <c r="BJ183" s="139">
        <f t="shared" si="39"/>
        <v>0</v>
      </c>
      <c r="BK183" s="13" t="s">
        <v>156</v>
      </c>
      <c r="BL183" s="138" t="s">
        <v>327</v>
      </c>
    </row>
    <row r="184" spans="2:64" s="1" customFormat="1" ht="16.5" customHeight="1">
      <c r="B184" s="127"/>
      <c r="C184" s="128" t="s">
        <v>328</v>
      </c>
      <c r="D184" s="128" t="s">
        <v>153</v>
      </c>
      <c r="E184" s="129" t="s">
        <v>329</v>
      </c>
      <c r="F184" s="130" t="s">
        <v>330</v>
      </c>
      <c r="G184" s="131" t="s">
        <v>185</v>
      </c>
      <c r="H184" s="132">
        <v>240.97</v>
      </c>
      <c r="I184" s="133"/>
      <c r="J184" s="133">
        <f t="shared" si="30"/>
        <v>0</v>
      </c>
      <c r="K184" s="130" t="s">
        <v>155</v>
      </c>
      <c r="L184" s="25"/>
      <c r="M184" s="134" t="s">
        <v>1</v>
      </c>
      <c r="N184" s="135" t="s">
        <v>35</v>
      </c>
      <c r="O184" s="136">
        <v>0.20934</v>
      </c>
      <c r="P184" s="136">
        <f t="shared" si="31"/>
        <v>50.444659799999997</v>
      </c>
      <c r="Q184" s="136">
        <v>7.6499999999999997E-3</v>
      </c>
      <c r="R184" s="136">
        <f t="shared" si="32"/>
        <v>1.8434204999999999</v>
      </c>
      <c r="S184" s="136">
        <v>0</v>
      </c>
      <c r="T184" s="137">
        <f t="shared" si="33"/>
        <v>0</v>
      </c>
      <c r="X184" s="271"/>
      <c r="AQ184" s="138" t="s">
        <v>156</v>
      </c>
      <c r="AS184" s="138" t="s">
        <v>153</v>
      </c>
      <c r="AT184" s="138" t="s">
        <v>157</v>
      </c>
      <c r="AX184" s="13" t="s">
        <v>151</v>
      </c>
      <c r="BD184" s="139">
        <f t="shared" si="34"/>
        <v>0</v>
      </c>
      <c r="BE184" s="139">
        <f t="shared" si="35"/>
        <v>0</v>
      </c>
      <c r="BF184" s="139">
        <f t="shared" si="36"/>
        <v>0</v>
      </c>
      <c r="BG184" s="139">
        <f t="shared" si="37"/>
        <v>0</v>
      </c>
      <c r="BH184" s="139">
        <f t="shared" si="38"/>
        <v>0</v>
      </c>
      <c r="BI184" s="13" t="s">
        <v>157</v>
      </c>
      <c r="BJ184" s="139">
        <f t="shared" si="39"/>
        <v>0</v>
      </c>
      <c r="BK184" s="13" t="s">
        <v>156</v>
      </c>
      <c r="BL184" s="138" t="s">
        <v>331</v>
      </c>
    </row>
    <row r="185" spans="2:64" s="1" customFormat="1" ht="24" customHeight="1">
      <c r="B185" s="127"/>
      <c r="C185" s="128" t="s">
        <v>332</v>
      </c>
      <c r="D185" s="128" t="s">
        <v>153</v>
      </c>
      <c r="E185" s="129" t="s">
        <v>333</v>
      </c>
      <c r="F185" s="130" t="s">
        <v>334</v>
      </c>
      <c r="G185" s="131" t="s">
        <v>335</v>
      </c>
      <c r="H185" s="132">
        <v>35.5</v>
      </c>
      <c r="I185" s="133"/>
      <c r="J185" s="133">
        <f t="shared" si="30"/>
        <v>0</v>
      </c>
      <c r="K185" s="130" t="s">
        <v>203</v>
      </c>
      <c r="L185" s="25"/>
      <c r="M185" s="134" t="s">
        <v>1</v>
      </c>
      <c r="N185" s="135" t="s">
        <v>35</v>
      </c>
      <c r="O185" s="136">
        <v>0.33300000000000002</v>
      </c>
      <c r="P185" s="136">
        <f t="shared" si="31"/>
        <v>11.8215</v>
      </c>
      <c r="Q185" s="136">
        <v>8.8500000000000002E-3</v>
      </c>
      <c r="R185" s="136">
        <f t="shared" si="32"/>
        <v>0.31417499999999998</v>
      </c>
      <c r="S185" s="136">
        <v>0</v>
      </c>
      <c r="T185" s="137">
        <f t="shared" si="33"/>
        <v>0</v>
      </c>
      <c r="X185" s="271"/>
      <c r="AQ185" s="138" t="s">
        <v>156</v>
      </c>
      <c r="AS185" s="138" t="s">
        <v>153</v>
      </c>
      <c r="AT185" s="138" t="s">
        <v>157</v>
      </c>
      <c r="AX185" s="13" t="s">
        <v>151</v>
      </c>
      <c r="BD185" s="139">
        <f t="shared" si="34"/>
        <v>0</v>
      </c>
      <c r="BE185" s="139">
        <f t="shared" si="35"/>
        <v>0</v>
      </c>
      <c r="BF185" s="139">
        <f t="shared" si="36"/>
        <v>0</v>
      </c>
      <c r="BG185" s="139">
        <f t="shared" si="37"/>
        <v>0</v>
      </c>
      <c r="BH185" s="139">
        <f t="shared" si="38"/>
        <v>0</v>
      </c>
      <c r="BI185" s="13" t="s">
        <v>157</v>
      </c>
      <c r="BJ185" s="139">
        <f t="shared" si="39"/>
        <v>0</v>
      </c>
      <c r="BK185" s="13" t="s">
        <v>156</v>
      </c>
      <c r="BL185" s="138" t="s">
        <v>336</v>
      </c>
    </row>
    <row r="186" spans="2:64" s="1" customFormat="1" ht="24" customHeight="1">
      <c r="B186" s="127"/>
      <c r="C186" s="140" t="s">
        <v>337</v>
      </c>
      <c r="D186" s="140" t="s">
        <v>338</v>
      </c>
      <c r="E186" s="141" t="s">
        <v>339</v>
      </c>
      <c r="F186" s="142" t="s">
        <v>340</v>
      </c>
      <c r="G186" s="143" t="s">
        <v>335</v>
      </c>
      <c r="H186" s="144">
        <v>35.5</v>
      </c>
      <c r="I186" s="145"/>
      <c r="J186" s="145">
        <f t="shared" si="30"/>
        <v>0</v>
      </c>
      <c r="K186" s="142" t="s">
        <v>203</v>
      </c>
      <c r="L186" s="146"/>
      <c r="M186" s="147" t="s">
        <v>1</v>
      </c>
      <c r="N186" s="148" t="s">
        <v>35</v>
      </c>
      <c r="O186" s="136">
        <v>0</v>
      </c>
      <c r="P186" s="136">
        <f t="shared" si="31"/>
        <v>0</v>
      </c>
      <c r="Q186" s="136">
        <v>1.3500000000000001E-3</v>
      </c>
      <c r="R186" s="136">
        <f t="shared" si="32"/>
        <v>4.7925000000000002E-2</v>
      </c>
      <c r="S186" s="136">
        <v>0</v>
      </c>
      <c r="T186" s="137">
        <f t="shared" si="33"/>
        <v>0</v>
      </c>
      <c r="X186" s="271"/>
      <c r="AQ186" s="138" t="s">
        <v>166</v>
      </c>
      <c r="AS186" s="138" t="s">
        <v>338</v>
      </c>
      <c r="AT186" s="138" t="s">
        <v>157</v>
      </c>
      <c r="AX186" s="13" t="s">
        <v>151</v>
      </c>
      <c r="BD186" s="139">
        <f t="shared" si="34"/>
        <v>0</v>
      </c>
      <c r="BE186" s="139">
        <f t="shared" si="35"/>
        <v>0</v>
      </c>
      <c r="BF186" s="139">
        <f t="shared" si="36"/>
        <v>0</v>
      </c>
      <c r="BG186" s="139">
        <f t="shared" si="37"/>
        <v>0</v>
      </c>
      <c r="BH186" s="139">
        <f t="shared" si="38"/>
        <v>0</v>
      </c>
      <c r="BI186" s="13" t="s">
        <v>157</v>
      </c>
      <c r="BJ186" s="139">
        <f t="shared" si="39"/>
        <v>0</v>
      </c>
      <c r="BK186" s="13" t="s">
        <v>156</v>
      </c>
      <c r="BL186" s="138" t="s">
        <v>341</v>
      </c>
    </row>
    <row r="187" spans="2:64" s="11" customFormat="1" ht="22.95" customHeight="1">
      <c r="B187" s="115"/>
      <c r="D187" s="116" t="s">
        <v>68</v>
      </c>
      <c r="E187" s="125" t="s">
        <v>170</v>
      </c>
      <c r="F187" s="125" t="s">
        <v>342</v>
      </c>
      <c r="J187" s="126">
        <f>SUM(J188:J195)</f>
        <v>0</v>
      </c>
      <c r="L187" s="115"/>
      <c r="M187" s="119"/>
      <c r="N187" s="120"/>
      <c r="O187" s="120"/>
      <c r="P187" s="121">
        <f>SUM(P188:P195)</f>
        <v>142.23169700000003</v>
      </c>
      <c r="Q187" s="120"/>
      <c r="R187" s="121">
        <f>SUM(R188:R195)</f>
        <v>22.600244600000003</v>
      </c>
      <c r="S187" s="120"/>
      <c r="T187" s="122">
        <f>SUM(T188:T195)</f>
        <v>0</v>
      </c>
      <c r="X187" s="271"/>
      <c r="AQ187" s="116" t="s">
        <v>77</v>
      </c>
      <c r="AS187" s="123" t="s">
        <v>68</v>
      </c>
      <c r="AT187" s="123" t="s">
        <v>77</v>
      </c>
      <c r="AX187" s="116" t="s">
        <v>151</v>
      </c>
      <c r="BJ187" s="124">
        <f>SUM(BJ188:BJ195)</f>
        <v>0</v>
      </c>
    </row>
    <row r="188" spans="2:64" s="271" customFormat="1" ht="24" customHeight="1">
      <c r="B188" s="259"/>
      <c r="C188" s="275" t="s">
        <v>343</v>
      </c>
      <c r="D188" s="275" t="s">
        <v>153</v>
      </c>
      <c r="E188" s="276" t="s">
        <v>344</v>
      </c>
      <c r="F188" s="277" t="s">
        <v>345</v>
      </c>
      <c r="G188" s="278" t="s">
        <v>185</v>
      </c>
      <c r="H188" s="279">
        <v>438.24</v>
      </c>
      <c r="I188" s="280"/>
      <c r="J188" s="280">
        <f t="shared" ref="J188:J195" si="40">ROUND(I188*H188,2)</f>
        <v>0</v>
      </c>
      <c r="K188" s="277" t="s">
        <v>203</v>
      </c>
      <c r="L188" s="266"/>
      <c r="M188" s="281" t="s">
        <v>1</v>
      </c>
      <c r="N188" s="282" t="s">
        <v>35</v>
      </c>
      <c r="O188" s="269">
        <v>0.13200000000000001</v>
      </c>
      <c r="P188" s="269">
        <f t="shared" ref="P188:P195" si="41">O188*H188</f>
        <v>57.847680000000004</v>
      </c>
      <c r="Q188" s="269">
        <v>2.572E-2</v>
      </c>
      <c r="R188" s="269">
        <f t="shared" ref="R188:R195" si="42">Q188*H188</f>
        <v>11.271532800000001</v>
      </c>
      <c r="S188" s="269">
        <v>0</v>
      </c>
      <c r="T188" s="270">
        <f t="shared" ref="T188:T195" si="43">S188*H188</f>
        <v>0</v>
      </c>
      <c r="AQ188" s="272" t="s">
        <v>156</v>
      </c>
      <c r="AS188" s="272" t="s">
        <v>153</v>
      </c>
      <c r="AT188" s="272" t="s">
        <v>157</v>
      </c>
      <c r="AX188" s="273" t="s">
        <v>151</v>
      </c>
      <c r="BD188" s="274">
        <f t="shared" ref="BD188:BD195" si="44">IF(N188="základná",J188,0)</f>
        <v>0</v>
      </c>
      <c r="BE188" s="274">
        <f t="shared" ref="BE188:BE195" si="45">IF(N188="znížená",J188,0)</f>
        <v>0</v>
      </c>
      <c r="BF188" s="274">
        <f t="shared" ref="BF188:BF195" si="46">IF(N188="zákl. prenesená",J188,0)</f>
        <v>0</v>
      </c>
      <c r="BG188" s="274">
        <f t="shared" ref="BG188:BG195" si="47">IF(N188="zníž. prenesená",J188,0)</f>
        <v>0</v>
      </c>
      <c r="BH188" s="274">
        <f t="shared" ref="BH188:BH195" si="48">IF(N188="nulová",J188,0)</f>
        <v>0</v>
      </c>
      <c r="BI188" s="273" t="s">
        <v>157</v>
      </c>
      <c r="BJ188" s="274">
        <f t="shared" ref="BJ188:BJ195" si="49">ROUND(I188*H188,2)</f>
        <v>0</v>
      </c>
      <c r="BK188" s="273" t="s">
        <v>156</v>
      </c>
      <c r="BL188" s="272" t="s">
        <v>346</v>
      </c>
    </row>
    <row r="189" spans="2:64" s="271" customFormat="1" ht="24" customHeight="1">
      <c r="B189" s="259"/>
      <c r="C189" s="275" t="s">
        <v>347</v>
      </c>
      <c r="D189" s="275" t="s">
        <v>153</v>
      </c>
      <c r="E189" s="276" t="s">
        <v>348</v>
      </c>
      <c r="F189" s="277" t="s">
        <v>349</v>
      </c>
      <c r="G189" s="278" t="s">
        <v>185</v>
      </c>
      <c r="H189" s="279">
        <v>438.24</v>
      </c>
      <c r="I189" s="280"/>
      <c r="J189" s="280">
        <f t="shared" si="40"/>
        <v>0</v>
      </c>
      <c r="K189" s="277" t="s">
        <v>1</v>
      </c>
      <c r="L189" s="266"/>
      <c r="M189" s="281" t="s">
        <v>1</v>
      </c>
      <c r="N189" s="282" t="s">
        <v>35</v>
      </c>
      <c r="O189" s="269">
        <v>0</v>
      </c>
      <c r="P189" s="269">
        <f t="shared" si="41"/>
        <v>0</v>
      </c>
      <c r="Q189" s="269">
        <v>0</v>
      </c>
      <c r="R189" s="269">
        <f t="shared" si="42"/>
        <v>0</v>
      </c>
      <c r="S189" s="269">
        <v>0</v>
      </c>
      <c r="T189" s="270">
        <f t="shared" si="43"/>
        <v>0</v>
      </c>
      <c r="AQ189" s="272" t="s">
        <v>156</v>
      </c>
      <c r="AS189" s="272" t="s">
        <v>153</v>
      </c>
      <c r="AT189" s="272" t="s">
        <v>157</v>
      </c>
      <c r="AX189" s="273" t="s">
        <v>151</v>
      </c>
      <c r="BD189" s="274">
        <f t="shared" si="44"/>
        <v>0</v>
      </c>
      <c r="BE189" s="274">
        <f t="shared" si="45"/>
        <v>0</v>
      </c>
      <c r="BF189" s="274">
        <f t="shared" si="46"/>
        <v>0</v>
      </c>
      <c r="BG189" s="274">
        <f t="shared" si="47"/>
        <v>0</v>
      </c>
      <c r="BH189" s="274">
        <f t="shared" si="48"/>
        <v>0</v>
      </c>
      <c r="BI189" s="273" t="s">
        <v>157</v>
      </c>
      <c r="BJ189" s="274">
        <f t="shared" si="49"/>
        <v>0</v>
      </c>
      <c r="BK189" s="273" t="s">
        <v>156</v>
      </c>
      <c r="BL189" s="272" t="s">
        <v>350</v>
      </c>
    </row>
    <row r="190" spans="2:64" s="271" customFormat="1" ht="24" customHeight="1">
      <c r="B190" s="259"/>
      <c r="C190" s="275" t="s">
        <v>351</v>
      </c>
      <c r="D190" s="275" t="s">
        <v>153</v>
      </c>
      <c r="E190" s="276" t="s">
        <v>352</v>
      </c>
      <c r="F190" s="277" t="s">
        <v>353</v>
      </c>
      <c r="G190" s="278" t="s">
        <v>185</v>
      </c>
      <c r="H190" s="279">
        <v>438.24</v>
      </c>
      <c r="I190" s="280"/>
      <c r="J190" s="280">
        <f t="shared" si="40"/>
        <v>0</v>
      </c>
      <c r="K190" s="277" t="s">
        <v>203</v>
      </c>
      <c r="L190" s="266"/>
      <c r="M190" s="281" t="s">
        <v>1</v>
      </c>
      <c r="N190" s="282" t="s">
        <v>35</v>
      </c>
      <c r="O190" s="269">
        <v>9.1999999999999998E-2</v>
      </c>
      <c r="P190" s="269">
        <f t="shared" si="41"/>
        <v>40.318080000000002</v>
      </c>
      <c r="Q190" s="269">
        <v>2.572E-2</v>
      </c>
      <c r="R190" s="269">
        <f t="shared" si="42"/>
        <v>11.271532800000001</v>
      </c>
      <c r="S190" s="269">
        <v>0</v>
      </c>
      <c r="T190" s="270">
        <f t="shared" si="43"/>
        <v>0</v>
      </c>
      <c r="AQ190" s="272" t="s">
        <v>156</v>
      </c>
      <c r="AS190" s="272" t="s">
        <v>153</v>
      </c>
      <c r="AT190" s="272" t="s">
        <v>157</v>
      </c>
      <c r="AX190" s="273" t="s">
        <v>151</v>
      </c>
      <c r="BD190" s="274">
        <f t="shared" si="44"/>
        <v>0</v>
      </c>
      <c r="BE190" s="274">
        <f t="shared" si="45"/>
        <v>0</v>
      </c>
      <c r="BF190" s="274">
        <f t="shared" si="46"/>
        <v>0</v>
      </c>
      <c r="BG190" s="274">
        <f t="shared" si="47"/>
        <v>0</v>
      </c>
      <c r="BH190" s="274">
        <f t="shared" si="48"/>
        <v>0</v>
      </c>
      <c r="BI190" s="273" t="s">
        <v>157</v>
      </c>
      <c r="BJ190" s="274">
        <f t="shared" si="49"/>
        <v>0</v>
      </c>
      <c r="BK190" s="273" t="s">
        <v>156</v>
      </c>
      <c r="BL190" s="272" t="s">
        <v>354</v>
      </c>
    </row>
    <row r="191" spans="2:64" s="1" customFormat="1" ht="16.5" customHeight="1">
      <c r="B191" s="127"/>
      <c r="C191" s="128" t="s">
        <v>356</v>
      </c>
      <c r="D191" s="128" t="s">
        <v>153</v>
      </c>
      <c r="E191" s="129" t="s">
        <v>357</v>
      </c>
      <c r="F191" s="130" t="s">
        <v>358</v>
      </c>
      <c r="G191" s="131" t="s">
        <v>335</v>
      </c>
      <c r="H191" s="132">
        <v>113.3</v>
      </c>
      <c r="I191" s="133"/>
      <c r="J191" s="133">
        <f t="shared" si="40"/>
        <v>0</v>
      </c>
      <c r="K191" s="130" t="s">
        <v>322</v>
      </c>
      <c r="L191" s="25"/>
      <c r="M191" s="134" t="s">
        <v>1</v>
      </c>
      <c r="N191" s="135" t="s">
        <v>35</v>
      </c>
      <c r="O191" s="136">
        <v>9.4E-2</v>
      </c>
      <c r="P191" s="136">
        <f t="shared" si="41"/>
        <v>10.6502</v>
      </c>
      <c r="Q191" s="136">
        <v>3.0000000000000001E-5</v>
      </c>
      <c r="R191" s="136">
        <f t="shared" si="42"/>
        <v>3.3990000000000001E-3</v>
      </c>
      <c r="S191" s="136">
        <v>0</v>
      </c>
      <c r="T191" s="137">
        <f t="shared" si="43"/>
        <v>0</v>
      </c>
      <c r="X191" s="271"/>
      <c r="AQ191" s="138" t="s">
        <v>156</v>
      </c>
      <c r="AS191" s="138" t="s">
        <v>153</v>
      </c>
      <c r="AT191" s="138" t="s">
        <v>157</v>
      </c>
      <c r="AX191" s="13" t="s">
        <v>151</v>
      </c>
      <c r="BD191" s="139">
        <f t="shared" si="44"/>
        <v>0</v>
      </c>
      <c r="BE191" s="139">
        <f t="shared" si="45"/>
        <v>0</v>
      </c>
      <c r="BF191" s="139">
        <f t="shared" si="46"/>
        <v>0</v>
      </c>
      <c r="BG191" s="139">
        <f t="shared" si="47"/>
        <v>0</v>
      </c>
      <c r="BH191" s="139">
        <f t="shared" si="48"/>
        <v>0</v>
      </c>
      <c r="BI191" s="13" t="s">
        <v>157</v>
      </c>
      <c r="BJ191" s="139">
        <f t="shared" si="49"/>
        <v>0</v>
      </c>
      <c r="BK191" s="13" t="s">
        <v>156</v>
      </c>
      <c r="BL191" s="138" t="s">
        <v>359</v>
      </c>
    </row>
    <row r="192" spans="2:64" s="1" customFormat="1" ht="16.5" customHeight="1">
      <c r="B192" s="127"/>
      <c r="C192" s="128" t="s">
        <v>360</v>
      </c>
      <c r="D192" s="128" t="s">
        <v>153</v>
      </c>
      <c r="E192" s="129" t="s">
        <v>361</v>
      </c>
      <c r="F192" s="130" t="s">
        <v>362</v>
      </c>
      <c r="G192" s="131" t="s">
        <v>335</v>
      </c>
      <c r="H192" s="132">
        <v>92.3</v>
      </c>
      <c r="I192" s="133"/>
      <c r="J192" s="133">
        <f t="shared" si="40"/>
        <v>0</v>
      </c>
      <c r="K192" s="130" t="s">
        <v>155</v>
      </c>
      <c r="L192" s="25"/>
      <c r="M192" s="134" t="s">
        <v>1</v>
      </c>
      <c r="N192" s="135" t="s">
        <v>35</v>
      </c>
      <c r="O192" s="136">
        <v>0.18819</v>
      </c>
      <c r="P192" s="136">
        <f t="shared" si="41"/>
        <v>17.369937</v>
      </c>
      <c r="Q192" s="136">
        <v>4.0000000000000002E-4</v>
      </c>
      <c r="R192" s="136">
        <f t="shared" si="42"/>
        <v>3.6920000000000001E-2</v>
      </c>
      <c r="S192" s="136">
        <v>0</v>
      </c>
      <c r="T192" s="137">
        <f t="shared" si="43"/>
        <v>0</v>
      </c>
      <c r="X192" s="271"/>
      <c r="AQ192" s="138" t="s">
        <v>156</v>
      </c>
      <c r="AS192" s="138" t="s">
        <v>153</v>
      </c>
      <c r="AT192" s="138" t="s">
        <v>157</v>
      </c>
      <c r="AX192" s="13" t="s">
        <v>151</v>
      </c>
      <c r="BD192" s="139">
        <f t="shared" si="44"/>
        <v>0</v>
      </c>
      <c r="BE192" s="139">
        <f t="shared" si="45"/>
        <v>0</v>
      </c>
      <c r="BF192" s="139">
        <f t="shared" si="46"/>
        <v>0</v>
      </c>
      <c r="BG192" s="139">
        <f t="shared" si="47"/>
        <v>0</v>
      </c>
      <c r="BH192" s="139">
        <f t="shared" si="48"/>
        <v>0</v>
      </c>
      <c r="BI192" s="13" t="s">
        <v>157</v>
      </c>
      <c r="BJ192" s="139">
        <f t="shared" si="49"/>
        <v>0</v>
      </c>
      <c r="BK192" s="13" t="s">
        <v>156</v>
      </c>
      <c r="BL192" s="138" t="s">
        <v>363</v>
      </c>
    </row>
    <row r="193" spans="2:64" s="1" customFormat="1" ht="16.5" customHeight="1">
      <c r="B193" s="127"/>
      <c r="C193" s="128" t="s">
        <v>364</v>
      </c>
      <c r="D193" s="128" t="s">
        <v>153</v>
      </c>
      <c r="E193" s="129" t="s">
        <v>365</v>
      </c>
      <c r="F193" s="130" t="s">
        <v>366</v>
      </c>
      <c r="G193" s="131" t="s">
        <v>335</v>
      </c>
      <c r="H193" s="132">
        <v>40.4</v>
      </c>
      <c r="I193" s="133"/>
      <c r="J193" s="133">
        <f t="shared" si="40"/>
        <v>0</v>
      </c>
      <c r="K193" s="130" t="s">
        <v>322</v>
      </c>
      <c r="L193" s="25"/>
      <c r="M193" s="134" t="s">
        <v>1</v>
      </c>
      <c r="N193" s="135" t="s">
        <v>35</v>
      </c>
      <c r="O193" s="136">
        <v>9.4E-2</v>
      </c>
      <c r="P193" s="136">
        <f t="shared" si="41"/>
        <v>3.7976000000000001</v>
      </c>
      <c r="Q193" s="136">
        <v>1E-4</v>
      </c>
      <c r="R193" s="136">
        <f t="shared" si="42"/>
        <v>4.0400000000000002E-3</v>
      </c>
      <c r="S193" s="136">
        <v>0</v>
      </c>
      <c r="T193" s="137">
        <f t="shared" si="43"/>
        <v>0</v>
      </c>
      <c r="X193" s="271"/>
      <c r="AQ193" s="138" t="s">
        <v>156</v>
      </c>
      <c r="AS193" s="138" t="s">
        <v>153</v>
      </c>
      <c r="AT193" s="138" t="s">
        <v>157</v>
      </c>
      <c r="AX193" s="13" t="s">
        <v>151</v>
      </c>
      <c r="BD193" s="139">
        <f t="shared" si="44"/>
        <v>0</v>
      </c>
      <c r="BE193" s="139">
        <f t="shared" si="45"/>
        <v>0</v>
      </c>
      <c r="BF193" s="139">
        <f t="shared" si="46"/>
        <v>0</v>
      </c>
      <c r="BG193" s="139">
        <f t="shared" si="47"/>
        <v>0</v>
      </c>
      <c r="BH193" s="139">
        <f t="shared" si="48"/>
        <v>0</v>
      </c>
      <c r="BI193" s="13" t="s">
        <v>157</v>
      </c>
      <c r="BJ193" s="139">
        <f t="shared" si="49"/>
        <v>0</v>
      </c>
      <c r="BK193" s="13" t="s">
        <v>156</v>
      </c>
      <c r="BL193" s="138" t="s">
        <v>367</v>
      </c>
    </row>
    <row r="194" spans="2:64" s="1" customFormat="1" ht="16.5" customHeight="1">
      <c r="B194" s="127"/>
      <c r="C194" s="128" t="s">
        <v>368</v>
      </c>
      <c r="D194" s="128" t="s">
        <v>153</v>
      </c>
      <c r="E194" s="129" t="s">
        <v>369</v>
      </c>
      <c r="F194" s="130" t="s">
        <v>370</v>
      </c>
      <c r="G194" s="131" t="s">
        <v>335</v>
      </c>
      <c r="H194" s="132">
        <v>127.3</v>
      </c>
      <c r="I194" s="133"/>
      <c r="J194" s="133">
        <f t="shared" si="40"/>
        <v>0</v>
      </c>
      <c r="K194" s="130" t="s">
        <v>322</v>
      </c>
      <c r="L194" s="25"/>
      <c r="M194" s="134" t="s">
        <v>1</v>
      </c>
      <c r="N194" s="135" t="s">
        <v>35</v>
      </c>
      <c r="O194" s="136">
        <v>9.4E-2</v>
      </c>
      <c r="P194" s="136">
        <f t="shared" si="41"/>
        <v>11.966200000000001</v>
      </c>
      <c r="Q194" s="136">
        <v>1E-4</v>
      </c>
      <c r="R194" s="136">
        <f t="shared" si="42"/>
        <v>1.273E-2</v>
      </c>
      <c r="S194" s="136">
        <v>0</v>
      </c>
      <c r="T194" s="137">
        <f t="shared" si="43"/>
        <v>0</v>
      </c>
      <c r="X194" s="271"/>
      <c r="AQ194" s="138" t="s">
        <v>156</v>
      </c>
      <c r="AS194" s="138" t="s">
        <v>153</v>
      </c>
      <c r="AT194" s="138" t="s">
        <v>157</v>
      </c>
      <c r="AX194" s="13" t="s">
        <v>151</v>
      </c>
      <c r="BD194" s="139">
        <f t="shared" si="44"/>
        <v>0</v>
      </c>
      <c r="BE194" s="139">
        <f t="shared" si="45"/>
        <v>0</v>
      </c>
      <c r="BF194" s="139">
        <f t="shared" si="46"/>
        <v>0</v>
      </c>
      <c r="BG194" s="139">
        <f t="shared" si="47"/>
        <v>0</v>
      </c>
      <c r="BH194" s="139">
        <f t="shared" si="48"/>
        <v>0</v>
      </c>
      <c r="BI194" s="13" t="s">
        <v>157</v>
      </c>
      <c r="BJ194" s="139">
        <f t="shared" si="49"/>
        <v>0</v>
      </c>
      <c r="BK194" s="13" t="s">
        <v>156</v>
      </c>
      <c r="BL194" s="138" t="s">
        <v>371</v>
      </c>
    </row>
    <row r="195" spans="2:64" s="1" customFormat="1" ht="16.5" customHeight="1">
      <c r="B195" s="127"/>
      <c r="C195" s="128" t="s">
        <v>372</v>
      </c>
      <c r="D195" s="128" t="s">
        <v>153</v>
      </c>
      <c r="E195" s="129" t="s">
        <v>373</v>
      </c>
      <c r="F195" s="130" t="s">
        <v>374</v>
      </c>
      <c r="G195" s="131" t="s">
        <v>375</v>
      </c>
      <c r="H195" s="132">
        <v>3</v>
      </c>
      <c r="I195" s="133"/>
      <c r="J195" s="133">
        <f t="shared" si="40"/>
        <v>0</v>
      </c>
      <c r="K195" s="130" t="s">
        <v>1</v>
      </c>
      <c r="L195" s="25"/>
      <c r="M195" s="134" t="s">
        <v>1</v>
      </c>
      <c r="N195" s="135" t="s">
        <v>35</v>
      </c>
      <c r="O195" s="136">
        <v>9.4E-2</v>
      </c>
      <c r="P195" s="136">
        <f t="shared" si="41"/>
        <v>0.28200000000000003</v>
      </c>
      <c r="Q195" s="136">
        <v>3.0000000000000001E-5</v>
      </c>
      <c r="R195" s="136">
        <f t="shared" si="42"/>
        <v>9.0000000000000006E-5</v>
      </c>
      <c r="S195" s="136">
        <v>0</v>
      </c>
      <c r="T195" s="137">
        <f t="shared" si="43"/>
        <v>0</v>
      </c>
      <c r="X195" s="271"/>
      <c r="AQ195" s="138" t="s">
        <v>156</v>
      </c>
      <c r="AS195" s="138" t="s">
        <v>153</v>
      </c>
      <c r="AT195" s="138" t="s">
        <v>157</v>
      </c>
      <c r="AX195" s="13" t="s">
        <v>151</v>
      </c>
      <c r="BD195" s="139">
        <f t="shared" si="44"/>
        <v>0</v>
      </c>
      <c r="BE195" s="139">
        <f t="shared" si="45"/>
        <v>0</v>
      </c>
      <c r="BF195" s="139">
        <f t="shared" si="46"/>
        <v>0</v>
      </c>
      <c r="BG195" s="139">
        <f t="shared" si="47"/>
        <v>0</v>
      </c>
      <c r="BH195" s="139">
        <f t="shared" si="48"/>
        <v>0</v>
      </c>
      <c r="BI195" s="13" t="s">
        <v>157</v>
      </c>
      <c r="BJ195" s="139">
        <f t="shared" si="49"/>
        <v>0</v>
      </c>
      <c r="BK195" s="13" t="s">
        <v>156</v>
      </c>
      <c r="BL195" s="138" t="s">
        <v>376</v>
      </c>
    </row>
    <row r="196" spans="2:64" s="11" customFormat="1" ht="22.95" customHeight="1">
      <c r="B196" s="115"/>
      <c r="D196" s="116" t="s">
        <v>68</v>
      </c>
      <c r="E196" s="125" t="s">
        <v>377</v>
      </c>
      <c r="F196" s="125" t="s">
        <v>378</v>
      </c>
      <c r="J196" s="126">
        <f>J197</f>
        <v>0</v>
      </c>
      <c r="L196" s="115"/>
      <c r="M196" s="119"/>
      <c r="N196" s="120"/>
      <c r="O196" s="120"/>
      <c r="P196" s="121">
        <f>P197</f>
        <v>178.48648</v>
      </c>
      <c r="Q196" s="120"/>
      <c r="R196" s="121">
        <f>R197</f>
        <v>0</v>
      </c>
      <c r="S196" s="120"/>
      <c r="T196" s="122">
        <f>T197</f>
        <v>0</v>
      </c>
      <c r="X196" s="271"/>
      <c r="AQ196" s="116" t="s">
        <v>77</v>
      </c>
      <c r="AS196" s="123" t="s">
        <v>68</v>
      </c>
      <c r="AT196" s="123" t="s">
        <v>77</v>
      </c>
      <c r="AX196" s="116" t="s">
        <v>151</v>
      </c>
      <c r="BJ196" s="124">
        <f>BJ197</f>
        <v>0</v>
      </c>
    </row>
    <row r="197" spans="2:64" s="271" customFormat="1" ht="24" customHeight="1">
      <c r="B197" s="259"/>
      <c r="C197" s="292" t="s">
        <v>379</v>
      </c>
      <c r="D197" s="292" t="s">
        <v>153</v>
      </c>
      <c r="E197" s="293" t="s">
        <v>380</v>
      </c>
      <c r="F197" s="294" t="s">
        <v>381</v>
      </c>
      <c r="G197" s="295" t="s">
        <v>194</v>
      </c>
      <c r="H197" s="296">
        <v>198.76</v>
      </c>
      <c r="I197" s="297"/>
      <c r="J197" s="297">
        <f>ROUND(I197*H197,2)</f>
        <v>0</v>
      </c>
      <c r="K197" s="294" t="s">
        <v>203</v>
      </c>
      <c r="L197" s="266"/>
      <c r="M197" s="298" t="s">
        <v>1</v>
      </c>
      <c r="N197" s="299" t="s">
        <v>35</v>
      </c>
      <c r="O197" s="300">
        <v>0.89800000000000002</v>
      </c>
      <c r="P197" s="300">
        <f>O197*H197</f>
        <v>178.48648</v>
      </c>
      <c r="Q197" s="300">
        <v>0</v>
      </c>
      <c r="R197" s="300">
        <f>Q197*H197</f>
        <v>0</v>
      </c>
      <c r="S197" s="300">
        <v>0</v>
      </c>
      <c r="T197" s="301">
        <f>S197*H197</f>
        <v>0</v>
      </c>
      <c r="AQ197" s="302" t="s">
        <v>156</v>
      </c>
      <c r="AS197" s="302" t="s">
        <v>153</v>
      </c>
      <c r="AT197" s="302" t="s">
        <v>157</v>
      </c>
      <c r="AX197" s="273" t="s">
        <v>151</v>
      </c>
      <c r="BD197" s="274">
        <f>IF(N197="základná",J197,0)</f>
        <v>0</v>
      </c>
      <c r="BE197" s="274">
        <f>IF(N197="znížená",J197,0)</f>
        <v>0</v>
      </c>
      <c r="BF197" s="274">
        <f>IF(N197="zákl. prenesená",J197,0)</f>
        <v>0</v>
      </c>
      <c r="BG197" s="274">
        <f>IF(N197="zníž. prenesená",J197,0)</f>
        <v>0</v>
      </c>
      <c r="BH197" s="274">
        <f>IF(N197="nulová",J197,0)</f>
        <v>0</v>
      </c>
      <c r="BI197" s="273" t="s">
        <v>157</v>
      </c>
      <c r="BJ197" s="274">
        <f>ROUND(I197*H197,2)</f>
        <v>0</v>
      </c>
      <c r="BK197" s="273" t="s">
        <v>156</v>
      </c>
      <c r="BL197" s="302" t="s">
        <v>382</v>
      </c>
    </row>
    <row r="198" spans="2:64" s="11" customFormat="1" ht="25.95" customHeight="1">
      <c r="B198" s="115"/>
      <c r="D198" s="116" t="s">
        <v>68</v>
      </c>
      <c r="E198" s="117" t="s">
        <v>383</v>
      </c>
      <c r="F198" s="117" t="s">
        <v>384</v>
      </c>
      <c r="J198" s="118">
        <v>0</v>
      </c>
      <c r="L198" s="115"/>
      <c r="M198" s="119"/>
      <c r="N198" s="120"/>
      <c r="O198" s="120"/>
      <c r="P198" s="121">
        <f>P199+P209+P225+P238+P244+P250+P259+P285+P301+P306+P312</f>
        <v>1491.1279797099999</v>
      </c>
      <c r="Q198" s="120"/>
      <c r="R198" s="121">
        <f>R199+R209+R225+R238+R244+R250+R259+R285+R301+R306+R312</f>
        <v>43.47348367</v>
      </c>
      <c r="S198" s="120"/>
      <c r="T198" s="122">
        <f>T199+T209+T225+T238+T244+T250+T259+T285+T301+T306+T312</f>
        <v>0</v>
      </c>
      <c r="V198" s="460"/>
      <c r="X198" s="271"/>
      <c r="AQ198" s="116" t="s">
        <v>157</v>
      </c>
      <c r="AS198" s="123" t="s">
        <v>68</v>
      </c>
      <c r="AT198" s="123" t="s">
        <v>69</v>
      </c>
      <c r="AX198" s="116" t="s">
        <v>151</v>
      </c>
      <c r="BJ198" s="124">
        <f>BJ199+BJ209+BJ225+BJ238+BJ244+BJ250+BJ259+BJ285+BJ301+BJ306+BJ312</f>
        <v>0</v>
      </c>
    </row>
    <row r="199" spans="2:64" s="11" customFormat="1" ht="22.95" customHeight="1">
      <c r="B199" s="115"/>
      <c r="D199" s="116" t="s">
        <v>68</v>
      </c>
      <c r="E199" s="125" t="s">
        <v>385</v>
      </c>
      <c r="F199" s="125" t="s">
        <v>386</v>
      </c>
      <c r="J199" s="126">
        <f>SUM(J200:J208)</f>
        <v>0</v>
      </c>
      <c r="L199" s="115"/>
      <c r="M199" s="119"/>
      <c r="N199" s="120"/>
      <c r="O199" s="120"/>
      <c r="P199" s="121">
        <f>SUM(P200:P208)</f>
        <v>198.55853599999998</v>
      </c>
      <c r="Q199" s="120"/>
      <c r="R199" s="121">
        <f>SUM(R200:R208)</f>
        <v>1.98198374</v>
      </c>
      <c r="S199" s="120"/>
      <c r="T199" s="122">
        <f>SUM(T200:T208)</f>
        <v>0</v>
      </c>
      <c r="X199" s="271"/>
      <c r="AQ199" s="116" t="s">
        <v>157</v>
      </c>
      <c r="AS199" s="123" t="s">
        <v>68</v>
      </c>
      <c r="AT199" s="123" t="s">
        <v>77</v>
      </c>
      <c r="AX199" s="116" t="s">
        <v>151</v>
      </c>
      <c r="BJ199" s="124">
        <f>SUM(BJ200:BJ208)</f>
        <v>0</v>
      </c>
    </row>
    <row r="200" spans="2:64" s="1" customFormat="1" ht="24" customHeight="1">
      <c r="B200" s="127"/>
      <c r="C200" s="128" t="s">
        <v>387</v>
      </c>
      <c r="D200" s="128" t="s">
        <v>153</v>
      </c>
      <c r="E200" s="129" t="s">
        <v>388</v>
      </c>
      <c r="F200" s="130" t="s">
        <v>389</v>
      </c>
      <c r="G200" s="131" t="s">
        <v>185</v>
      </c>
      <c r="H200" s="132">
        <v>6.76</v>
      </c>
      <c r="I200" s="133"/>
      <c r="J200" s="133">
        <f t="shared" ref="J200:J208" si="50">ROUND(I200*H200,2)</f>
        <v>0</v>
      </c>
      <c r="K200" s="130" t="s">
        <v>203</v>
      </c>
      <c r="L200" s="25"/>
      <c r="M200" s="134" t="s">
        <v>1</v>
      </c>
      <c r="N200" s="135" t="s">
        <v>35</v>
      </c>
      <c r="O200" s="136">
        <v>0.39400000000000002</v>
      </c>
      <c r="P200" s="136">
        <f t="shared" ref="P200:P208" si="51">O200*H200</f>
        <v>2.66344</v>
      </c>
      <c r="Q200" s="136">
        <v>4.5199999999999997E-3</v>
      </c>
      <c r="R200" s="136">
        <f t="shared" ref="R200:R208" si="52">Q200*H200</f>
        <v>3.0555199999999998E-2</v>
      </c>
      <c r="S200" s="136">
        <v>0</v>
      </c>
      <c r="T200" s="137">
        <f t="shared" ref="T200:T208" si="53">S200*H200</f>
        <v>0</v>
      </c>
      <c r="X200" s="271"/>
      <c r="AQ200" s="138" t="s">
        <v>196</v>
      </c>
      <c r="AS200" s="138" t="s">
        <v>153</v>
      </c>
      <c r="AT200" s="138" t="s">
        <v>157</v>
      </c>
      <c r="AX200" s="13" t="s">
        <v>151</v>
      </c>
      <c r="BD200" s="139">
        <f t="shared" ref="BD200:BD208" si="54">IF(N200="základná",J200,0)</f>
        <v>0</v>
      </c>
      <c r="BE200" s="139">
        <f t="shared" ref="BE200:BE208" si="55">IF(N200="znížená",J200,0)</f>
        <v>0</v>
      </c>
      <c r="BF200" s="139">
        <f t="shared" ref="BF200:BF208" si="56">IF(N200="zákl. prenesená",J200,0)</f>
        <v>0</v>
      </c>
      <c r="BG200" s="139">
        <f t="shared" ref="BG200:BG208" si="57">IF(N200="zníž. prenesená",J200,0)</f>
        <v>0</v>
      </c>
      <c r="BH200" s="139">
        <f t="shared" ref="BH200:BH208" si="58">IF(N200="nulová",J200,0)</f>
        <v>0</v>
      </c>
      <c r="BI200" s="13" t="s">
        <v>157</v>
      </c>
      <c r="BJ200" s="139">
        <f t="shared" ref="BJ200:BJ208" si="59">ROUND(I200*H200,2)</f>
        <v>0</v>
      </c>
      <c r="BK200" s="13" t="s">
        <v>196</v>
      </c>
      <c r="BL200" s="138" t="s">
        <v>390</v>
      </c>
    </row>
    <row r="201" spans="2:64" s="1" customFormat="1" ht="24" customHeight="1">
      <c r="B201" s="127"/>
      <c r="C201" s="128" t="s">
        <v>391</v>
      </c>
      <c r="D201" s="128" t="s">
        <v>153</v>
      </c>
      <c r="E201" s="129" t="s">
        <v>392</v>
      </c>
      <c r="F201" s="130" t="s">
        <v>393</v>
      </c>
      <c r="G201" s="131" t="s">
        <v>185</v>
      </c>
      <c r="H201" s="132">
        <v>25.827999999999999</v>
      </c>
      <c r="I201" s="133"/>
      <c r="J201" s="133">
        <f t="shared" si="50"/>
        <v>0</v>
      </c>
      <c r="K201" s="130" t="s">
        <v>203</v>
      </c>
      <c r="L201" s="25"/>
      <c r="M201" s="134" t="s">
        <v>1</v>
      </c>
      <c r="N201" s="135" t="s">
        <v>35</v>
      </c>
      <c r="O201" s="136">
        <v>0.45400000000000001</v>
      </c>
      <c r="P201" s="136">
        <f t="shared" si="51"/>
        <v>11.725911999999999</v>
      </c>
      <c r="Q201" s="136">
        <v>4.5199999999999997E-3</v>
      </c>
      <c r="R201" s="136">
        <f t="shared" si="52"/>
        <v>0.11674256</v>
      </c>
      <c r="S201" s="136">
        <v>0</v>
      </c>
      <c r="T201" s="137">
        <f t="shared" si="53"/>
        <v>0</v>
      </c>
      <c r="X201" s="271"/>
      <c r="AQ201" s="138" t="s">
        <v>196</v>
      </c>
      <c r="AS201" s="138" t="s">
        <v>153</v>
      </c>
      <c r="AT201" s="138" t="s">
        <v>157</v>
      </c>
      <c r="AX201" s="13" t="s">
        <v>151</v>
      </c>
      <c r="BD201" s="139">
        <f t="shared" si="54"/>
        <v>0</v>
      </c>
      <c r="BE201" s="139">
        <f t="shared" si="55"/>
        <v>0</v>
      </c>
      <c r="BF201" s="139">
        <f t="shared" si="56"/>
        <v>0</v>
      </c>
      <c r="BG201" s="139">
        <f t="shared" si="57"/>
        <v>0</v>
      </c>
      <c r="BH201" s="139">
        <f t="shared" si="58"/>
        <v>0</v>
      </c>
      <c r="BI201" s="13" t="s">
        <v>157</v>
      </c>
      <c r="BJ201" s="139">
        <f t="shared" si="59"/>
        <v>0</v>
      </c>
      <c r="BK201" s="13" t="s">
        <v>196</v>
      </c>
      <c r="BL201" s="138" t="s">
        <v>394</v>
      </c>
    </row>
    <row r="202" spans="2:64" s="271" customFormat="1" ht="36" customHeight="1">
      <c r="B202" s="259"/>
      <c r="C202" s="275" t="s">
        <v>395</v>
      </c>
      <c r="D202" s="275" t="s">
        <v>153</v>
      </c>
      <c r="E202" s="276" t="s">
        <v>396</v>
      </c>
      <c r="F202" s="277" t="s">
        <v>397</v>
      </c>
      <c r="G202" s="278" t="s">
        <v>185</v>
      </c>
      <c r="H202" s="279">
        <v>283.24799999999999</v>
      </c>
      <c r="I202" s="280"/>
      <c r="J202" s="280">
        <f t="shared" si="50"/>
        <v>0</v>
      </c>
      <c r="K202" s="277" t="s">
        <v>322</v>
      </c>
      <c r="L202" s="266"/>
      <c r="M202" s="281" t="s">
        <v>1</v>
      </c>
      <c r="N202" s="282" t="s">
        <v>35</v>
      </c>
      <c r="O202" s="269">
        <v>0.16300000000000001</v>
      </c>
      <c r="P202" s="269">
        <f t="shared" si="51"/>
        <v>46.169423999999999</v>
      </c>
      <c r="Q202" s="269">
        <v>3.0000000000000001E-5</v>
      </c>
      <c r="R202" s="269">
        <f t="shared" si="52"/>
        <v>8.4974400000000002E-3</v>
      </c>
      <c r="S202" s="269">
        <v>0</v>
      </c>
      <c r="T202" s="270">
        <f t="shared" si="53"/>
        <v>0</v>
      </c>
      <c r="AQ202" s="272" t="s">
        <v>196</v>
      </c>
      <c r="AS202" s="272" t="s">
        <v>153</v>
      </c>
      <c r="AT202" s="272" t="s">
        <v>157</v>
      </c>
      <c r="AX202" s="273" t="s">
        <v>151</v>
      </c>
      <c r="BD202" s="274">
        <f t="shared" si="54"/>
        <v>0</v>
      </c>
      <c r="BE202" s="274">
        <f t="shared" si="55"/>
        <v>0</v>
      </c>
      <c r="BF202" s="274">
        <f t="shared" si="56"/>
        <v>0</v>
      </c>
      <c r="BG202" s="274">
        <f t="shared" si="57"/>
        <v>0</v>
      </c>
      <c r="BH202" s="274">
        <f t="shared" si="58"/>
        <v>0</v>
      </c>
      <c r="BI202" s="273" t="s">
        <v>157</v>
      </c>
      <c r="BJ202" s="274">
        <f t="shared" si="59"/>
        <v>0</v>
      </c>
      <c r="BK202" s="273" t="s">
        <v>196</v>
      </c>
      <c r="BL202" s="272" t="s">
        <v>398</v>
      </c>
    </row>
    <row r="203" spans="2:64" s="271" customFormat="1" ht="24" customHeight="1">
      <c r="B203" s="259"/>
      <c r="C203" s="275" t="s">
        <v>399</v>
      </c>
      <c r="D203" s="275" t="s">
        <v>153</v>
      </c>
      <c r="E203" s="276" t="s">
        <v>400</v>
      </c>
      <c r="F203" s="277" t="s">
        <v>401</v>
      </c>
      <c r="G203" s="278" t="s">
        <v>185</v>
      </c>
      <c r="H203" s="279">
        <v>182.04</v>
      </c>
      <c r="I203" s="280"/>
      <c r="J203" s="280">
        <f t="shared" si="50"/>
        <v>0</v>
      </c>
      <c r="K203" s="277" t="s">
        <v>322</v>
      </c>
      <c r="L203" s="266"/>
      <c r="M203" s="281" t="s">
        <v>1</v>
      </c>
      <c r="N203" s="282" t="s">
        <v>35</v>
      </c>
      <c r="O203" s="269">
        <v>0.18</v>
      </c>
      <c r="P203" s="269">
        <f t="shared" si="51"/>
        <v>32.767199999999995</v>
      </c>
      <c r="Q203" s="269">
        <v>3.0000000000000001E-5</v>
      </c>
      <c r="R203" s="269">
        <f t="shared" si="52"/>
        <v>5.4612000000000003E-3</v>
      </c>
      <c r="S203" s="269">
        <v>0</v>
      </c>
      <c r="T203" s="270">
        <f t="shared" si="53"/>
        <v>0</v>
      </c>
      <c r="AQ203" s="272" t="s">
        <v>196</v>
      </c>
      <c r="AS203" s="272" t="s">
        <v>153</v>
      </c>
      <c r="AT203" s="272" t="s">
        <v>157</v>
      </c>
      <c r="AX203" s="273" t="s">
        <v>151</v>
      </c>
      <c r="BD203" s="274">
        <f t="shared" si="54"/>
        <v>0</v>
      </c>
      <c r="BE203" s="274">
        <f t="shared" si="55"/>
        <v>0</v>
      </c>
      <c r="BF203" s="274">
        <f t="shared" si="56"/>
        <v>0</v>
      </c>
      <c r="BG203" s="274">
        <f t="shared" si="57"/>
        <v>0</v>
      </c>
      <c r="BH203" s="274">
        <f t="shared" si="58"/>
        <v>0</v>
      </c>
      <c r="BI203" s="273" t="s">
        <v>157</v>
      </c>
      <c r="BJ203" s="274">
        <f t="shared" si="59"/>
        <v>0</v>
      </c>
      <c r="BK203" s="273" t="s">
        <v>196</v>
      </c>
      <c r="BL203" s="272" t="s">
        <v>402</v>
      </c>
    </row>
    <row r="204" spans="2:64" s="271" customFormat="1" ht="16.5" customHeight="1">
      <c r="B204" s="259"/>
      <c r="C204" s="260" t="s">
        <v>403</v>
      </c>
      <c r="D204" s="260" t="s">
        <v>338</v>
      </c>
      <c r="E204" s="261" t="s">
        <v>404</v>
      </c>
      <c r="F204" s="262" t="s">
        <v>405</v>
      </c>
      <c r="G204" s="263" t="s">
        <v>185</v>
      </c>
      <c r="H204" s="264">
        <v>544.18299999999999</v>
      </c>
      <c r="I204" s="265"/>
      <c r="J204" s="265">
        <f t="shared" si="50"/>
        <v>0</v>
      </c>
      <c r="K204" s="262" t="s">
        <v>322</v>
      </c>
      <c r="L204" s="266"/>
      <c r="M204" s="267" t="s">
        <v>1</v>
      </c>
      <c r="N204" s="268" t="s">
        <v>35</v>
      </c>
      <c r="O204" s="269">
        <v>0</v>
      </c>
      <c r="P204" s="269">
        <f t="shared" si="51"/>
        <v>0</v>
      </c>
      <c r="Q204" s="269">
        <v>2.5799999999999998E-3</v>
      </c>
      <c r="R204" s="269">
        <f t="shared" si="52"/>
        <v>1.4039921399999999</v>
      </c>
      <c r="S204" s="269">
        <v>0</v>
      </c>
      <c r="T204" s="270">
        <f t="shared" si="53"/>
        <v>0</v>
      </c>
      <c r="AQ204" s="272" t="s">
        <v>261</v>
      </c>
      <c r="AS204" s="272" t="s">
        <v>338</v>
      </c>
      <c r="AT204" s="272" t="s">
        <v>157</v>
      </c>
      <c r="AX204" s="273" t="s">
        <v>151</v>
      </c>
      <c r="BD204" s="274">
        <f t="shared" si="54"/>
        <v>0</v>
      </c>
      <c r="BE204" s="274">
        <f t="shared" si="55"/>
        <v>0</v>
      </c>
      <c r="BF204" s="274">
        <f t="shared" si="56"/>
        <v>0</v>
      </c>
      <c r="BG204" s="274">
        <f t="shared" si="57"/>
        <v>0</v>
      </c>
      <c r="BH204" s="274">
        <f t="shared" si="58"/>
        <v>0</v>
      </c>
      <c r="BI204" s="273" t="s">
        <v>157</v>
      </c>
      <c r="BJ204" s="274">
        <f t="shared" si="59"/>
        <v>0</v>
      </c>
      <c r="BK204" s="273" t="s">
        <v>196</v>
      </c>
      <c r="BL204" s="272" t="s">
        <v>406</v>
      </c>
    </row>
    <row r="205" spans="2:64" s="271" customFormat="1" ht="36" customHeight="1">
      <c r="B205" s="259"/>
      <c r="C205" s="275" t="s">
        <v>407</v>
      </c>
      <c r="D205" s="275" t="s">
        <v>153</v>
      </c>
      <c r="E205" s="276" t="s">
        <v>408</v>
      </c>
      <c r="F205" s="277" t="s">
        <v>409</v>
      </c>
      <c r="G205" s="278" t="s">
        <v>185</v>
      </c>
      <c r="H205" s="279">
        <v>566.49599999999998</v>
      </c>
      <c r="I205" s="280"/>
      <c r="J205" s="280">
        <f t="shared" si="50"/>
        <v>0</v>
      </c>
      <c r="K205" s="277" t="s">
        <v>322</v>
      </c>
      <c r="L205" s="266"/>
      <c r="M205" s="281" t="s">
        <v>1</v>
      </c>
      <c r="N205" s="282" t="s">
        <v>35</v>
      </c>
      <c r="O205" s="269">
        <v>0.09</v>
      </c>
      <c r="P205" s="269">
        <f t="shared" si="51"/>
        <v>50.984639999999999</v>
      </c>
      <c r="Q205" s="269">
        <v>0</v>
      </c>
      <c r="R205" s="269">
        <f t="shared" si="52"/>
        <v>0</v>
      </c>
      <c r="S205" s="269">
        <v>0</v>
      </c>
      <c r="T205" s="270">
        <f t="shared" si="53"/>
        <v>0</v>
      </c>
      <c r="AQ205" s="272" t="s">
        <v>196</v>
      </c>
      <c r="AS205" s="272" t="s">
        <v>153</v>
      </c>
      <c r="AT205" s="272" t="s">
        <v>157</v>
      </c>
      <c r="AX205" s="273" t="s">
        <v>151</v>
      </c>
      <c r="BD205" s="274">
        <f t="shared" si="54"/>
        <v>0</v>
      </c>
      <c r="BE205" s="274">
        <f t="shared" si="55"/>
        <v>0</v>
      </c>
      <c r="BF205" s="274">
        <f t="shared" si="56"/>
        <v>0</v>
      </c>
      <c r="BG205" s="274">
        <f t="shared" si="57"/>
        <v>0</v>
      </c>
      <c r="BH205" s="274">
        <f t="shared" si="58"/>
        <v>0</v>
      </c>
      <c r="BI205" s="273" t="s">
        <v>157</v>
      </c>
      <c r="BJ205" s="274">
        <f t="shared" si="59"/>
        <v>0</v>
      </c>
      <c r="BK205" s="273" t="s">
        <v>196</v>
      </c>
      <c r="BL205" s="272" t="s">
        <v>410</v>
      </c>
    </row>
    <row r="206" spans="2:64" s="271" customFormat="1" ht="36" customHeight="1">
      <c r="B206" s="259"/>
      <c r="C206" s="275" t="s">
        <v>411</v>
      </c>
      <c r="D206" s="275" t="s">
        <v>153</v>
      </c>
      <c r="E206" s="276" t="s">
        <v>412</v>
      </c>
      <c r="F206" s="277" t="s">
        <v>413</v>
      </c>
      <c r="G206" s="278" t="s">
        <v>185</v>
      </c>
      <c r="H206" s="279">
        <v>364.08</v>
      </c>
      <c r="I206" s="280"/>
      <c r="J206" s="280">
        <f t="shared" si="50"/>
        <v>0</v>
      </c>
      <c r="K206" s="277" t="s">
        <v>322</v>
      </c>
      <c r="L206" s="266"/>
      <c r="M206" s="281" t="s">
        <v>1</v>
      </c>
      <c r="N206" s="282" t="s">
        <v>35</v>
      </c>
      <c r="O206" s="269">
        <v>0.14899999999999999</v>
      </c>
      <c r="P206" s="269">
        <f t="shared" si="51"/>
        <v>54.247919999999993</v>
      </c>
      <c r="Q206" s="269">
        <v>0</v>
      </c>
      <c r="R206" s="269">
        <f t="shared" si="52"/>
        <v>0</v>
      </c>
      <c r="S206" s="269">
        <v>0</v>
      </c>
      <c r="T206" s="270">
        <f t="shared" si="53"/>
        <v>0</v>
      </c>
      <c r="AQ206" s="272" t="s">
        <v>196</v>
      </c>
      <c r="AS206" s="272" t="s">
        <v>153</v>
      </c>
      <c r="AT206" s="272" t="s">
        <v>157</v>
      </c>
      <c r="AX206" s="273" t="s">
        <v>151</v>
      </c>
      <c r="BD206" s="274">
        <f t="shared" si="54"/>
        <v>0</v>
      </c>
      <c r="BE206" s="274">
        <f t="shared" si="55"/>
        <v>0</v>
      </c>
      <c r="BF206" s="274">
        <f t="shared" si="56"/>
        <v>0</v>
      </c>
      <c r="BG206" s="274">
        <f t="shared" si="57"/>
        <v>0</v>
      </c>
      <c r="BH206" s="274">
        <f t="shared" si="58"/>
        <v>0</v>
      </c>
      <c r="BI206" s="273" t="s">
        <v>157</v>
      </c>
      <c r="BJ206" s="274">
        <f t="shared" si="59"/>
        <v>0</v>
      </c>
      <c r="BK206" s="273" t="s">
        <v>196</v>
      </c>
      <c r="BL206" s="272" t="s">
        <v>414</v>
      </c>
    </row>
    <row r="207" spans="2:64" s="271" customFormat="1" ht="16.5" customHeight="1">
      <c r="B207" s="259"/>
      <c r="C207" s="260" t="s">
        <v>415</v>
      </c>
      <c r="D207" s="260" t="s">
        <v>338</v>
      </c>
      <c r="E207" s="261" t="s">
        <v>416</v>
      </c>
      <c r="F207" s="262" t="s">
        <v>417</v>
      </c>
      <c r="G207" s="263" t="s">
        <v>185</v>
      </c>
      <c r="H207" s="264">
        <v>1041.838</v>
      </c>
      <c r="I207" s="265"/>
      <c r="J207" s="265">
        <f t="shared" si="50"/>
        <v>0</v>
      </c>
      <c r="K207" s="262" t="s">
        <v>203</v>
      </c>
      <c r="L207" s="266"/>
      <c r="M207" s="267" t="s">
        <v>1</v>
      </c>
      <c r="N207" s="268" t="s">
        <v>35</v>
      </c>
      <c r="O207" s="269">
        <v>0</v>
      </c>
      <c r="P207" s="269">
        <f t="shared" si="51"/>
        <v>0</v>
      </c>
      <c r="Q207" s="269">
        <v>4.0000000000000002E-4</v>
      </c>
      <c r="R207" s="269">
        <f t="shared" si="52"/>
        <v>0.41673520000000003</v>
      </c>
      <c r="S207" s="269">
        <v>0</v>
      </c>
      <c r="T207" s="270">
        <f t="shared" si="53"/>
        <v>0</v>
      </c>
      <c r="AQ207" s="272" t="s">
        <v>261</v>
      </c>
      <c r="AS207" s="272" t="s">
        <v>338</v>
      </c>
      <c r="AT207" s="272" t="s">
        <v>157</v>
      </c>
      <c r="AX207" s="273" t="s">
        <v>151</v>
      </c>
      <c r="BD207" s="274">
        <f t="shared" si="54"/>
        <v>0</v>
      </c>
      <c r="BE207" s="274">
        <f t="shared" si="55"/>
        <v>0</v>
      </c>
      <c r="BF207" s="274">
        <f t="shared" si="56"/>
        <v>0</v>
      </c>
      <c r="BG207" s="274">
        <f t="shared" si="57"/>
        <v>0</v>
      </c>
      <c r="BH207" s="274">
        <f t="shared" si="58"/>
        <v>0</v>
      </c>
      <c r="BI207" s="273" t="s">
        <v>157</v>
      </c>
      <c r="BJ207" s="274">
        <f t="shared" si="59"/>
        <v>0</v>
      </c>
      <c r="BK207" s="273" t="s">
        <v>196</v>
      </c>
      <c r="BL207" s="272" t="s">
        <v>418</v>
      </c>
    </row>
    <row r="208" spans="2:64" s="1" customFormat="1" ht="24" customHeight="1">
      <c r="B208" s="127"/>
      <c r="C208" s="128" t="s">
        <v>419</v>
      </c>
      <c r="D208" s="128" t="s">
        <v>153</v>
      </c>
      <c r="E208" s="129" t="s">
        <v>420</v>
      </c>
      <c r="F208" s="130" t="s">
        <v>421</v>
      </c>
      <c r="G208" s="131" t="s">
        <v>422</v>
      </c>
      <c r="H208" s="132">
        <v>133.52199999999999</v>
      </c>
      <c r="I208" s="133"/>
      <c r="J208" s="133">
        <f t="shared" si="50"/>
        <v>0</v>
      </c>
      <c r="K208" s="130" t="s">
        <v>203</v>
      </c>
      <c r="L208" s="25"/>
      <c r="M208" s="134" t="s">
        <v>1</v>
      </c>
      <c r="N208" s="135" t="s">
        <v>35</v>
      </c>
      <c r="O208" s="136">
        <v>0</v>
      </c>
      <c r="P208" s="136">
        <f t="shared" si="51"/>
        <v>0</v>
      </c>
      <c r="Q208" s="136">
        <v>0</v>
      </c>
      <c r="R208" s="136">
        <f t="shared" si="52"/>
        <v>0</v>
      </c>
      <c r="S208" s="136">
        <v>0</v>
      </c>
      <c r="T208" s="137">
        <f t="shared" si="53"/>
        <v>0</v>
      </c>
      <c r="X208" s="271"/>
      <c r="AQ208" s="138" t="s">
        <v>196</v>
      </c>
      <c r="AS208" s="138" t="s">
        <v>153</v>
      </c>
      <c r="AT208" s="138" t="s">
        <v>157</v>
      </c>
      <c r="AX208" s="13" t="s">
        <v>151</v>
      </c>
      <c r="BD208" s="139">
        <f t="shared" si="54"/>
        <v>0</v>
      </c>
      <c r="BE208" s="139">
        <f t="shared" si="55"/>
        <v>0</v>
      </c>
      <c r="BF208" s="139">
        <f t="shared" si="56"/>
        <v>0</v>
      </c>
      <c r="BG208" s="139">
        <f t="shared" si="57"/>
        <v>0</v>
      </c>
      <c r="BH208" s="139">
        <f t="shared" si="58"/>
        <v>0</v>
      </c>
      <c r="BI208" s="13" t="s">
        <v>157</v>
      </c>
      <c r="BJ208" s="139">
        <f t="shared" si="59"/>
        <v>0</v>
      </c>
      <c r="BK208" s="13" t="s">
        <v>196</v>
      </c>
      <c r="BL208" s="138" t="s">
        <v>423</v>
      </c>
    </row>
    <row r="209" spans="2:64" s="11" customFormat="1" ht="22.95" customHeight="1">
      <c r="B209" s="115"/>
      <c r="D209" s="116" t="s">
        <v>68</v>
      </c>
      <c r="E209" s="125" t="s">
        <v>424</v>
      </c>
      <c r="F209" s="125" t="s">
        <v>425</v>
      </c>
      <c r="J209" s="126">
        <f>SUM(J210:J224)</f>
        <v>0</v>
      </c>
      <c r="L209" s="115"/>
      <c r="M209" s="119"/>
      <c r="N209" s="120"/>
      <c r="O209" s="120"/>
      <c r="P209" s="121">
        <f>SUM(P210:P224)</f>
        <v>202.41647799999998</v>
      </c>
      <c r="Q209" s="120"/>
      <c r="R209" s="121">
        <f>SUM(R210:R224)</f>
        <v>1.99620044</v>
      </c>
      <c r="S209" s="120"/>
      <c r="T209" s="122">
        <f>SUM(T210:T224)</f>
        <v>0</v>
      </c>
      <c r="X209" s="271"/>
      <c r="AQ209" s="116" t="s">
        <v>157</v>
      </c>
      <c r="AS209" s="123" t="s">
        <v>68</v>
      </c>
      <c r="AT209" s="123" t="s">
        <v>77</v>
      </c>
      <c r="AX209" s="116" t="s">
        <v>151</v>
      </c>
      <c r="BJ209" s="124">
        <f>SUM(BJ210:BJ224)</f>
        <v>0</v>
      </c>
    </row>
    <row r="210" spans="2:64" s="1" customFormat="1" ht="16.5" customHeight="1">
      <c r="B210" s="127"/>
      <c r="C210" s="128" t="s">
        <v>426</v>
      </c>
      <c r="D210" s="128" t="s">
        <v>153</v>
      </c>
      <c r="E210" s="129" t="s">
        <v>427</v>
      </c>
      <c r="F210" s="130" t="s">
        <v>428</v>
      </c>
      <c r="G210" s="131" t="s">
        <v>185</v>
      </c>
      <c r="H210" s="132">
        <v>390.959</v>
      </c>
      <c r="I210" s="133"/>
      <c r="J210" s="133">
        <f t="shared" ref="J210:J224" si="60">ROUND(I210*H210,2)</f>
        <v>0</v>
      </c>
      <c r="K210" s="130" t="s">
        <v>322</v>
      </c>
      <c r="L210" s="25"/>
      <c r="M210" s="134" t="s">
        <v>1</v>
      </c>
      <c r="N210" s="135" t="s">
        <v>35</v>
      </c>
      <c r="O210" s="136">
        <v>0.04</v>
      </c>
      <c r="P210" s="136">
        <f t="shared" ref="P210:P224" si="61">O210*H210</f>
        <v>15.63836</v>
      </c>
      <c r="Q210" s="136">
        <v>0</v>
      </c>
      <c r="R210" s="136">
        <f t="shared" ref="R210:R224" si="62">Q210*H210</f>
        <v>0</v>
      </c>
      <c r="S210" s="136">
        <v>0</v>
      </c>
      <c r="T210" s="137">
        <f t="shared" ref="T210:T224" si="63">S210*H210</f>
        <v>0</v>
      </c>
      <c r="X210" s="271"/>
      <c r="AQ210" s="138" t="s">
        <v>196</v>
      </c>
      <c r="AS210" s="138" t="s">
        <v>153</v>
      </c>
      <c r="AT210" s="138" t="s">
        <v>157</v>
      </c>
      <c r="AX210" s="13" t="s">
        <v>151</v>
      </c>
      <c r="BD210" s="139">
        <f t="shared" ref="BD210:BD224" si="64">IF(N210="základná",J210,0)</f>
        <v>0</v>
      </c>
      <c r="BE210" s="139">
        <f t="shared" ref="BE210:BE224" si="65">IF(N210="znížená",J210,0)</f>
        <v>0</v>
      </c>
      <c r="BF210" s="139">
        <f t="shared" ref="BF210:BF224" si="66">IF(N210="zákl. prenesená",J210,0)</f>
        <v>0</v>
      </c>
      <c r="BG210" s="139">
        <f t="shared" ref="BG210:BG224" si="67">IF(N210="zníž. prenesená",J210,0)</f>
        <v>0</v>
      </c>
      <c r="BH210" s="139">
        <f t="shared" ref="BH210:BH224" si="68">IF(N210="nulová",J210,0)</f>
        <v>0</v>
      </c>
      <c r="BI210" s="13" t="s">
        <v>157</v>
      </c>
      <c r="BJ210" s="139">
        <f t="shared" ref="BJ210:BJ224" si="69">ROUND(I210*H210,2)</f>
        <v>0</v>
      </c>
      <c r="BK210" s="13" t="s">
        <v>196</v>
      </c>
      <c r="BL210" s="138" t="s">
        <v>429</v>
      </c>
    </row>
    <row r="211" spans="2:64" s="1" customFormat="1" ht="16.5" customHeight="1">
      <c r="B211" s="127"/>
      <c r="C211" s="140" t="s">
        <v>430</v>
      </c>
      <c r="D211" s="140" t="s">
        <v>338</v>
      </c>
      <c r="E211" s="141" t="s">
        <v>431</v>
      </c>
      <c r="F211" s="142" t="s">
        <v>432</v>
      </c>
      <c r="G211" s="143" t="s">
        <v>185</v>
      </c>
      <c r="H211" s="144">
        <v>430.05500000000001</v>
      </c>
      <c r="I211" s="145"/>
      <c r="J211" s="145">
        <f t="shared" si="60"/>
        <v>0</v>
      </c>
      <c r="K211" s="142" t="s">
        <v>322</v>
      </c>
      <c r="L211" s="146"/>
      <c r="M211" s="147" t="s">
        <v>1</v>
      </c>
      <c r="N211" s="148" t="s">
        <v>35</v>
      </c>
      <c r="O211" s="136">
        <v>0</v>
      </c>
      <c r="P211" s="136">
        <f t="shared" si="61"/>
        <v>0</v>
      </c>
      <c r="Q211" s="136">
        <v>1.9000000000000001E-4</v>
      </c>
      <c r="R211" s="136">
        <f t="shared" si="62"/>
        <v>8.1710450000000004E-2</v>
      </c>
      <c r="S211" s="136">
        <v>0</v>
      </c>
      <c r="T211" s="137">
        <f t="shared" si="63"/>
        <v>0</v>
      </c>
      <c r="X211" s="271"/>
      <c r="AQ211" s="138" t="s">
        <v>261</v>
      </c>
      <c r="AS211" s="138" t="s">
        <v>338</v>
      </c>
      <c r="AT211" s="138" t="s">
        <v>157</v>
      </c>
      <c r="AX211" s="13" t="s">
        <v>151</v>
      </c>
      <c r="BD211" s="139">
        <f t="shared" si="64"/>
        <v>0</v>
      </c>
      <c r="BE211" s="139">
        <f t="shared" si="65"/>
        <v>0</v>
      </c>
      <c r="BF211" s="139">
        <f t="shared" si="66"/>
        <v>0</v>
      </c>
      <c r="BG211" s="139">
        <f t="shared" si="67"/>
        <v>0</v>
      </c>
      <c r="BH211" s="139">
        <f t="shared" si="68"/>
        <v>0</v>
      </c>
      <c r="BI211" s="13" t="s">
        <v>157</v>
      </c>
      <c r="BJ211" s="139">
        <f t="shared" si="69"/>
        <v>0</v>
      </c>
      <c r="BK211" s="13" t="s">
        <v>196</v>
      </c>
      <c r="BL211" s="138" t="s">
        <v>433</v>
      </c>
    </row>
    <row r="212" spans="2:64" s="1" customFormat="1" ht="24" customHeight="1">
      <c r="B212" s="127"/>
      <c r="C212" s="128" t="s">
        <v>434</v>
      </c>
      <c r="D212" s="128" t="s">
        <v>153</v>
      </c>
      <c r="E212" s="129" t="s">
        <v>435</v>
      </c>
      <c r="F212" s="130" t="s">
        <v>436</v>
      </c>
      <c r="G212" s="131" t="s">
        <v>185</v>
      </c>
      <c r="H212" s="132">
        <v>390.959</v>
      </c>
      <c r="I212" s="133"/>
      <c r="J212" s="133">
        <f t="shared" si="60"/>
        <v>0</v>
      </c>
      <c r="K212" s="130" t="s">
        <v>322</v>
      </c>
      <c r="L212" s="25"/>
      <c r="M212" s="134" t="s">
        <v>1</v>
      </c>
      <c r="N212" s="135" t="s">
        <v>35</v>
      </c>
      <c r="O212" s="136">
        <v>0.311</v>
      </c>
      <c r="P212" s="136">
        <f t="shared" si="61"/>
        <v>121.588249</v>
      </c>
      <c r="Q212" s="136">
        <v>4.8999999999999998E-4</v>
      </c>
      <c r="R212" s="136">
        <f t="shared" si="62"/>
        <v>0.19156990999999998</v>
      </c>
      <c r="S212" s="136">
        <v>0</v>
      </c>
      <c r="T212" s="137">
        <f t="shared" si="63"/>
        <v>0</v>
      </c>
      <c r="X212" s="271"/>
      <c r="AQ212" s="138" t="s">
        <v>196</v>
      </c>
      <c r="AS212" s="138" t="s">
        <v>153</v>
      </c>
      <c r="AT212" s="138" t="s">
        <v>157</v>
      </c>
      <c r="AX212" s="13" t="s">
        <v>151</v>
      </c>
      <c r="BD212" s="139">
        <f t="shared" si="64"/>
        <v>0</v>
      </c>
      <c r="BE212" s="139">
        <f t="shared" si="65"/>
        <v>0</v>
      </c>
      <c r="BF212" s="139">
        <f t="shared" si="66"/>
        <v>0</v>
      </c>
      <c r="BG212" s="139">
        <f t="shared" si="67"/>
        <v>0</v>
      </c>
      <c r="BH212" s="139">
        <f t="shared" si="68"/>
        <v>0</v>
      </c>
      <c r="BI212" s="13" t="s">
        <v>157</v>
      </c>
      <c r="BJ212" s="139">
        <f t="shared" si="69"/>
        <v>0</v>
      </c>
      <c r="BK212" s="13" t="s">
        <v>196</v>
      </c>
      <c r="BL212" s="138" t="s">
        <v>437</v>
      </c>
    </row>
    <row r="213" spans="2:64" s="1" customFormat="1" ht="24" customHeight="1">
      <c r="B213" s="127"/>
      <c r="C213" s="140" t="s">
        <v>438</v>
      </c>
      <c r="D213" s="140" t="s">
        <v>338</v>
      </c>
      <c r="E213" s="141" t="s">
        <v>439</v>
      </c>
      <c r="F213" s="142" t="s">
        <v>440</v>
      </c>
      <c r="G213" s="143" t="s">
        <v>185</v>
      </c>
      <c r="H213" s="144">
        <v>454.33800000000002</v>
      </c>
      <c r="I213" s="145"/>
      <c r="J213" s="145">
        <f t="shared" si="60"/>
        <v>0</v>
      </c>
      <c r="K213" s="142" t="s">
        <v>155</v>
      </c>
      <c r="L213" s="146"/>
      <c r="M213" s="147" t="s">
        <v>1</v>
      </c>
      <c r="N213" s="148" t="s">
        <v>35</v>
      </c>
      <c r="O213" s="136">
        <v>0</v>
      </c>
      <c r="P213" s="136">
        <f t="shared" si="61"/>
        <v>0</v>
      </c>
      <c r="Q213" s="136">
        <v>1.9E-3</v>
      </c>
      <c r="R213" s="136">
        <f t="shared" si="62"/>
        <v>0.86324220000000007</v>
      </c>
      <c r="S213" s="136">
        <v>0</v>
      </c>
      <c r="T213" s="137">
        <f t="shared" si="63"/>
        <v>0</v>
      </c>
      <c r="X213" s="271"/>
      <c r="AQ213" s="138" t="s">
        <v>261</v>
      </c>
      <c r="AS213" s="138" t="s">
        <v>338</v>
      </c>
      <c r="AT213" s="138" t="s">
        <v>157</v>
      </c>
      <c r="AX213" s="13" t="s">
        <v>151</v>
      </c>
      <c r="BD213" s="139">
        <f t="shared" si="64"/>
        <v>0</v>
      </c>
      <c r="BE213" s="139">
        <f t="shared" si="65"/>
        <v>0</v>
      </c>
      <c r="BF213" s="139">
        <f t="shared" si="66"/>
        <v>0</v>
      </c>
      <c r="BG213" s="139">
        <f t="shared" si="67"/>
        <v>0</v>
      </c>
      <c r="BH213" s="139">
        <f t="shared" si="68"/>
        <v>0</v>
      </c>
      <c r="BI213" s="13" t="s">
        <v>157</v>
      </c>
      <c r="BJ213" s="139">
        <f t="shared" si="69"/>
        <v>0</v>
      </c>
      <c r="BK213" s="13" t="s">
        <v>196</v>
      </c>
      <c r="BL213" s="138" t="s">
        <v>441</v>
      </c>
    </row>
    <row r="214" spans="2:64" s="271" customFormat="1" ht="24" customHeight="1">
      <c r="B214" s="259"/>
      <c r="C214" s="275" t="s">
        <v>442</v>
      </c>
      <c r="D214" s="275" t="s">
        <v>153</v>
      </c>
      <c r="E214" s="276" t="s">
        <v>443</v>
      </c>
      <c r="F214" s="277" t="s">
        <v>444</v>
      </c>
      <c r="G214" s="278" t="s">
        <v>154</v>
      </c>
      <c r="H214" s="279">
        <v>5</v>
      </c>
      <c r="I214" s="280"/>
      <c r="J214" s="280">
        <f t="shared" si="60"/>
        <v>0</v>
      </c>
      <c r="K214" s="277" t="s">
        <v>322</v>
      </c>
      <c r="L214" s="266"/>
      <c r="M214" s="281" t="s">
        <v>1</v>
      </c>
      <c r="N214" s="282" t="s">
        <v>35</v>
      </c>
      <c r="O214" s="269">
        <v>0.24274000000000001</v>
      </c>
      <c r="P214" s="269">
        <f t="shared" si="61"/>
        <v>1.2137</v>
      </c>
      <c r="Q214" s="269">
        <v>2.7599999999999999E-3</v>
      </c>
      <c r="R214" s="269">
        <f t="shared" si="62"/>
        <v>1.38E-2</v>
      </c>
      <c r="S214" s="269">
        <v>0</v>
      </c>
      <c r="T214" s="270">
        <f t="shared" si="63"/>
        <v>0</v>
      </c>
      <c r="AQ214" s="272" t="s">
        <v>196</v>
      </c>
      <c r="AS214" s="272" t="s">
        <v>153</v>
      </c>
      <c r="AT214" s="272" t="s">
        <v>157</v>
      </c>
      <c r="AX214" s="273" t="s">
        <v>151</v>
      </c>
      <c r="BD214" s="274">
        <f t="shared" si="64"/>
        <v>0</v>
      </c>
      <c r="BE214" s="274">
        <f t="shared" si="65"/>
        <v>0</v>
      </c>
      <c r="BF214" s="274">
        <f t="shared" si="66"/>
        <v>0</v>
      </c>
      <c r="BG214" s="274">
        <f t="shared" si="67"/>
        <v>0</v>
      </c>
      <c r="BH214" s="274">
        <f t="shared" si="68"/>
        <v>0</v>
      </c>
      <c r="BI214" s="273" t="s">
        <v>157</v>
      </c>
      <c r="BJ214" s="274">
        <f t="shared" si="69"/>
        <v>0</v>
      </c>
      <c r="BK214" s="273" t="s">
        <v>196</v>
      </c>
      <c r="BL214" s="272" t="s">
        <v>445</v>
      </c>
    </row>
    <row r="215" spans="2:64" s="1" customFormat="1" ht="16.5" customHeight="1">
      <c r="B215" s="127"/>
      <c r="C215" s="140" t="s">
        <v>446</v>
      </c>
      <c r="D215" s="140" t="s">
        <v>338</v>
      </c>
      <c r="E215" s="141" t="s">
        <v>447</v>
      </c>
      <c r="F215" s="142" t="s">
        <v>448</v>
      </c>
      <c r="G215" s="143" t="s">
        <v>154</v>
      </c>
      <c r="H215" s="144">
        <v>5</v>
      </c>
      <c r="I215" s="145"/>
      <c r="J215" s="145">
        <f t="shared" si="60"/>
        <v>0</v>
      </c>
      <c r="K215" s="142" t="s">
        <v>1</v>
      </c>
      <c r="L215" s="146"/>
      <c r="M215" s="147" t="s">
        <v>1</v>
      </c>
      <c r="N215" s="148" t="s">
        <v>35</v>
      </c>
      <c r="O215" s="136">
        <v>0</v>
      </c>
      <c r="P215" s="136">
        <f t="shared" si="61"/>
        <v>0</v>
      </c>
      <c r="Q215" s="136">
        <v>8.4999999999999995E-4</v>
      </c>
      <c r="R215" s="136">
        <f t="shared" si="62"/>
        <v>4.2499999999999994E-3</v>
      </c>
      <c r="S215" s="136">
        <v>0</v>
      </c>
      <c r="T215" s="137">
        <f t="shared" si="63"/>
        <v>0</v>
      </c>
      <c r="X215" s="271"/>
      <c r="AQ215" s="138" t="s">
        <v>261</v>
      </c>
      <c r="AS215" s="138" t="s">
        <v>338</v>
      </c>
      <c r="AT215" s="138" t="s">
        <v>157</v>
      </c>
      <c r="AX215" s="13" t="s">
        <v>151</v>
      </c>
      <c r="BD215" s="139">
        <f t="shared" si="64"/>
        <v>0</v>
      </c>
      <c r="BE215" s="139">
        <f t="shared" si="65"/>
        <v>0</v>
      </c>
      <c r="BF215" s="139">
        <f t="shared" si="66"/>
        <v>0</v>
      </c>
      <c r="BG215" s="139">
        <f t="shared" si="67"/>
        <v>0</v>
      </c>
      <c r="BH215" s="139">
        <f t="shared" si="68"/>
        <v>0</v>
      </c>
      <c r="BI215" s="13" t="s">
        <v>157</v>
      </c>
      <c r="BJ215" s="139">
        <f t="shared" si="69"/>
        <v>0</v>
      </c>
      <c r="BK215" s="13" t="s">
        <v>196</v>
      </c>
      <c r="BL215" s="138" t="s">
        <v>449</v>
      </c>
    </row>
    <row r="216" spans="2:64" s="1" customFormat="1" ht="24" customHeight="1">
      <c r="B216" s="127"/>
      <c r="C216" s="128" t="s">
        <v>450</v>
      </c>
      <c r="D216" s="128" t="s">
        <v>153</v>
      </c>
      <c r="E216" s="129" t="s">
        <v>451</v>
      </c>
      <c r="F216" s="130" t="s">
        <v>452</v>
      </c>
      <c r="G216" s="131" t="s">
        <v>185</v>
      </c>
      <c r="H216" s="132">
        <v>390.959</v>
      </c>
      <c r="I216" s="133"/>
      <c r="J216" s="133">
        <f t="shared" si="60"/>
        <v>0</v>
      </c>
      <c r="K216" s="130" t="s">
        <v>322</v>
      </c>
      <c r="L216" s="25"/>
      <c r="M216" s="134" t="s">
        <v>1</v>
      </c>
      <c r="N216" s="135" t="s">
        <v>35</v>
      </c>
      <c r="O216" s="136">
        <v>2.8000000000000001E-2</v>
      </c>
      <c r="P216" s="136">
        <f t="shared" si="61"/>
        <v>10.946852</v>
      </c>
      <c r="Q216" s="136">
        <v>0</v>
      </c>
      <c r="R216" s="136">
        <f t="shared" si="62"/>
        <v>0</v>
      </c>
      <c r="S216" s="136">
        <v>0</v>
      </c>
      <c r="T216" s="137">
        <f t="shared" si="63"/>
        <v>0</v>
      </c>
      <c r="X216" s="271"/>
      <c r="AQ216" s="138" t="s">
        <v>196</v>
      </c>
      <c r="AS216" s="138" t="s">
        <v>153</v>
      </c>
      <c r="AT216" s="138" t="s">
        <v>157</v>
      </c>
      <c r="AX216" s="13" t="s">
        <v>151</v>
      </c>
      <c r="BD216" s="139">
        <f t="shared" si="64"/>
        <v>0</v>
      </c>
      <c r="BE216" s="139">
        <f t="shared" si="65"/>
        <v>0</v>
      </c>
      <c r="BF216" s="139">
        <f t="shared" si="66"/>
        <v>0</v>
      </c>
      <c r="BG216" s="139">
        <f t="shared" si="67"/>
        <v>0</v>
      </c>
      <c r="BH216" s="139">
        <f t="shared" si="68"/>
        <v>0</v>
      </c>
      <c r="BI216" s="13" t="s">
        <v>157</v>
      </c>
      <c r="BJ216" s="139">
        <f t="shared" si="69"/>
        <v>0</v>
      </c>
      <c r="BK216" s="13" t="s">
        <v>196</v>
      </c>
      <c r="BL216" s="138" t="s">
        <v>453</v>
      </c>
    </row>
    <row r="217" spans="2:64" s="1" customFormat="1" ht="16.5" customHeight="1">
      <c r="B217" s="127"/>
      <c r="C217" s="140" t="s">
        <v>454</v>
      </c>
      <c r="D217" s="140" t="s">
        <v>338</v>
      </c>
      <c r="E217" s="141" t="s">
        <v>455</v>
      </c>
      <c r="F217" s="142" t="s">
        <v>417</v>
      </c>
      <c r="G217" s="143" t="s">
        <v>185</v>
      </c>
      <c r="H217" s="144">
        <v>454.33800000000002</v>
      </c>
      <c r="I217" s="145"/>
      <c r="J217" s="145">
        <f t="shared" si="60"/>
        <v>0</v>
      </c>
      <c r="K217" s="142" t="s">
        <v>1</v>
      </c>
      <c r="L217" s="146"/>
      <c r="M217" s="147" t="s">
        <v>1</v>
      </c>
      <c r="N217" s="148" t="s">
        <v>35</v>
      </c>
      <c r="O217" s="136">
        <v>0</v>
      </c>
      <c r="P217" s="136">
        <f t="shared" si="61"/>
        <v>0</v>
      </c>
      <c r="Q217" s="136">
        <v>4.0000000000000002E-4</v>
      </c>
      <c r="R217" s="136">
        <f t="shared" si="62"/>
        <v>0.18173520000000001</v>
      </c>
      <c r="S217" s="136">
        <v>0</v>
      </c>
      <c r="T217" s="137">
        <f t="shared" si="63"/>
        <v>0</v>
      </c>
      <c r="X217" s="271"/>
      <c r="AQ217" s="138" t="s">
        <v>261</v>
      </c>
      <c r="AS217" s="138" t="s">
        <v>338</v>
      </c>
      <c r="AT217" s="138" t="s">
        <v>157</v>
      </c>
      <c r="AX217" s="13" t="s">
        <v>151</v>
      </c>
      <c r="BD217" s="139">
        <f t="shared" si="64"/>
        <v>0</v>
      </c>
      <c r="BE217" s="139">
        <f t="shared" si="65"/>
        <v>0</v>
      </c>
      <c r="BF217" s="139">
        <f t="shared" si="66"/>
        <v>0</v>
      </c>
      <c r="BG217" s="139">
        <f t="shared" si="67"/>
        <v>0</v>
      </c>
      <c r="BH217" s="139">
        <f t="shared" si="68"/>
        <v>0</v>
      </c>
      <c r="BI217" s="13" t="s">
        <v>157</v>
      </c>
      <c r="BJ217" s="139">
        <f t="shared" si="69"/>
        <v>0</v>
      </c>
      <c r="BK217" s="13" t="s">
        <v>196</v>
      </c>
      <c r="BL217" s="138" t="s">
        <v>456</v>
      </c>
    </row>
    <row r="218" spans="2:64" s="1" customFormat="1" ht="24" customHeight="1">
      <c r="B218" s="127"/>
      <c r="C218" s="128" t="s">
        <v>457</v>
      </c>
      <c r="D218" s="128" t="s">
        <v>153</v>
      </c>
      <c r="E218" s="129" t="s">
        <v>458</v>
      </c>
      <c r="F218" s="130" t="s">
        <v>459</v>
      </c>
      <c r="G218" s="131" t="s">
        <v>335</v>
      </c>
      <c r="H218" s="132">
        <v>14.9</v>
      </c>
      <c r="I218" s="133"/>
      <c r="J218" s="133">
        <f t="shared" si="60"/>
        <v>0</v>
      </c>
      <c r="K218" s="130" t="s">
        <v>155</v>
      </c>
      <c r="L218" s="25"/>
      <c r="M218" s="134" t="s">
        <v>1</v>
      </c>
      <c r="N218" s="135" t="s">
        <v>35</v>
      </c>
      <c r="O218" s="136">
        <v>0.46833000000000002</v>
      </c>
      <c r="P218" s="136">
        <f t="shared" si="61"/>
        <v>6.9781170000000001</v>
      </c>
      <c r="Q218" s="136">
        <v>3.0000000000000001E-5</v>
      </c>
      <c r="R218" s="136">
        <f t="shared" si="62"/>
        <v>4.4700000000000002E-4</v>
      </c>
      <c r="S218" s="136">
        <v>0</v>
      </c>
      <c r="T218" s="137">
        <f t="shared" si="63"/>
        <v>0</v>
      </c>
      <c r="X218" s="271"/>
      <c r="AQ218" s="138" t="s">
        <v>196</v>
      </c>
      <c r="AS218" s="138" t="s">
        <v>153</v>
      </c>
      <c r="AT218" s="138" t="s">
        <v>157</v>
      </c>
      <c r="AX218" s="13" t="s">
        <v>151</v>
      </c>
      <c r="BD218" s="139">
        <f t="shared" si="64"/>
        <v>0</v>
      </c>
      <c r="BE218" s="139">
        <f t="shared" si="65"/>
        <v>0</v>
      </c>
      <c r="BF218" s="139">
        <f t="shared" si="66"/>
        <v>0</v>
      </c>
      <c r="BG218" s="139">
        <f t="shared" si="67"/>
        <v>0</v>
      </c>
      <c r="BH218" s="139">
        <f t="shared" si="68"/>
        <v>0</v>
      </c>
      <c r="BI218" s="13" t="s">
        <v>157</v>
      </c>
      <c r="BJ218" s="139">
        <f t="shared" si="69"/>
        <v>0</v>
      </c>
      <c r="BK218" s="13" t="s">
        <v>196</v>
      </c>
      <c r="BL218" s="138" t="s">
        <v>460</v>
      </c>
    </row>
    <row r="219" spans="2:64" s="1" customFormat="1" ht="16.5" customHeight="1">
      <c r="B219" s="127"/>
      <c r="C219" s="140" t="s">
        <v>461</v>
      </c>
      <c r="D219" s="140" t="s">
        <v>338</v>
      </c>
      <c r="E219" s="141" t="s">
        <v>462</v>
      </c>
      <c r="F219" s="142" t="s">
        <v>463</v>
      </c>
      <c r="G219" s="143" t="s">
        <v>154</v>
      </c>
      <c r="H219" s="144">
        <v>119.2</v>
      </c>
      <c r="I219" s="145"/>
      <c r="J219" s="145">
        <f t="shared" si="60"/>
        <v>0</v>
      </c>
      <c r="K219" s="142" t="s">
        <v>322</v>
      </c>
      <c r="L219" s="146"/>
      <c r="M219" s="147" t="s">
        <v>1</v>
      </c>
      <c r="N219" s="148" t="s">
        <v>35</v>
      </c>
      <c r="O219" s="136">
        <v>0</v>
      </c>
      <c r="P219" s="136">
        <f t="shared" si="61"/>
        <v>0</v>
      </c>
      <c r="Q219" s="136">
        <v>3.5E-4</v>
      </c>
      <c r="R219" s="136">
        <f t="shared" si="62"/>
        <v>4.172E-2</v>
      </c>
      <c r="S219" s="136">
        <v>0</v>
      </c>
      <c r="T219" s="137">
        <f t="shared" si="63"/>
        <v>0</v>
      </c>
      <c r="X219" s="271"/>
      <c r="AQ219" s="138" t="s">
        <v>261</v>
      </c>
      <c r="AS219" s="138" t="s">
        <v>338</v>
      </c>
      <c r="AT219" s="138" t="s">
        <v>157</v>
      </c>
      <c r="AX219" s="13" t="s">
        <v>151</v>
      </c>
      <c r="BD219" s="139">
        <f t="shared" si="64"/>
        <v>0</v>
      </c>
      <c r="BE219" s="139">
        <f t="shared" si="65"/>
        <v>0</v>
      </c>
      <c r="BF219" s="139">
        <f t="shared" si="66"/>
        <v>0</v>
      </c>
      <c r="BG219" s="139">
        <f t="shared" si="67"/>
        <v>0</v>
      </c>
      <c r="BH219" s="139">
        <f t="shared" si="68"/>
        <v>0</v>
      </c>
      <c r="BI219" s="13" t="s">
        <v>157</v>
      </c>
      <c r="BJ219" s="139">
        <f t="shared" si="69"/>
        <v>0</v>
      </c>
      <c r="BK219" s="13" t="s">
        <v>196</v>
      </c>
      <c r="BL219" s="138" t="s">
        <v>464</v>
      </c>
    </row>
    <row r="220" spans="2:64" s="1" customFormat="1" ht="24" customHeight="1">
      <c r="B220" s="127"/>
      <c r="C220" s="140" t="s">
        <v>465</v>
      </c>
      <c r="D220" s="140" t="s">
        <v>338</v>
      </c>
      <c r="E220" s="141" t="s">
        <v>466</v>
      </c>
      <c r="F220" s="142" t="s">
        <v>467</v>
      </c>
      <c r="G220" s="143" t="s">
        <v>185</v>
      </c>
      <c r="H220" s="144">
        <v>6.109</v>
      </c>
      <c r="I220" s="145"/>
      <c r="J220" s="145">
        <f t="shared" si="60"/>
        <v>0</v>
      </c>
      <c r="K220" s="142" t="s">
        <v>155</v>
      </c>
      <c r="L220" s="146"/>
      <c r="M220" s="147" t="s">
        <v>1</v>
      </c>
      <c r="N220" s="148" t="s">
        <v>35</v>
      </c>
      <c r="O220" s="136">
        <v>0</v>
      </c>
      <c r="P220" s="136">
        <f t="shared" si="61"/>
        <v>0</v>
      </c>
      <c r="Q220" s="136">
        <v>7.92E-3</v>
      </c>
      <c r="R220" s="136">
        <f t="shared" si="62"/>
        <v>4.8383280000000001E-2</v>
      </c>
      <c r="S220" s="136">
        <v>0</v>
      </c>
      <c r="T220" s="137">
        <f t="shared" si="63"/>
        <v>0</v>
      </c>
      <c r="X220" s="271"/>
      <c r="AQ220" s="138" t="s">
        <v>261</v>
      </c>
      <c r="AS220" s="138" t="s">
        <v>338</v>
      </c>
      <c r="AT220" s="138" t="s">
        <v>157</v>
      </c>
      <c r="AX220" s="13" t="s">
        <v>151</v>
      </c>
      <c r="BD220" s="139">
        <f t="shared" si="64"/>
        <v>0</v>
      </c>
      <c r="BE220" s="139">
        <f t="shared" si="65"/>
        <v>0</v>
      </c>
      <c r="BF220" s="139">
        <f t="shared" si="66"/>
        <v>0</v>
      </c>
      <c r="BG220" s="139">
        <f t="shared" si="67"/>
        <v>0</v>
      </c>
      <c r="BH220" s="139">
        <f t="shared" si="68"/>
        <v>0</v>
      </c>
      <c r="BI220" s="13" t="s">
        <v>157</v>
      </c>
      <c r="BJ220" s="139">
        <f t="shared" si="69"/>
        <v>0</v>
      </c>
      <c r="BK220" s="13" t="s">
        <v>196</v>
      </c>
      <c r="BL220" s="138" t="s">
        <v>468</v>
      </c>
    </row>
    <row r="221" spans="2:64" s="1" customFormat="1" ht="24" customHeight="1">
      <c r="B221" s="127"/>
      <c r="C221" s="128" t="s">
        <v>469</v>
      </c>
      <c r="D221" s="128" t="s">
        <v>153</v>
      </c>
      <c r="E221" s="129" t="s">
        <v>470</v>
      </c>
      <c r="F221" s="130" t="s">
        <v>471</v>
      </c>
      <c r="G221" s="131" t="s">
        <v>335</v>
      </c>
      <c r="H221" s="132">
        <v>98.4</v>
      </c>
      <c r="I221" s="133"/>
      <c r="J221" s="133">
        <f t="shared" si="60"/>
        <v>0</v>
      </c>
      <c r="K221" s="130" t="s">
        <v>322</v>
      </c>
      <c r="L221" s="25"/>
      <c r="M221" s="134" t="s">
        <v>1</v>
      </c>
      <c r="N221" s="135" t="s">
        <v>35</v>
      </c>
      <c r="O221" s="136">
        <v>0.46800000000000003</v>
      </c>
      <c r="P221" s="136">
        <f t="shared" si="61"/>
        <v>46.051200000000009</v>
      </c>
      <c r="Q221" s="136">
        <v>3.0000000000000001E-5</v>
      </c>
      <c r="R221" s="136">
        <f t="shared" si="62"/>
        <v>2.9520000000000002E-3</v>
      </c>
      <c r="S221" s="136">
        <v>0</v>
      </c>
      <c r="T221" s="137">
        <f t="shared" si="63"/>
        <v>0</v>
      </c>
      <c r="X221" s="271"/>
      <c r="AQ221" s="138" t="s">
        <v>196</v>
      </c>
      <c r="AS221" s="138" t="s">
        <v>153</v>
      </c>
      <c r="AT221" s="138" t="s">
        <v>157</v>
      </c>
      <c r="AX221" s="13" t="s">
        <v>151</v>
      </c>
      <c r="BD221" s="139">
        <f t="shared" si="64"/>
        <v>0</v>
      </c>
      <c r="BE221" s="139">
        <f t="shared" si="65"/>
        <v>0</v>
      </c>
      <c r="BF221" s="139">
        <f t="shared" si="66"/>
        <v>0</v>
      </c>
      <c r="BG221" s="139">
        <f t="shared" si="67"/>
        <v>0</v>
      </c>
      <c r="BH221" s="139">
        <f t="shared" si="68"/>
        <v>0</v>
      </c>
      <c r="BI221" s="13" t="s">
        <v>157</v>
      </c>
      <c r="BJ221" s="139">
        <f t="shared" si="69"/>
        <v>0</v>
      </c>
      <c r="BK221" s="13" t="s">
        <v>196</v>
      </c>
      <c r="BL221" s="138" t="s">
        <v>472</v>
      </c>
    </row>
    <row r="222" spans="2:64" s="1" customFormat="1" ht="16.5" customHeight="1">
      <c r="B222" s="127"/>
      <c r="C222" s="140" t="s">
        <v>473</v>
      </c>
      <c r="D222" s="140" t="s">
        <v>338</v>
      </c>
      <c r="E222" s="141" t="s">
        <v>462</v>
      </c>
      <c r="F222" s="142" t="s">
        <v>463</v>
      </c>
      <c r="G222" s="143" t="s">
        <v>154</v>
      </c>
      <c r="H222" s="144">
        <v>393.6</v>
      </c>
      <c r="I222" s="145"/>
      <c r="J222" s="145">
        <f t="shared" si="60"/>
        <v>0</v>
      </c>
      <c r="K222" s="142" t="s">
        <v>322</v>
      </c>
      <c r="L222" s="146"/>
      <c r="M222" s="147" t="s">
        <v>1</v>
      </c>
      <c r="N222" s="148" t="s">
        <v>35</v>
      </c>
      <c r="O222" s="136">
        <v>0</v>
      </c>
      <c r="P222" s="136">
        <f t="shared" si="61"/>
        <v>0</v>
      </c>
      <c r="Q222" s="136">
        <v>3.5E-4</v>
      </c>
      <c r="R222" s="136">
        <f t="shared" si="62"/>
        <v>0.13775999999999999</v>
      </c>
      <c r="S222" s="136">
        <v>0</v>
      </c>
      <c r="T222" s="137">
        <f t="shared" si="63"/>
        <v>0</v>
      </c>
      <c r="X222" s="271"/>
      <c r="AQ222" s="138" t="s">
        <v>261</v>
      </c>
      <c r="AS222" s="138" t="s">
        <v>338</v>
      </c>
      <c r="AT222" s="138" t="s">
        <v>157</v>
      </c>
      <c r="AX222" s="13" t="s">
        <v>151</v>
      </c>
      <c r="BD222" s="139">
        <f t="shared" si="64"/>
        <v>0</v>
      </c>
      <c r="BE222" s="139">
        <f t="shared" si="65"/>
        <v>0</v>
      </c>
      <c r="BF222" s="139">
        <f t="shared" si="66"/>
        <v>0</v>
      </c>
      <c r="BG222" s="139">
        <f t="shared" si="67"/>
        <v>0</v>
      </c>
      <c r="BH222" s="139">
        <f t="shared" si="68"/>
        <v>0</v>
      </c>
      <c r="BI222" s="13" t="s">
        <v>157</v>
      </c>
      <c r="BJ222" s="139">
        <f t="shared" si="69"/>
        <v>0</v>
      </c>
      <c r="BK222" s="13" t="s">
        <v>196</v>
      </c>
      <c r="BL222" s="138" t="s">
        <v>474</v>
      </c>
    </row>
    <row r="223" spans="2:64" s="1" customFormat="1" ht="24" customHeight="1">
      <c r="B223" s="127"/>
      <c r="C223" s="140" t="s">
        <v>475</v>
      </c>
      <c r="D223" s="140" t="s">
        <v>338</v>
      </c>
      <c r="E223" s="141" t="s">
        <v>466</v>
      </c>
      <c r="F223" s="142" t="s">
        <v>467</v>
      </c>
      <c r="G223" s="143" t="s">
        <v>185</v>
      </c>
      <c r="H223" s="144">
        <v>54.12</v>
      </c>
      <c r="I223" s="145"/>
      <c r="J223" s="145">
        <f t="shared" si="60"/>
        <v>0</v>
      </c>
      <c r="K223" s="142" t="s">
        <v>155</v>
      </c>
      <c r="L223" s="146"/>
      <c r="M223" s="147" t="s">
        <v>1</v>
      </c>
      <c r="N223" s="148" t="s">
        <v>35</v>
      </c>
      <c r="O223" s="136">
        <v>0</v>
      </c>
      <c r="P223" s="136">
        <f t="shared" si="61"/>
        <v>0</v>
      </c>
      <c r="Q223" s="136">
        <v>7.92E-3</v>
      </c>
      <c r="R223" s="136">
        <f t="shared" si="62"/>
        <v>0.42863039999999997</v>
      </c>
      <c r="S223" s="136">
        <v>0</v>
      </c>
      <c r="T223" s="137">
        <f t="shared" si="63"/>
        <v>0</v>
      </c>
      <c r="X223" s="271"/>
      <c r="AQ223" s="138" t="s">
        <v>261</v>
      </c>
      <c r="AS223" s="138" t="s">
        <v>338</v>
      </c>
      <c r="AT223" s="138" t="s">
        <v>157</v>
      </c>
      <c r="AX223" s="13" t="s">
        <v>151</v>
      </c>
      <c r="BD223" s="139">
        <f t="shared" si="64"/>
        <v>0</v>
      </c>
      <c r="BE223" s="139">
        <f t="shared" si="65"/>
        <v>0</v>
      </c>
      <c r="BF223" s="139">
        <f t="shared" si="66"/>
        <v>0</v>
      </c>
      <c r="BG223" s="139">
        <f t="shared" si="67"/>
        <v>0</v>
      </c>
      <c r="BH223" s="139">
        <f t="shared" si="68"/>
        <v>0</v>
      </c>
      <c r="BI223" s="13" t="s">
        <v>157</v>
      </c>
      <c r="BJ223" s="139">
        <f t="shared" si="69"/>
        <v>0</v>
      </c>
      <c r="BK223" s="13" t="s">
        <v>196</v>
      </c>
      <c r="BL223" s="138" t="s">
        <v>476</v>
      </c>
    </row>
    <row r="224" spans="2:64" s="1" customFormat="1" ht="24" customHeight="1">
      <c r="B224" s="127"/>
      <c r="C224" s="128" t="s">
        <v>477</v>
      </c>
      <c r="D224" s="128" t="s">
        <v>153</v>
      </c>
      <c r="E224" s="129" t="s">
        <v>478</v>
      </c>
      <c r="F224" s="130" t="s">
        <v>479</v>
      </c>
      <c r="G224" s="131" t="s">
        <v>422</v>
      </c>
      <c r="H224" s="132">
        <v>106.673</v>
      </c>
      <c r="I224" s="133"/>
      <c r="J224" s="133">
        <f t="shared" si="60"/>
        <v>0</v>
      </c>
      <c r="K224" s="130" t="s">
        <v>322</v>
      </c>
      <c r="L224" s="25"/>
      <c r="M224" s="134" t="s">
        <v>1</v>
      </c>
      <c r="N224" s="135" t="s">
        <v>35</v>
      </c>
      <c r="O224" s="136">
        <v>0</v>
      </c>
      <c r="P224" s="136">
        <f t="shared" si="61"/>
        <v>0</v>
      </c>
      <c r="Q224" s="136">
        <v>0</v>
      </c>
      <c r="R224" s="136">
        <f t="shared" si="62"/>
        <v>0</v>
      </c>
      <c r="S224" s="136">
        <v>0</v>
      </c>
      <c r="T224" s="137">
        <f t="shared" si="63"/>
        <v>0</v>
      </c>
      <c r="X224" s="271"/>
      <c r="AQ224" s="138" t="s">
        <v>196</v>
      </c>
      <c r="AS224" s="138" t="s">
        <v>153</v>
      </c>
      <c r="AT224" s="138" t="s">
        <v>157</v>
      </c>
      <c r="AX224" s="13" t="s">
        <v>151</v>
      </c>
      <c r="BD224" s="139">
        <f t="shared" si="64"/>
        <v>0</v>
      </c>
      <c r="BE224" s="139">
        <f t="shared" si="65"/>
        <v>0</v>
      </c>
      <c r="BF224" s="139">
        <f t="shared" si="66"/>
        <v>0</v>
      </c>
      <c r="BG224" s="139">
        <f t="shared" si="67"/>
        <v>0</v>
      </c>
      <c r="BH224" s="139">
        <f t="shared" si="68"/>
        <v>0</v>
      </c>
      <c r="BI224" s="13" t="s">
        <v>157</v>
      </c>
      <c r="BJ224" s="139">
        <f t="shared" si="69"/>
        <v>0</v>
      </c>
      <c r="BK224" s="13" t="s">
        <v>196</v>
      </c>
      <c r="BL224" s="138" t="s">
        <v>480</v>
      </c>
    </row>
    <row r="225" spans="2:64" s="11" customFormat="1" ht="22.95" customHeight="1">
      <c r="B225" s="115"/>
      <c r="D225" s="116" t="s">
        <v>68</v>
      </c>
      <c r="E225" s="125" t="s">
        <v>481</v>
      </c>
      <c r="F225" s="125" t="s">
        <v>482</v>
      </c>
      <c r="J225" s="126">
        <f>BJ225</f>
        <v>0</v>
      </c>
      <c r="L225" s="115"/>
      <c r="M225" s="119"/>
      <c r="N225" s="120"/>
      <c r="O225" s="120"/>
      <c r="P225" s="121">
        <f>SUM(P226:P237)</f>
        <v>106.050127</v>
      </c>
      <c r="Q225" s="120"/>
      <c r="R225" s="121">
        <f>SUM(R226:R237)</f>
        <v>4.9638028200000006</v>
      </c>
      <c r="S225" s="120"/>
      <c r="T225" s="122">
        <f>SUM(T226:T237)</f>
        <v>0</v>
      </c>
      <c r="X225" s="271"/>
      <c r="AQ225" s="116" t="s">
        <v>157</v>
      </c>
      <c r="AS225" s="123" t="s">
        <v>68</v>
      </c>
      <c r="AT225" s="123" t="s">
        <v>77</v>
      </c>
      <c r="AX225" s="116" t="s">
        <v>151</v>
      </c>
      <c r="BJ225" s="124">
        <f>SUM(BJ226:BJ237)</f>
        <v>0</v>
      </c>
    </row>
    <row r="226" spans="2:64" s="1" customFormat="1" ht="24" customHeight="1">
      <c r="B226" s="127"/>
      <c r="C226" s="128" t="s">
        <v>483</v>
      </c>
      <c r="D226" s="128" t="s">
        <v>153</v>
      </c>
      <c r="E226" s="129" t="s">
        <v>484</v>
      </c>
      <c r="F226" s="130" t="s">
        <v>485</v>
      </c>
      <c r="G226" s="131" t="s">
        <v>185</v>
      </c>
      <c r="H226" s="132">
        <v>296.21800000000002</v>
      </c>
      <c r="I226" s="133"/>
      <c r="J226" s="133">
        <f t="shared" ref="J226:J237" si="70">ROUND(I226*H226,2)</f>
        <v>0</v>
      </c>
      <c r="K226" s="130" t="s">
        <v>155</v>
      </c>
      <c r="L226" s="25"/>
      <c r="M226" s="134" t="s">
        <v>1</v>
      </c>
      <c r="N226" s="135" t="s">
        <v>35</v>
      </c>
      <c r="O226" s="136">
        <v>9.1999999999999998E-2</v>
      </c>
      <c r="P226" s="136">
        <f t="shared" ref="P226:P237" si="71">O226*H226</f>
        <v>27.252056</v>
      </c>
      <c r="Q226" s="136">
        <v>0</v>
      </c>
      <c r="R226" s="136">
        <f t="shared" ref="R226:R237" si="72">Q226*H226</f>
        <v>0</v>
      </c>
      <c r="S226" s="136">
        <v>0</v>
      </c>
      <c r="T226" s="137">
        <f t="shared" ref="T226:T237" si="73">S226*H226</f>
        <v>0</v>
      </c>
      <c r="X226" s="271"/>
      <c r="AQ226" s="138" t="s">
        <v>196</v>
      </c>
      <c r="AS226" s="138" t="s">
        <v>153</v>
      </c>
      <c r="AT226" s="138" t="s">
        <v>157</v>
      </c>
      <c r="AX226" s="13" t="s">
        <v>151</v>
      </c>
      <c r="BD226" s="139">
        <f t="shared" ref="BD226:BD237" si="74">IF(N226="základná",J226,0)</f>
        <v>0</v>
      </c>
      <c r="BE226" s="139">
        <f t="shared" ref="BE226:BE237" si="75">IF(N226="znížená",J226,0)</f>
        <v>0</v>
      </c>
      <c r="BF226" s="139">
        <f t="shared" ref="BF226:BF237" si="76">IF(N226="zákl. prenesená",J226,0)</f>
        <v>0</v>
      </c>
      <c r="BG226" s="139">
        <f t="shared" ref="BG226:BG237" si="77">IF(N226="zníž. prenesená",J226,0)</f>
        <v>0</v>
      </c>
      <c r="BH226" s="139">
        <f t="shared" ref="BH226:BH237" si="78">IF(N226="nulová",J226,0)</f>
        <v>0</v>
      </c>
      <c r="BI226" s="13" t="s">
        <v>157</v>
      </c>
      <c r="BJ226" s="139">
        <f t="shared" ref="BJ226:BJ237" si="79">ROUND(I226*H226,2)</f>
        <v>0</v>
      </c>
      <c r="BK226" s="13" t="s">
        <v>196</v>
      </c>
      <c r="BL226" s="138" t="s">
        <v>486</v>
      </c>
    </row>
    <row r="227" spans="2:64" s="1" customFormat="1" ht="36" customHeight="1">
      <c r="B227" s="127"/>
      <c r="C227" s="140" t="s">
        <v>487</v>
      </c>
      <c r="D227" s="140" t="s">
        <v>338</v>
      </c>
      <c r="E227" s="141" t="s">
        <v>488</v>
      </c>
      <c r="F227" s="142" t="s">
        <v>489</v>
      </c>
      <c r="G227" s="143" t="s">
        <v>185</v>
      </c>
      <c r="H227" s="144">
        <v>302.142</v>
      </c>
      <c r="I227" s="145"/>
      <c r="J227" s="145">
        <f t="shared" si="70"/>
        <v>0</v>
      </c>
      <c r="K227" s="142" t="s">
        <v>155</v>
      </c>
      <c r="L227" s="146"/>
      <c r="M227" s="147" t="s">
        <v>1</v>
      </c>
      <c r="N227" s="148" t="s">
        <v>35</v>
      </c>
      <c r="O227" s="136">
        <v>0</v>
      </c>
      <c r="P227" s="136">
        <f t="shared" si="71"/>
        <v>0</v>
      </c>
      <c r="Q227" s="136">
        <v>2.3999999999999998E-3</v>
      </c>
      <c r="R227" s="136">
        <f t="shared" si="72"/>
        <v>0.72514079999999992</v>
      </c>
      <c r="S227" s="136">
        <v>0</v>
      </c>
      <c r="T227" s="137">
        <f t="shared" si="73"/>
        <v>0</v>
      </c>
      <c r="X227" s="271"/>
      <c r="AQ227" s="138" t="s">
        <v>261</v>
      </c>
      <c r="AS227" s="138" t="s">
        <v>338</v>
      </c>
      <c r="AT227" s="138" t="s">
        <v>157</v>
      </c>
      <c r="AX227" s="13" t="s">
        <v>151</v>
      </c>
      <c r="BD227" s="139">
        <f t="shared" si="74"/>
        <v>0</v>
      </c>
      <c r="BE227" s="139">
        <f t="shared" si="75"/>
        <v>0</v>
      </c>
      <c r="BF227" s="139">
        <f t="shared" si="76"/>
        <v>0</v>
      </c>
      <c r="BG227" s="139">
        <f t="shared" si="77"/>
        <v>0</v>
      </c>
      <c r="BH227" s="139">
        <f t="shared" si="78"/>
        <v>0</v>
      </c>
      <c r="BI227" s="13" t="s">
        <v>157</v>
      </c>
      <c r="BJ227" s="139">
        <f t="shared" si="79"/>
        <v>0</v>
      </c>
      <c r="BK227" s="13" t="s">
        <v>196</v>
      </c>
      <c r="BL227" s="138" t="s">
        <v>490</v>
      </c>
    </row>
    <row r="228" spans="2:64" s="1" customFormat="1" ht="16.5" customHeight="1">
      <c r="B228" s="127"/>
      <c r="C228" s="128" t="s">
        <v>491</v>
      </c>
      <c r="D228" s="128" t="s">
        <v>153</v>
      </c>
      <c r="E228" s="129" t="s">
        <v>492</v>
      </c>
      <c r="F228" s="130" t="s">
        <v>493</v>
      </c>
      <c r="G228" s="131" t="s">
        <v>185</v>
      </c>
      <c r="H228" s="132">
        <v>240.97</v>
      </c>
      <c r="I228" s="133"/>
      <c r="J228" s="133">
        <f t="shared" si="70"/>
        <v>0</v>
      </c>
      <c r="K228" s="130" t="s">
        <v>203</v>
      </c>
      <c r="L228" s="25"/>
      <c r="M228" s="134" t="s">
        <v>1</v>
      </c>
      <c r="N228" s="135" t="s">
        <v>35</v>
      </c>
      <c r="O228" s="136">
        <v>4.4999999999999998E-2</v>
      </c>
      <c r="P228" s="136">
        <f t="shared" si="71"/>
        <v>10.84365</v>
      </c>
      <c r="Q228" s="136">
        <v>0</v>
      </c>
      <c r="R228" s="136">
        <f t="shared" si="72"/>
        <v>0</v>
      </c>
      <c r="S228" s="136">
        <v>0</v>
      </c>
      <c r="T228" s="137">
        <f t="shared" si="73"/>
        <v>0</v>
      </c>
      <c r="X228" s="271"/>
      <c r="AQ228" s="138" t="s">
        <v>196</v>
      </c>
      <c r="AS228" s="138" t="s">
        <v>153</v>
      </c>
      <c r="AT228" s="138" t="s">
        <v>157</v>
      </c>
      <c r="AX228" s="13" t="s">
        <v>151</v>
      </c>
      <c r="BD228" s="139">
        <f t="shared" si="74"/>
        <v>0</v>
      </c>
      <c r="BE228" s="139">
        <f t="shared" si="75"/>
        <v>0</v>
      </c>
      <c r="BF228" s="139">
        <f t="shared" si="76"/>
        <v>0</v>
      </c>
      <c r="BG228" s="139">
        <f t="shared" si="77"/>
        <v>0</v>
      </c>
      <c r="BH228" s="139">
        <f t="shared" si="78"/>
        <v>0</v>
      </c>
      <c r="BI228" s="13" t="s">
        <v>157</v>
      </c>
      <c r="BJ228" s="139">
        <f t="shared" si="79"/>
        <v>0</v>
      </c>
      <c r="BK228" s="13" t="s">
        <v>196</v>
      </c>
      <c r="BL228" s="138" t="s">
        <v>494</v>
      </c>
    </row>
    <row r="229" spans="2:64" s="1" customFormat="1" ht="16.5" customHeight="1">
      <c r="B229" s="127"/>
      <c r="C229" s="140" t="s">
        <v>495</v>
      </c>
      <c r="D229" s="140" t="s">
        <v>338</v>
      </c>
      <c r="E229" s="141" t="s">
        <v>496</v>
      </c>
      <c r="F229" s="142" t="s">
        <v>497</v>
      </c>
      <c r="G229" s="143" t="s">
        <v>185</v>
      </c>
      <c r="H229" s="144">
        <v>304.827</v>
      </c>
      <c r="I229" s="145"/>
      <c r="J229" s="145">
        <f t="shared" si="70"/>
        <v>0</v>
      </c>
      <c r="K229" s="142" t="s">
        <v>203</v>
      </c>
      <c r="L229" s="146"/>
      <c r="M229" s="147" t="s">
        <v>1</v>
      </c>
      <c r="N229" s="148" t="s">
        <v>35</v>
      </c>
      <c r="O229" s="136">
        <v>0</v>
      </c>
      <c r="P229" s="136">
        <f t="shared" si="71"/>
        <v>0</v>
      </c>
      <c r="Q229" s="136">
        <v>1E-4</v>
      </c>
      <c r="R229" s="136">
        <f t="shared" si="72"/>
        <v>3.0482700000000001E-2</v>
      </c>
      <c r="S229" s="136">
        <v>0</v>
      </c>
      <c r="T229" s="137">
        <f t="shared" si="73"/>
        <v>0</v>
      </c>
      <c r="X229" s="271"/>
      <c r="AQ229" s="138" t="s">
        <v>261</v>
      </c>
      <c r="AS229" s="138" t="s">
        <v>338</v>
      </c>
      <c r="AT229" s="138" t="s">
        <v>157</v>
      </c>
      <c r="AX229" s="13" t="s">
        <v>151</v>
      </c>
      <c r="BD229" s="139">
        <f t="shared" si="74"/>
        <v>0</v>
      </c>
      <c r="BE229" s="139">
        <f t="shared" si="75"/>
        <v>0</v>
      </c>
      <c r="BF229" s="139">
        <f t="shared" si="76"/>
        <v>0</v>
      </c>
      <c r="BG229" s="139">
        <f t="shared" si="77"/>
        <v>0</v>
      </c>
      <c r="BH229" s="139">
        <f t="shared" si="78"/>
        <v>0</v>
      </c>
      <c r="BI229" s="13" t="s">
        <v>157</v>
      </c>
      <c r="BJ229" s="139">
        <f t="shared" si="79"/>
        <v>0</v>
      </c>
      <c r="BK229" s="13" t="s">
        <v>196</v>
      </c>
      <c r="BL229" s="138" t="s">
        <v>498</v>
      </c>
    </row>
    <row r="230" spans="2:64" s="1" customFormat="1" ht="24" customHeight="1">
      <c r="B230" s="127"/>
      <c r="C230" s="140" t="s">
        <v>499</v>
      </c>
      <c r="D230" s="140" t="s">
        <v>338</v>
      </c>
      <c r="E230" s="141" t="s">
        <v>500</v>
      </c>
      <c r="F230" s="142" t="s">
        <v>501</v>
      </c>
      <c r="G230" s="143" t="s">
        <v>335</v>
      </c>
      <c r="H230" s="144">
        <v>268.29599999999999</v>
      </c>
      <c r="I230" s="145"/>
      <c r="J230" s="145">
        <f t="shared" si="70"/>
        <v>0</v>
      </c>
      <c r="K230" s="142" t="s">
        <v>155</v>
      </c>
      <c r="L230" s="146"/>
      <c r="M230" s="147" t="s">
        <v>1</v>
      </c>
      <c r="N230" s="148" t="s">
        <v>35</v>
      </c>
      <c r="O230" s="136">
        <v>0</v>
      </c>
      <c r="P230" s="136">
        <f t="shared" si="71"/>
        <v>0</v>
      </c>
      <c r="Q230" s="136">
        <v>1.4999999999999999E-4</v>
      </c>
      <c r="R230" s="136">
        <f t="shared" si="72"/>
        <v>4.0244399999999993E-2</v>
      </c>
      <c r="S230" s="136">
        <v>0</v>
      </c>
      <c r="T230" s="137">
        <f t="shared" si="73"/>
        <v>0</v>
      </c>
      <c r="X230" s="271"/>
      <c r="AQ230" s="138" t="s">
        <v>261</v>
      </c>
      <c r="AS230" s="138" t="s">
        <v>338</v>
      </c>
      <c r="AT230" s="138" t="s">
        <v>157</v>
      </c>
      <c r="AX230" s="13" t="s">
        <v>151</v>
      </c>
      <c r="BD230" s="139">
        <f t="shared" si="74"/>
        <v>0</v>
      </c>
      <c r="BE230" s="139">
        <f t="shared" si="75"/>
        <v>0</v>
      </c>
      <c r="BF230" s="139">
        <f t="shared" si="76"/>
        <v>0</v>
      </c>
      <c r="BG230" s="139">
        <f t="shared" si="77"/>
        <v>0</v>
      </c>
      <c r="BH230" s="139">
        <f t="shared" si="78"/>
        <v>0</v>
      </c>
      <c r="BI230" s="13" t="s">
        <v>157</v>
      </c>
      <c r="BJ230" s="139">
        <f t="shared" si="79"/>
        <v>0</v>
      </c>
      <c r="BK230" s="13" t="s">
        <v>196</v>
      </c>
      <c r="BL230" s="138" t="s">
        <v>502</v>
      </c>
    </row>
    <row r="231" spans="2:64" s="1" customFormat="1" ht="24" customHeight="1">
      <c r="B231" s="127"/>
      <c r="C231" s="128" t="s">
        <v>503</v>
      </c>
      <c r="D231" s="128" t="s">
        <v>153</v>
      </c>
      <c r="E231" s="129" t="s">
        <v>504</v>
      </c>
      <c r="F231" s="130" t="s">
        <v>505</v>
      </c>
      <c r="G231" s="131" t="s">
        <v>185</v>
      </c>
      <c r="H231" s="132">
        <v>240.97</v>
      </c>
      <c r="I231" s="133"/>
      <c r="J231" s="133">
        <f t="shared" si="70"/>
        <v>0</v>
      </c>
      <c r="K231" s="130" t="s">
        <v>203</v>
      </c>
      <c r="L231" s="25"/>
      <c r="M231" s="134" t="s">
        <v>1</v>
      </c>
      <c r="N231" s="135" t="s">
        <v>35</v>
      </c>
      <c r="O231" s="136">
        <v>0.13100000000000001</v>
      </c>
      <c r="P231" s="136">
        <f t="shared" si="71"/>
        <v>31.567070000000001</v>
      </c>
      <c r="Q231" s="136">
        <v>0</v>
      </c>
      <c r="R231" s="136">
        <f t="shared" si="72"/>
        <v>0</v>
      </c>
      <c r="S231" s="136">
        <v>0</v>
      </c>
      <c r="T231" s="137">
        <f t="shared" si="73"/>
        <v>0</v>
      </c>
      <c r="X231" s="271"/>
      <c r="AQ231" s="138" t="s">
        <v>196</v>
      </c>
      <c r="AS231" s="138" t="s">
        <v>153</v>
      </c>
      <c r="AT231" s="138" t="s">
        <v>157</v>
      </c>
      <c r="AX231" s="13" t="s">
        <v>151</v>
      </c>
      <c r="BD231" s="139">
        <f t="shared" si="74"/>
        <v>0</v>
      </c>
      <c r="BE231" s="139">
        <f t="shared" si="75"/>
        <v>0</v>
      </c>
      <c r="BF231" s="139">
        <f t="shared" si="76"/>
        <v>0</v>
      </c>
      <c r="BG231" s="139">
        <f t="shared" si="77"/>
        <v>0</v>
      </c>
      <c r="BH231" s="139">
        <f t="shared" si="78"/>
        <v>0</v>
      </c>
      <c r="BI231" s="13" t="s">
        <v>157</v>
      </c>
      <c r="BJ231" s="139">
        <f t="shared" si="79"/>
        <v>0</v>
      </c>
      <c r="BK231" s="13" t="s">
        <v>196</v>
      </c>
      <c r="BL231" s="138" t="s">
        <v>506</v>
      </c>
    </row>
    <row r="232" spans="2:64" s="1" customFormat="1" ht="16.5" customHeight="1">
      <c r="B232" s="127"/>
      <c r="C232" s="140" t="s">
        <v>507</v>
      </c>
      <c r="D232" s="140" t="s">
        <v>338</v>
      </c>
      <c r="E232" s="141" t="s">
        <v>508</v>
      </c>
      <c r="F232" s="142" t="s">
        <v>509</v>
      </c>
      <c r="G232" s="143" t="s">
        <v>185</v>
      </c>
      <c r="H232" s="144">
        <v>481.94</v>
      </c>
      <c r="I232" s="145"/>
      <c r="J232" s="145">
        <f t="shared" si="70"/>
        <v>0</v>
      </c>
      <c r="K232" s="142" t="s">
        <v>322</v>
      </c>
      <c r="L232" s="146"/>
      <c r="M232" s="147" t="s">
        <v>1</v>
      </c>
      <c r="N232" s="148" t="s">
        <v>35</v>
      </c>
      <c r="O232" s="136">
        <v>0</v>
      </c>
      <c r="P232" s="136">
        <f t="shared" si="71"/>
        <v>0</v>
      </c>
      <c r="Q232" s="136">
        <v>1.56E-3</v>
      </c>
      <c r="R232" s="136">
        <f t="shared" si="72"/>
        <v>0.75182640000000001</v>
      </c>
      <c r="S232" s="136">
        <v>0</v>
      </c>
      <c r="T232" s="137">
        <f t="shared" si="73"/>
        <v>0</v>
      </c>
      <c r="X232" s="271"/>
      <c r="AQ232" s="138" t="s">
        <v>261</v>
      </c>
      <c r="AS232" s="138" t="s">
        <v>338</v>
      </c>
      <c r="AT232" s="138" t="s">
        <v>157</v>
      </c>
      <c r="AX232" s="13" t="s">
        <v>151</v>
      </c>
      <c r="BD232" s="139">
        <f t="shared" si="74"/>
        <v>0</v>
      </c>
      <c r="BE232" s="139">
        <f t="shared" si="75"/>
        <v>0</v>
      </c>
      <c r="BF232" s="139">
        <f t="shared" si="76"/>
        <v>0</v>
      </c>
      <c r="BG232" s="139">
        <f t="shared" si="77"/>
        <v>0</v>
      </c>
      <c r="BH232" s="139">
        <f t="shared" si="78"/>
        <v>0</v>
      </c>
      <c r="BI232" s="13" t="s">
        <v>157</v>
      </c>
      <c r="BJ232" s="139">
        <f t="shared" si="79"/>
        <v>0</v>
      </c>
      <c r="BK232" s="13" t="s">
        <v>196</v>
      </c>
      <c r="BL232" s="138" t="s">
        <v>510</v>
      </c>
    </row>
    <row r="233" spans="2:64" s="1" customFormat="1" ht="24" customHeight="1">
      <c r="B233" s="127"/>
      <c r="C233" s="128" t="s">
        <v>511</v>
      </c>
      <c r="D233" s="128" t="s">
        <v>153</v>
      </c>
      <c r="E233" s="129" t="s">
        <v>512</v>
      </c>
      <c r="F233" s="130" t="s">
        <v>513</v>
      </c>
      <c r="G233" s="131" t="s">
        <v>185</v>
      </c>
      <c r="H233" s="132">
        <v>247.53299999999999</v>
      </c>
      <c r="I233" s="133"/>
      <c r="J233" s="133">
        <f t="shared" si="70"/>
        <v>0</v>
      </c>
      <c r="K233" s="130" t="s">
        <v>155</v>
      </c>
      <c r="L233" s="25"/>
      <c r="M233" s="134" t="s">
        <v>1</v>
      </c>
      <c r="N233" s="135" t="s">
        <v>35</v>
      </c>
      <c r="O233" s="136">
        <v>7.0999999999999994E-2</v>
      </c>
      <c r="P233" s="136">
        <f t="shared" si="71"/>
        <v>17.574842999999998</v>
      </c>
      <c r="Q233" s="136">
        <v>0</v>
      </c>
      <c r="R233" s="136">
        <f t="shared" si="72"/>
        <v>0</v>
      </c>
      <c r="S233" s="136">
        <v>0</v>
      </c>
      <c r="T233" s="137">
        <f t="shared" si="73"/>
        <v>0</v>
      </c>
      <c r="X233" s="271"/>
      <c r="AQ233" s="138" t="s">
        <v>196</v>
      </c>
      <c r="AS233" s="138" t="s">
        <v>153</v>
      </c>
      <c r="AT233" s="138" t="s">
        <v>157</v>
      </c>
      <c r="AX233" s="13" t="s">
        <v>151</v>
      </c>
      <c r="BD233" s="139">
        <f t="shared" si="74"/>
        <v>0</v>
      </c>
      <c r="BE233" s="139">
        <f t="shared" si="75"/>
        <v>0</v>
      </c>
      <c r="BF233" s="139">
        <f t="shared" si="76"/>
        <v>0</v>
      </c>
      <c r="BG233" s="139">
        <f t="shared" si="77"/>
        <v>0</v>
      </c>
      <c r="BH233" s="139">
        <f t="shared" si="78"/>
        <v>0</v>
      </c>
      <c r="BI233" s="13" t="s">
        <v>157</v>
      </c>
      <c r="BJ233" s="139">
        <f t="shared" si="79"/>
        <v>0</v>
      </c>
      <c r="BK233" s="13" t="s">
        <v>196</v>
      </c>
      <c r="BL233" s="138" t="s">
        <v>514</v>
      </c>
    </row>
    <row r="234" spans="2:64" s="1" customFormat="1" ht="34.200000000000003" customHeight="1">
      <c r="B234" s="127"/>
      <c r="C234" s="140" t="s">
        <v>515</v>
      </c>
      <c r="D234" s="140" t="s">
        <v>338</v>
      </c>
      <c r="E234" s="141" t="s">
        <v>516</v>
      </c>
      <c r="F234" s="142" t="s">
        <v>517</v>
      </c>
      <c r="G234" s="143" t="s">
        <v>185</v>
      </c>
      <c r="H234" s="144">
        <v>252.48400000000001</v>
      </c>
      <c r="I234" s="145"/>
      <c r="J234" s="145">
        <f t="shared" si="70"/>
        <v>0</v>
      </c>
      <c r="K234" s="142" t="s">
        <v>155</v>
      </c>
      <c r="L234" s="146"/>
      <c r="M234" s="147" t="s">
        <v>1</v>
      </c>
      <c r="N234" s="148" t="s">
        <v>35</v>
      </c>
      <c r="O234" s="136">
        <v>0</v>
      </c>
      <c r="P234" s="136">
        <f t="shared" si="71"/>
        <v>0</v>
      </c>
      <c r="Q234" s="136">
        <v>1.0800000000000001E-2</v>
      </c>
      <c r="R234" s="136">
        <f t="shared" si="72"/>
        <v>2.7268272000000002</v>
      </c>
      <c r="S234" s="136">
        <v>0</v>
      </c>
      <c r="T234" s="137">
        <f t="shared" si="73"/>
        <v>0</v>
      </c>
      <c r="X234" s="271"/>
      <c r="AQ234" s="138" t="s">
        <v>261</v>
      </c>
      <c r="AS234" s="138" t="s">
        <v>338</v>
      </c>
      <c r="AT234" s="138" t="s">
        <v>157</v>
      </c>
      <c r="AX234" s="13" t="s">
        <v>151</v>
      </c>
      <c r="BD234" s="139">
        <f t="shared" si="74"/>
        <v>0</v>
      </c>
      <c r="BE234" s="139">
        <f t="shared" si="75"/>
        <v>0</v>
      </c>
      <c r="BF234" s="139">
        <f t="shared" si="76"/>
        <v>0</v>
      </c>
      <c r="BG234" s="139">
        <f t="shared" si="77"/>
        <v>0</v>
      </c>
      <c r="BH234" s="139">
        <f t="shared" si="78"/>
        <v>0</v>
      </c>
      <c r="BI234" s="13" t="s">
        <v>157</v>
      </c>
      <c r="BJ234" s="139">
        <f t="shared" si="79"/>
        <v>0</v>
      </c>
      <c r="BK234" s="13" t="s">
        <v>196</v>
      </c>
      <c r="BL234" s="138" t="s">
        <v>518</v>
      </c>
    </row>
    <row r="235" spans="2:64" s="1" customFormat="1" ht="24" customHeight="1">
      <c r="B235" s="127"/>
      <c r="C235" s="128" t="s">
        <v>519</v>
      </c>
      <c r="D235" s="128" t="s">
        <v>153</v>
      </c>
      <c r="E235" s="129" t="s">
        <v>520</v>
      </c>
      <c r="F235" s="130" t="s">
        <v>521</v>
      </c>
      <c r="G235" s="131" t="s">
        <v>185</v>
      </c>
      <c r="H235" s="132">
        <v>247.53299999999999</v>
      </c>
      <c r="I235" s="133"/>
      <c r="J235" s="133">
        <f t="shared" si="70"/>
        <v>0</v>
      </c>
      <c r="K235" s="130" t="s">
        <v>322</v>
      </c>
      <c r="L235" s="25"/>
      <c r="M235" s="134" t="s">
        <v>1</v>
      </c>
      <c r="N235" s="135" t="s">
        <v>35</v>
      </c>
      <c r="O235" s="136">
        <v>7.5999999999999998E-2</v>
      </c>
      <c r="P235" s="136">
        <f t="shared" si="71"/>
        <v>18.812507999999998</v>
      </c>
      <c r="Q235" s="136">
        <v>0</v>
      </c>
      <c r="R235" s="136">
        <f t="shared" si="72"/>
        <v>0</v>
      </c>
      <c r="S235" s="136">
        <v>0</v>
      </c>
      <c r="T235" s="137">
        <f t="shared" si="73"/>
        <v>0</v>
      </c>
      <c r="X235" s="271"/>
      <c r="AQ235" s="138" t="s">
        <v>196</v>
      </c>
      <c r="AS235" s="138" t="s">
        <v>153</v>
      </c>
      <c r="AT235" s="138" t="s">
        <v>157</v>
      </c>
      <c r="AX235" s="13" t="s">
        <v>151</v>
      </c>
      <c r="BD235" s="139">
        <f t="shared" si="74"/>
        <v>0</v>
      </c>
      <c r="BE235" s="139">
        <f t="shared" si="75"/>
        <v>0</v>
      </c>
      <c r="BF235" s="139">
        <f t="shared" si="76"/>
        <v>0</v>
      </c>
      <c r="BG235" s="139">
        <f t="shared" si="77"/>
        <v>0</v>
      </c>
      <c r="BH235" s="139">
        <f t="shared" si="78"/>
        <v>0</v>
      </c>
      <c r="BI235" s="13" t="s">
        <v>157</v>
      </c>
      <c r="BJ235" s="139">
        <f t="shared" si="79"/>
        <v>0</v>
      </c>
      <c r="BK235" s="13" t="s">
        <v>196</v>
      </c>
      <c r="BL235" s="138" t="s">
        <v>522</v>
      </c>
    </row>
    <row r="236" spans="2:64" s="1" customFormat="1" ht="24" customHeight="1">
      <c r="B236" s="127"/>
      <c r="C236" s="140" t="s">
        <v>523</v>
      </c>
      <c r="D236" s="140" t="s">
        <v>338</v>
      </c>
      <c r="E236" s="141" t="s">
        <v>524</v>
      </c>
      <c r="F236" s="142" t="s">
        <v>525</v>
      </c>
      <c r="G236" s="143" t="s">
        <v>185</v>
      </c>
      <c r="H236" s="144">
        <v>252.48400000000001</v>
      </c>
      <c r="I236" s="145"/>
      <c r="J236" s="145">
        <f t="shared" si="70"/>
        <v>0</v>
      </c>
      <c r="K236" s="142" t="s">
        <v>1</v>
      </c>
      <c r="L236" s="146"/>
      <c r="M236" s="147" t="s">
        <v>1</v>
      </c>
      <c r="N236" s="148" t="s">
        <v>35</v>
      </c>
      <c r="O236" s="136">
        <v>0</v>
      </c>
      <c r="P236" s="136">
        <f t="shared" si="71"/>
        <v>0</v>
      </c>
      <c r="Q236" s="136">
        <v>2.7299999999999998E-3</v>
      </c>
      <c r="R236" s="136">
        <f t="shared" si="72"/>
        <v>0.68928131999999998</v>
      </c>
      <c r="S236" s="136">
        <v>0</v>
      </c>
      <c r="T236" s="137">
        <f t="shared" si="73"/>
        <v>0</v>
      </c>
      <c r="X236" s="271"/>
      <c r="AQ236" s="138" t="s">
        <v>261</v>
      </c>
      <c r="AS236" s="138" t="s">
        <v>338</v>
      </c>
      <c r="AT236" s="138" t="s">
        <v>157</v>
      </c>
      <c r="AX236" s="13" t="s">
        <v>151</v>
      </c>
      <c r="BD236" s="139">
        <f t="shared" si="74"/>
        <v>0</v>
      </c>
      <c r="BE236" s="139">
        <f t="shared" si="75"/>
        <v>0</v>
      </c>
      <c r="BF236" s="139">
        <f t="shared" si="76"/>
        <v>0</v>
      </c>
      <c r="BG236" s="139">
        <f t="shared" si="77"/>
        <v>0</v>
      </c>
      <c r="BH236" s="139">
        <f t="shared" si="78"/>
        <v>0</v>
      </c>
      <c r="BI236" s="13" t="s">
        <v>157</v>
      </c>
      <c r="BJ236" s="139">
        <f t="shared" si="79"/>
        <v>0</v>
      </c>
      <c r="BK236" s="13" t="s">
        <v>196</v>
      </c>
      <c r="BL236" s="138" t="s">
        <v>526</v>
      </c>
    </row>
    <row r="237" spans="2:64" s="1" customFormat="1" ht="24" customHeight="1">
      <c r="B237" s="127"/>
      <c r="C237" s="128" t="s">
        <v>527</v>
      </c>
      <c r="D237" s="128" t="s">
        <v>153</v>
      </c>
      <c r="E237" s="129" t="s">
        <v>528</v>
      </c>
      <c r="F237" s="130" t="s">
        <v>529</v>
      </c>
      <c r="G237" s="131" t="s">
        <v>422</v>
      </c>
      <c r="H237" s="132">
        <v>264.92899999999997</v>
      </c>
      <c r="I237" s="133"/>
      <c r="J237" s="133">
        <f t="shared" si="70"/>
        <v>0</v>
      </c>
      <c r="K237" s="130" t="s">
        <v>203</v>
      </c>
      <c r="L237" s="25"/>
      <c r="M237" s="134" t="s">
        <v>1</v>
      </c>
      <c r="N237" s="135" t="s">
        <v>35</v>
      </c>
      <c r="O237" s="136">
        <v>0</v>
      </c>
      <c r="P237" s="136">
        <f t="shared" si="71"/>
        <v>0</v>
      </c>
      <c r="Q237" s="136">
        <v>0</v>
      </c>
      <c r="R237" s="136">
        <f t="shared" si="72"/>
        <v>0</v>
      </c>
      <c r="S237" s="136">
        <v>0</v>
      </c>
      <c r="T237" s="137">
        <f t="shared" si="73"/>
        <v>0</v>
      </c>
      <c r="X237" s="271"/>
      <c r="AQ237" s="138" t="s">
        <v>196</v>
      </c>
      <c r="AS237" s="138" t="s">
        <v>153</v>
      </c>
      <c r="AT237" s="138" t="s">
        <v>157</v>
      </c>
      <c r="AX237" s="13" t="s">
        <v>151</v>
      </c>
      <c r="BD237" s="139">
        <f t="shared" si="74"/>
        <v>0</v>
      </c>
      <c r="BE237" s="139">
        <f t="shared" si="75"/>
        <v>0</v>
      </c>
      <c r="BF237" s="139">
        <f t="shared" si="76"/>
        <v>0</v>
      </c>
      <c r="BG237" s="139">
        <f t="shared" si="77"/>
        <v>0</v>
      </c>
      <c r="BH237" s="139">
        <f t="shared" si="78"/>
        <v>0</v>
      </c>
      <c r="BI237" s="13" t="s">
        <v>157</v>
      </c>
      <c r="BJ237" s="139">
        <f t="shared" si="79"/>
        <v>0</v>
      </c>
      <c r="BK237" s="13" t="s">
        <v>196</v>
      </c>
      <c r="BL237" s="138" t="s">
        <v>530</v>
      </c>
    </row>
    <row r="238" spans="2:64" s="11" customFormat="1" ht="22.95" customHeight="1">
      <c r="B238" s="115"/>
      <c r="D238" s="116" t="s">
        <v>68</v>
      </c>
      <c r="E238" s="125" t="s">
        <v>531</v>
      </c>
      <c r="F238" s="125" t="s">
        <v>532</v>
      </c>
      <c r="J238" s="126">
        <f>BJ238</f>
        <v>0</v>
      </c>
      <c r="L238" s="115"/>
      <c r="M238" s="119"/>
      <c r="N238" s="120"/>
      <c r="O238" s="120"/>
      <c r="P238" s="121">
        <f>SUM(P239:P243)</f>
        <v>139.40603061000002</v>
      </c>
      <c r="Q238" s="120"/>
      <c r="R238" s="121">
        <f>SUM(R239:R243)</f>
        <v>9.3946891600000022</v>
      </c>
      <c r="S238" s="120"/>
      <c r="T238" s="122">
        <f>SUM(T239:T243)</f>
        <v>0</v>
      </c>
      <c r="X238" s="271"/>
      <c r="AQ238" s="116" t="s">
        <v>157</v>
      </c>
      <c r="AS238" s="123" t="s">
        <v>68</v>
      </c>
      <c r="AT238" s="123" t="s">
        <v>77</v>
      </c>
      <c r="AX238" s="116" t="s">
        <v>151</v>
      </c>
      <c r="BJ238" s="124">
        <f>SUM(BJ239:BJ243)</f>
        <v>0</v>
      </c>
    </row>
    <row r="239" spans="2:64" s="1" customFormat="1" ht="24" customHeight="1">
      <c r="B239" s="127"/>
      <c r="C239" s="128" t="s">
        <v>533</v>
      </c>
      <c r="D239" s="128" t="s">
        <v>153</v>
      </c>
      <c r="E239" s="129" t="s">
        <v>534</v>
      </c>
      <c r="F239" s="130" t="s">
        <v>535</v>
      </c>
      <c r="G239" s="131" t="s">
        <v>185</v>
      </c>
      <c r="H239" s="132">
        <v>296.21800000000002</v>
      </c>
      <c r="I239" s="133"/>
      <c r="J239" s="133">
        <f>ROUND(I239*H239,2)</f>
        <v>0</v>
      </c>
      <c r="K239" s="130" t="s">
        <v>155</v>
      </c>
      <c r="L239" s="25"/>
      <c r="M239" s="134" t="s">
        <v>1</v>
      </c>
      <c r="N239" s="135" t="s">
        <v>35</v>
      </c>
      <c r="O239" s="136">
        <v>0.26341999999999999</v>
      </c>
      <c r="P239" s="136">
        <f>O239*H239</f>
        <v>78.029745559999995</v>
      </c>
      <c r="Q239" s="136">
        <v>1.11E-2</v>
      </c>
      <c r="R239" s="136">
        <f>Q239*H239</f>
        <v>3.2880198000000003</v>
      </c>
      <c r="S239" s="136">
        <v>0</v>
      </c>
      <c r="T239" s="137">
        <f>S239*H239</f>
        <v>0</v>
      </c>
      <c r="X239" s="271"/>
      <c r="AQ239" s="138" t="s">
        <v>196</v>
      </c>
      <c r="AS239" s="138" t="s">
        <v>153</v>
      </c>
      <c r="AT239" s="138" t="s">
        <v>157</v>
      </c>
      <c r="AX239" s="13" t="s">
        <v>151</v>
      </c>
      <c r="BD239" s="139">
        <f>IF(N239="základná",J239,0)</f>
        <v>0</v>
      </c>
      <c r="BE239" s="139">
        <f>IF(N239="znížená",J239,0)</f>
        <v>0</v>
      </c>
      <c r="BF239" s="139">
        <f>IF(N239="zákl. prenesená",J239,0)</f>
        <v>0</v>
      </c>
      <c r="BG239" s="139">
        <f>IF(N239="zníž. prenesená",J239,0)</f>
        <v>0</v>
      </c>
      <c r="BH239" s="139">
        <f>IF(N239="nulová",J239,0)</f>
        <v>0</v>
      </c>
      <c r="BI239" s="13" t="s">
        <v>157</v>
      </c>
      <c r="BJ239" s="139">
        <f>ROUND(I239*H239,2)</f>
        <v>0</v>
      </c>
      <c r="BK239" s="13" t="s">
        <v>196</v>
      </c>
      <c r="BL239" s="138" t="s">
        <v>536</v>
      </c>
    </row>
    <row r="240" spans="2:64" s="1" customFormat="1" ht="24" customHeight="1">
      <c r="B240" s="127"/>
      <c r="C240" s="128" t="s">
        <v>537</v>
      </c>
      <c r="D240" s="128" t="s">
        <v>153</v>
      </c>
      <c r="E240" s="129" t="s">
        <v>538</v>
      </c>
      <c r="F240" s="130" t="s">
        <v>539</v>
      </c>
      <c r="G240" s="131" t="s">
        <v>335</v>
      </c>
      <c r="H240" s="132">
        <v>334.67099999999999</v>
      </c>
      <c r="I240" s="133"/>
      <c r="J240" s="133">
        <f>ROUND(I240*H240,2)</f>
        <v>0</v>
      </c>
      <c r="K240" s="130" t="s">
        <v>155</v>
      </c>
      <c r="L240" s="25"/>
      <c r="M240" s="134" t="s">
        <v>1</v>
      </c>
      <c r="N240" s="135" t="s">
        <v>35</v>
      </c>
      <c r="O240" s="136">
        <v>0.18335000000000001</v>
      </c>
      <c r="P240" s="136">
        <f>O240*H240</f>
        <v>61.361927850000001</v>
      </c>
      <c r="Q240" s="136">
        <v>0</v>
      </c>
      <c r="R240" s="136">
        <f>Q240*H240</f>
        <v>0</v>
      </c>
      <c r="S240" s="136">
        <v>0</v>
      </c>
      <c r="T240" s="137">
        <f>S240*H240</f>
        <v>0</v>
      </c>
      <c r="X240" s="271"/>
      <c r="AQ240" s="138" t="s">
        <v>196</v>
      </c>
      <c r="AS240" s="138" t="s">
        <v>153</v>
      </c>
      <c r="AT240" s="138" t="s">
        <v>157</v>
      </c>
      <c r="AX240" s="13" t="s">
        <v>151</v>
      </c>
      <c r="BD240" s="139">
        <f>IF(N240="základná",J240,0)</f>
        <v>0</v>
      </c>
      <c r="BE240" s="139">
        <f>IF(N240="znížená",J240,0)</f>
        <v>0</v>
      </c>
      <c r="BF240" s="139">
        <f>IF(N240="zákl. prenesená",J240,0)</f>
        <v>0</v>
      </c>
      <c r="BG240" s="139">
        <f>IF(N240="zníž. prenesená",J240,0)</f>
        <v>0</v>
      </c>
      <c r="BH240" s="139">
        <f>IF(N240="nulová",J240,0)</f>
        <v>0</v>
      </c>
      <c r="BI240" s="13" t="s">
        <v>157</v>
      </c>
      <c r="BJ240" s="139">
        <f>ROUND(I240*H240,2)</f>
        <v>0</v>
      </c>
      <c r="BK240" s="13" t="s">
        <v>196</v>
      </c>
      <c r="BL240" s="138" t="s">
        <v>540</v>
      </c>
    </row>
    <row r="241" spans="2:64" s="1" customFormat="1" ht="16.5" customHeight="1">
      <c r="B241" s="127"/>
      <c r="C241" s="140" t="s">
        <v>377</v>
      </c>
      <c r="D241" s="140" t="s">
        <v>338</v>
      </c>
      <c r="E241" s="141" t="s">
        <v>541</v>
      </c>
      <c r="F241" s="142" t="s">
        <v>542</v>
      </c>
      <c r="G241" s="143" t="s">
        <v>164</v>
      </c>
      <c r="H241" s="144">
        <v>11.044</v>
      </c>
      <c r="I241" s="145"/>
      <c r="J241" s="145">
        <f>ROUND(I241*H241,2)</f>
        <v>0</v>
      </c>
      <c r="K241" s="142" t="s">
        <v>155</v>
      </c>
      <c r="L241" s="146"/>
      <c r="M241" s="147" t="s">
        <v>1</v>
      </c>
      <c r="N241" s="148" t="s">
        <v>35</v>
      </c>
      <c r="O241" s="136">
        <v>0</v>
      </c>
      <c r="P241" s="136">
        <f>O241*H241</f>
        <v>0</v>
      </c>
      <c r="Q241" s="136">
        <v>0.55000000000000004</v>
      </c>
      <c r="R241" s="136">
        <f>Q241*H241</f>
        <v>6.0742000000000012</v>
      </c>
      <c r="S241" s="136">
        <v>0</v>
      </c>
      <c r="T241" s="137">
        <f>S241*H241</f>
        <v>0</v>
      </c>
      <c r="X241" s="271"/>
      <c r="AQ241" s="138" t="s">
        <v>261</v>
      </c>
      <c r="AS241" s="138" t="s">
        <v>338</v>
      </c>
      <c r="AT241" s="138" t="s">
        <v>157</v>
      </c>
      <c r="AX241" s="13" t="s">
        <v>151</v>
      </c>
      <c r="BD241" s="139">
        <f>IF(N241="základná",J241,0)</f>
        <v>0</v>
      </c>
      <c r="BE241" s="139">
        <f>IF(N241="znížená",J241,0)</f>
        <v>0</v>
      </c>
      <c r="BF241" s="139">
        <f>IF(N241="zákl. prenesená",J241,0)</f>
        <v>0</v>
      </c>
      <c r="BG241" s="139">
        <f>IF(N241="zníž. prenesená",J241,0)</f>
        <v>0</v>
      </c>
      <c r="BH241" s="139">
        <f>IF(N241="nulová",J241,0)</f>
        <v>0</v>
      </c>
      <c r="BI241" s="13" t="s">
        <v>157</v>
      </c>
      <c r="BJ241" s="139">
        <f>ROUND(I241*H241,2)</f>
        <v>0</v>
      </c>
      <c r="BK241" s="13" t="s">
        <v>196</v>
      </c>
      <c r="BL241" s="138" t="s">
        <v>543</v>
      </c>
    </row>
    <row r="242" spans="2:64" s="1" customFormat="1" ht="24" customHeight="1">
      <c r="B242" s="127"/>
      <c r="C242" s="128" t="s">
        <v>544</v>
      </c>
      <c r="D242" s="128" t="s">
        <v>153</v>
      </c>
      <c r="E242" s="129" t="s">
        <v>545</v>
      </c>
      <c r="F242" s="130" t="s">
        <v>546</v>
      </c>
      <c r="G242" s="131" t="s">
        <v>164</v>
      </c>
      <c r="H242" s="132">
        <v>11.044</v>
      </c>
      <c r="I242" s="133"/>
      <c r="J242" s="133">
        <f>ROUND(I242*H242,2)</f>
        <v>0</v>
      </c>
      <c r="K242" s="130" t="s">
        <v>155</v>
      </c>
      <c r="L242" s="25"/>
      <c r="M242" s="134" t="s">
        <v>1</v>
      </c>
      <c r="N242" s="135" t="s">
        <v>35</v>
      </c>
      <c r="O242" s="136">
        <v>1.2999999999999999E-3</v>
      </c>
      <c r="P242" s="136">
        <f>O242*H242</f>
        <v>1.4357200000000001E-2</v>
      </c>
      <c r="Q242" s="136">
        <v>2.9399999999999999E-3</v>
      </c>
      <c r="R242" s="136">
        <f>Q242*H242</f>
        <v>3.2469360000000003E-2</v>
      </c>
      <c r="S242" s="136">
        <v>0</v>
      </c>
      <c r="T242" s="137">
        <f>S242*H242</f>
        <v>0</v>
      </c>
      <c r="X242" s="271"/>
      <c r="AQ242" s="138" t="s">
        <v>196</v>
      </c>
      <c r="AS242" s="138" t="s">
        <v>153</v>
      </c>
      <c r="AT242" s="138" t="s">
        <v>157</v>
      </c>
      <c r="AX242" s="13" t="s">
        <v>151</v>
      </c>
      <c r="BD242" s="139">
        <f>IF(N242="základná",J242,0)</f>
        <v>0</v>
      </c>
      <c r="BE242" s="139">
        <f>IF(N242="znížená",J242,0)</f>
        <v>0</v>
      </c>
      <c r="BF242" s="139">
        <f>IF(N242="zákl. prenesená",J242,0)</f>
        <v>0</v>
      </c>
      <c r="BG242" s="139">
        <f>IF(N242="zníž. prenesená",J242,0)</f>
        <v>0</v>
      </c>
      <c r="BH242" s="139">
        <f>IF(N242="nulová",J242,0)</f>
        <v>0</v>
      </c>
      <c r="BI242" s="13" t="s">
        <v>157</v>
      </c>
      <c r="BJ242" s="139">
        <f>ROUND(I242*H242,2)</f>
        <v>0</v>
      </c>
      <c r="BK242" s="13" t="s">
        <v>196</v>
      </c>
      <c r="BL242" s="138" t="s">
        <v>547</v>
      </c>
    </row>
    <row r="243" spans="2:64" s="1" customFormat="1" ht="24" customHeight="1">
      <c r="B243" s="127"/>
      <c r="C243" s="128" t="s">
        <v>548</v>
      </c>
      <c r="D243" s="128" t="s">
        <v>153</v>
      </c>
      <c r="E243" s="129" t="s">
        <v>549</v>
      </c>
      <c r="F243" s="130" t="s">
        <v>550</v>
      </c>
      <c r="G243" s="131" t="s">
        <v>422</v>
      </c>
      <c r="H243" s="132">
        <v>90.48</v>
      </c>
      <c r="I243" s="133"/>
      <c r="J243" s="133">
        <f>ROUND(I243*H243,2)</f>
        <v>0</v>
      </c>
      <c r="K243" s="130" t="s">
        <v>155</v>
      </c>
      <c r="L243" s="25"/>
      <c r="M243" s="134" t="s">
        <v>1</v>
      </c>
      <c r="N243" s="135" t="s">
        <v>35</v>
      </c>
      <c r="O243" s="136">
        <v>0</v>
      </c>
      <c r="P243" s="136">
        <f>O243*H243</f>
        <v>0</v>
      </c>
      <c r="Q243" s="136">
        <v>0</v>
      </c>
      <c r="R243" s="136">
        <f>Q243*H243</f>
        <v>0</v>
      </c>
      <c r="S243" s="136">
        <v>0</v>
      </c>
      <c r="T243" s="137">
        <f>S243*H243</f>
        <v>0</v>
      </c>
      <c r="X243" s="271"/>
      <c r="AQ243" s="138" t="s">
        <v>196</v>
      </c>
      <c r="AS243" s="138" t="s">
        <v>153</v>
      </c>
      <c r="AT243" s="138" t="s">
        <v>157</v>
      </c>
      <c r="AX243" s="13" t="s">
        <v>151</v>
      </c>
      <c r="BD243" s="139">
        <f>IF(N243="základná",J243,0)</f>
        <v>0</v>
      </c>
      <c r="BE243" s="139">
        <f>IF(N243="znížená",J243,0)</f>
        <v>0</v>
      </c>
      <c r="BF243" s="139">
        <f>IF(N243="zákl. prenesená",J243,0)</f>
        <v>0</v>
      </c>
      <c r="BG243" s="139">
        <f>IF(N243="zníž. prenesená",J243,0)</f>
        <v>0</v>
      </c>
      <c r="BH243" s="139">
        <f>IF(N243="nulová",J243,0)</f>
        <v>0</v>
      </c>
      <c r="BI243" s="13" t="s">
        <v>157</v>
      </c>
      <c r="BJ243" s="139">
        <f>ROUND(I243*H243,2)</f>
        <v>0</v>
      </c>
      <c r="BK243" s="13" t="s">
        <v>196</v>
      </c>
      <c r="BL243" s="138" t="s">
        <v>551</v>
      </c>
    </row>
    <row r="244" spans="2:64" s="11" customFormat="1" ht="22.95" customHeight="1">
      <c r="B244" s="115"/>
      <c r="D244" s="116" t="s">
        <v>68</v>
      </c>
      <c r="E244" s="125" t="s">
        <v>552</v>
      </c>
      <c r="F244" s="125" t="s">
        <v>553</v>
      </c>
      <c r="J244" s="126">
        <f>BJ244</f>
        <v>0</v>
      </c>
      <c r="L244" s="115"/>
      <c r="M244" s="119"/>
      <c r="N244" s="120"/>
      <c r="O244" s="120"/>
      <c r="P244" s="121">
        <f>SUM(P245:P249)</f>
        <v>238.8891461</v>
      </c>
      <c r="Q244" s="120"/>
      <c r="R244" s="121">
        <f>SUM(R245:R249)</f>
        <v>3.4763723099999999</v>
      </c>
      <c r="S244" s="120"/>
      <c r="T244" s="122">
        <f>SUM(T245:T249)</f>
        <v>0</v>
      </c>
      <c r="X244" s="271"/>
      <c r="AQ244" s="116" t="s">
        <v>157</v>
      </c>
      <c r="AS244" s="123" t="s">
        <v>68</v>
      </c>
      <c r="AT244" s="123" t="s">
        <v>77</v>
      </c>
      <c r="AX244" s="116" t="s">
        <v>151</v>
      </c>
      <c r="BJ244" s="124">
        <f>SUM(BJ245:BJ249)</f>
        <v>0</v>
      </c>
    </row>
    <row r="245" spans="2:64" s="1" customFormat="1" ht="36" customHeight="1">
      <c r="B245" s="127"/>
      <c r="C245" s="128" t="s">
        <v>554</v>
      </c>
      <c r="D245" s="128" t="s">
        <v>153</v>
      </c>
      <c r="E245" s="129" t="s">
        <v>555</v>
      </c>
      <c r="F245" s="130" t="s">
        <v>556</v>
      </c>
      <c r="G245" s="131" t="s">
        <v>185</v>
      </c>
      <c r="H245" s="132">
        <v>6.6379999999999999</v>
      </c>
      <c r="I245" s="133"/>
      <c r="J245" s="133">
        <f>ROUND(I245*H245,2)</f>
        <v>0</v>
      </c>
      <c r="K245" s="130" t="s">
        <v>322</v>
      </c>
      <c r="L245" s="25"/>
      <c r="M245" s="134" t="s">
        <v>1</v>
      </c>
      <c r="N245" s="135" t="s">
        <v>35</v>
      </c>
      <c r="O245" s="136">
        <v>1.379</v>
      </c>
      <c r="P245" s="136">
        <f>O245*H245</f>
        <v>9.1538020000000007</v>
      </c>
      <c r="Q245" s="136">
        <v>1.197E-2</v>
      </c>
      <c r="R245" s="136">
        <f>Q245*H245</f>
        <v>7.945685999999999E-2</v>
      </c>
      <c r="S245" s="136">
        <v>0</v>
      </c>
      <c r="T245" s="137">
        <f>S245*H245</f>
        <v>0</v>
      </c>
      <c r="X245" s="271"/>
      <c r="AQ245" s="138" t="s">
        <v>196</v>
      </c>
      <c r="AS245" s="138" t="s">
        <v>153</v>
      </c>
      <c r="AT245" s="138" t="s">
        <v>157</v>
      </c>
      <c r="AX245" s="13" t="s">
        <v>151</v>
      </c>
      <c r="BD245" s="139">
        <f>IF(N245="základná",J245,0)</f>
        <v>0</v>
      </c>
      <c r="BE245" s="139">
        <f>IF(N245="znížená",J245,0)</f>
        <v>0</v>
      </c>
      <c r="BF245" s="139">
        <f>IF(N245="zákl. prenesená",J245,0)</f>
        <v>0</v>
      </c>
      <c r="BG245" s="139">
        <f>IF(N245="zníž. prenesená",J245,0)</f>
        <v>0</v>
      </c>
      <c r="BH245" s="139">
        <f>IF(N245="nulová",J245,0)</f>
        <v>0</v>
      </c>
      <c r="BI245" s="13" t="s">
        <v>157</v>
      </c>
      <c r="BJ245" s="139">
        <f>ROUND(I245*H245,2)</f>
        <v>0</v>
      </c>
      <c r="BK245" s="13" t="s">
        <v>196</v>
      </c>
      <c r="BL245" s="138" t="s">
        <v>557</v>
      </c>
    </row>
    <row r="246" spans="2:64" s="1" customFormat="1" ht="24" customHeight="1">
      <c r="B246" s="127"/>
      <c r="C246" s="128" t="s">
        <v>558</v>
      </c>
      <c r="D246" s="128" t="s">
        <v>153</v>
      </c>
      <c r="E246" s="129" t="s">
        <v>559</v>
      </c>
      <c r="F246" s="130" t="s">
        <v>560</v>
      </c>
      <c r="G246" s="131" t="s">
        <v>185</v>
      </c>
      <c r="H246" s="132">
        <v>205.64</v>
      </c>
      <c r="I246" s="133"/>
      <c r="J246" s="133">
        <f>ROUND(I246*H246,2)</f>
        <v>0</v>
      </c>
      <c r="K246" s="130" t="s">
        <v>155</v>
      </c>
      <c r="L246" s="25"/>
      <c r="M246" s="134" t="s">
        <v>1</v>
      </c>
      <c r="N246" s="135" t="s">
        <v>35</v>
      </c>
      <c r="O246" s="136">
        <v>0.95308999999999999</v>
      </c>
      <c r="P246" s="136">
        <f>O246*H246</f>
        <v>195.99342759999999</v>
      </c>
      <c r="Q246" s="136">
        <v>1.3469999999999999E-2</v>
      </c>
      <c r="R246" s="136">
        <f>Q246*H246</f>
        <v>2.7699707999999998</v>
      </c>
      <c r="S246" s="136">
        <v>0</v>
      </c>
      <c r="T246" s="137">
        <f>S246*H246</f>
        <v>0</v>
      </c>
      <c r="X246" s="271"/>
      <c r="AQ246" s="138" t="s">
        <v>196</v>
      </c>
      <c r="AS246" s="138" t="s">
        <v>153</v>
      </c>
      <c r="AT246" s="138" t="s">
        <v>157</v>
      </c>
      <c r="AX246" s="13" t="s">
        <v>151</v>
      </c>
      <c r="BD246" s="139">
        <f>IF(N246="základná",J246,0)</f>
        <v>0</v>
      </c>
      <c r="BE246" s="139">
        <f>IF(N246="znížená",J246,0)</f>
        <v>0</v>
      </c>
      <c r="BF246" s="139">
        <f>IF(N246="zákl. prenesená",J246,0)</f>
        <v>0</v>
      </c>
      <c r="BG246" s="139">
        <f>IF(N246="zníž. prenesená",J246,0)</f>
        <v>0</v>
      </c>
      <c r="BH246" s="139">
        <f>IF(N246="nulová",J246,0)</f>
        <v>0</v>
      </c>
      <c r="BI246" s="13" t="s">
        <v>157</v>
      </c>
      <c r="BJ246" s="139">
        <f>ROUND(I246*H246,2)</f>
        <v>0</v>
      </c>
      <c r="BK246" s="13" t="s">
        <v>196</v>
      </c>
      <c r="BL246" s="138" t="s">
        <v>561</v>
      </c>
    </row>
    <row r="247" spans="2:64" s="1" customFormat="1" ht="16.5" customHeight="1">
      <c r="B247" s="127"/>
      <c r="C247" s="140" t="s">
        <v>562</v>
      </c>
      <c r="D247" s="140" t="s">
        <v>338</v>
      </c>
      <c r="E247" s="141" t="s">
        <v>563</v>
      </c>
      <c r="F247" s="142" t="s">
        <v>564</v>
      </c>
      <c r="G247" s="143" t="s">
        <v>185</v>
      </c>
      <c r="H247" s="144">
        <v>265.06700000000001</v>
      </c>
      <c r="I247" s="145"/>
      <c r="J247" s="145">
        <f>ROUND(I247*H247,2)</f>
        <v>0</v>
      </c>
      <c r="K247" s="142" t="s">
        <v>203</v>
      </c>
      <c r="L247" s="146"/>
      <c r="M247" s="147" t="s">
        <v>1</v>
      </c>
      <c r="N247" s="148" t="s">
        <v>35</v>
      </c>
      <c r="O247" s="136">
        <v>0</v>
      </c>
      <c r="P247" s="136">
        <f>O247*H247</f>
        <v>0</v>
      </c>
      <c r="Q247" s="136">
        <v>1.4999999999999999E-4</v>
      </c>
      <c r="R247" s="136">
        <f>Q247*H247</f>
        <v>3.9760049999999998E-2</v>
      </c>
      <c r="S247" s="136">
        <v>0</v>
      </c>
      <c r="T247" s="137">
        <f>S247*H247</f>
        <v>0</v>
      </c>
      <c r="X247" s="271"/>
      <c r="AQ247" s="138" t="s">
        <v>261</v>
      </c>
      <c r="AS247" s="138" t="s">
        <v>338</v>
      </c>
      <c r="AT247" s="138" t="s">
        <v>157</v>
      </c>
      <c r="AX247" s="13" t="s">
        <v>151</v>
      </c>
      <c r="BD247" s="139">
        <f>IF(N247="základná",J247,0)</f>
        <v>0</v>
      </c>
      <c r="BE247" s="139">
        <f>IF(N247="znížená",J247,0)</f>
        <v>0</v>
      </c>
      <c r="BF247" s="139">
        <f>IF(N247="zákl. prenesená",J247,0)</f>
        <v>0</v>
      </c>
      <c r="BG247" s="139">
        <f>IF(N247="zníž. prenesená",J247,0)</f>
        <v>0</v>
      </c>
      <c r="BH247" s="139">
        <f>IF(N247="nulová",J247,0)</f>
        <v>0</v>
      </c>
      <c r="BI247" s="13" t="s">
        <v>157</v>
      </c>
      <c r="BJ247" s="139">
        <f>ROUND(I247*H247,2)</f>
        <v>0</v>
      </c>
      <c r="BK247" s="13" t="s">
        <v>196</v>
      </c>
      <c r="BL247" s="138" t="s">
        <v>565</v>
      </c>
    </row>
    <row r="248" spans="2:64" s="1" customFormat="1" ht="24" customHeight="1">
      <c r="B248" s="127"/>
      <c r="C248" s="128" t="s">
        <v>566</v>
      </c>
      <c r="D248" s="128" t="s">
        <v>153</v>
      </c>
      <c r="E248" s="129" t="s">
        <v>567</v>
      </c>
      <c r="F248" s="130" t="s">
        <v>568</v>
      </c>
      <c r="G248" s="131" t="s">
        <v>185</v>
      </c>
      <c r="H248" s="132">
        <v>35.33</v>
      </c>
      <c r="I248" s="133"/>
      <c r="J248" s="133">
        <f>ROUND(I248*H248,2)</f>
        <v>0</v>
      </c>
      <c r="K248" s="130" t="s">
        <v>155</v>
      </c>
      <c r="L248" s="25"/>
      <c r="M248" s="134" t="s">
        <v>1</v>
      </c>
      <c r="N248" s="135" t="s">
        <v>35</v>
      </c>
      <c r="O248" s="136">
        <v>0.95504999999999995</v>
      </c>
      <c r="P248" s="136">
        <f>O248*H248</f>
        <v>33.741916499999995</v>
      </c>
      <c r="Q248" s="136">
        <v>1.6619999999999999E-2</v>
      </c>
      <c r="R248" s="136">
        <f>Q248*H248</f>
        <v>0.58718459999999995</v>
      </c>
      <c r="S248" s="136">
        <v>0</v>
      </c>
      <c r="T248" s="137">
        <f>S248*H248</f>
        <v>0</v>
      </c>
      <c r="X248" s="271"/>
      <c r="AQ248" s="138" t="s">
        <v>196</v>
      </c>
      <c r="AS248" s="138" t="s">
        <v>153</v>
      </c>
      <c r="AT248" s="138" t="s">
        <v>157</v>
      </c>
      <c r="AX248" s="13" t="s">
        <v>151</v>
      </c>
      <c r="BD248" s="139">
        <f>IF(N248="základná",J248,0)</f>
        <v>0</v>
      </c>
      <c r="BE248" s="139">
        <f>IF(N248="znížená",J248,0)</f>
        <v>0</v>
      </c>
      <c r="BF248" s="139">
        <f>IF(N248="zákl. prenesená",J248,0)</f>
        <v>0</v>
      </c>
      <c r="BG248" s="139">
        <f>IF(N248="zníž. prenesená",J248,0)</f>
        <v>0</v>
      </c>
      <c r="BH248" s="139">
        <f>IF(N248="nulová",J248,0)</f>
        <v>0</v>
      </c>
      <c r="BI248" s="13" t="s">
        <v>157</v>
      </c>
      <c r="BJ248" s="139">
        <f>ROUND(I248*H248,2)</f>
        <v>0</v>
      </c>
      <c r="BK248" s="13" t="s">
        <v>196</v>
      </c>
      <c r="BL248" s="138" t="s">
        <v>569</v>
      </c>
    </row>
    <row r="249" spans="2:64" s="1" customFormat="1" ht="24" customHeight="1">
      <c r="B249" s="127"/>
      <c r="C249" s="128" t="s">
        <v>570</v>
      </c>
      <c r="D249" s="128" t="s">
        <v>153</v>
      </c>
      <c r="E249" s="129" t="s">
        <v>571</v>
      </c>
      <c r="F249" s="130" t="s">
        <v>572</v>
      </c>
      <c r="G249" s="131" t="s">
        <v>422</v>
      </c>
      <c r="H249" s="132">
        <v>63.249000000000002</v>
      </c>
      <c r="I249" s="133"/>
      <c r="J249" s="133">
        <f>ROUND(I249*H249,2)</f>
        <v>0</v>
      </c>
      <c r="K249" s="130" t="s">
        <v>203</v>
      </c>
      <c r="L249" s="25"/>
      <c r="M249" s="134" t="s">
        <v>1</v>
      </c>
      <c r="N249" s="135" t="s">
        <v>35</v>
      </c>
      <c r="O249" s="136">
        <v>0</v>
      </c>
      <c r="P249" s="136">
        <f>O249*H249</f>
        <v>0</v>
      </c>
      <c r="Q249" s="136">
        <v>0</v>
      </c>
      <c r="R249" s="136">
        <f>Q249*H249</f>
        <v>0</v>
      </c>
      <c r="S249" s="136">
        <v>0</v>
      </c>
      <c r="T249" s="137">
        <f>S249*H249</f>
        <v>0</v>
      </c>
      <c r="X249" s="271"/>
      <c r="AQ249" s="138" t="s">
        <v>196</v>
      </c>
      <c r="AS249" s="138" t="s">
        <v>153</v>
      </c>
      <c r="AT249" s="138" t="s">
        <v>157</v>
      </c>
      <c r="AX249" s="13" t="s">
        <v>151</v>
      </c>
      <c r="BD249" s="139">
        <f>IF(N249="základná",J249,0)</f>
        <v>0</v>
      </c>
      <c r="BE249" s="139">
        <f>IF(N249="znížená",J249,0)</f>
        <v>0</v>
      </c>
      <c r="BF249" s="139">
        <f>IF(N249="zákl. prenesená",J249,0)</f>
        <v>0</v>
      </c>
      <c r="BG249" s="139">
        <f>IF(N249="zníž. prenesená",J249,0)</f>
        <v>0</v>
      </c>
      <c r="BH249" s="139">
        <f>IF(N249="nulová",J249,0)</f>
        <v>0</v>
      </c>
      <c r="BI249" s="13" t="s">
        <v>157</v>
      </c>
      <c r="BJ249" s="139">
        <f>ROUND(I249*H249,2)</f>
        <v>0</v>
      </c>
      <c r="BK249" s="13" t="s">
        <v>196</v>
      </c>
      <c r="BL249" s="138" t="s">
        <v>573</v>
      </c>
    </row>
    <row r="250" spans="2:64" s="11" customFormat="1" ht="22.95" customHeight="1">
      <c r="B250" s="115"/>
      <c r="D250" s="116" t="s">
        <v>68</v>
      </c>
      <c r="E250" s="125" t="s">
        <v>574</v>
      </c>
      <c r="F250" s="125" t="s">
        <v>575</v>
      </c>
      <c r="J250" s="126">
        <f>BJ250</f>
        <v>0</v>
      </c>
      <c r="L250" s="115"/>
      <c r="M250" s="119"/>
      <c r="N250" s="120"/>
      <c r="O250" s="120"/>
      <c r="P250" s="121">
        <f>SUM(P251:P258)</f>
        <v>354.62631999999996</v>
      </c>
      <c r="Q250" s="120"/>
      <c r="R250" s="121">
        <f>SUM(R251:R258)</f>
        <v>0.823098</v>
      </c>
      <c r="S250" s="120"/>
      <c r="T250" s="122">
        <f>SUM(T251:T258)</f>
        <v>0</v>
      </c>
      <c r="X250" s="271"/>
      <c r="AQ250" s="116" t="s">
        <v>157</v>
      </c>
      <c r="AS250" s="123" t="s">
        <v>68</v>
      </c>
      <c r="AT250" s="123" t="s">
        <v>77</v>
      </c>
      <c r="AX250" s="116" t="s">
        <v>151</v>
      </c>
      <c r="BJ250" s="124">
        <f>SUM(BJ251:BJ258)</f>
        <v>0</v>
      </c>
    </row>
    <row r="251" spans="2:64" s="271" customFormat="1" ht="24" customHeight="1">
      <c r="B251" s="259"/>
      <c r="C251" s="275" t="s">
        <v>576</v>
      </c>
      <c r="D251" s="275" t="s">
        <v>153</v>
      </c>
      <c r="E251" s="276" t="s">
        <v>577</v>
      </c>
      <c r="F251" s="277" t="s">
        <v>2192</v>
      </c>
      <c r="G251" s="278" t="s">
        <v>154</v>
      </c>
      <c r="H251" s="279">
        <v>5</v>
      </c>
      <c r="I251" s="280"/>
      <c r="J251" s="280">
        <f t="shared" ref="J251:J258" si="80">ROUND(I251*H251,2)</f>
        <v>0</v>
      </c>
      <c r="K251" s="277" t="s">
        <v>155</v>
      </c>
      <c r="L251" s="266"/>
      <c r="M251" s="281" t="s">
        <v>1</v>
      </c>
      <c r="N251" s="282" t="s">
        <v>35</v>
      </c>
      <c r="O251" s="269">
        <v>0.42549999999999999</v>
      </c>
      <c r="P251" s="269">
        <f t="shared" ref="P251:P258" si="81">O251*H251</f>
        <v>2.1274999999999999</v>
      </c>
      <c r="Q251" s="269">
        <v>1.8000000000000001E-4</v>
      </c>
      <c r="R251" s="269">
        <f t="shared" ref="R251:R258" si="82">Q251*H251</f>
        <v>9.0000000000000008E-4</v>
      </c>
      <c r="S251" s="269">
        <v>0</v>
      </c>
      <c r="T251" s="270">
        <f t="shared" ref="T251:T258" si="83">S251*H251</f>
        <v>0</v>
      </c>
      <c r="AQ251" s="272" t="s">
        <v>196</v>
      </c>
      <c r="AS251" s="272" t="s">
        <v>153</v>
      </c>
      <c r="AT251" s="272" t="s">
        <v>157</v>
      </c>
      <c r="AX251" s="273" t="s">
        <v>151</v>
      </c>
      <c r="BD251" s="274">
        <f t="shared" ref="BD251:BD258" si="84">IF(N251="základná",J251,0)</f>
        <v>0</v>
      </c>
      <c r="BE251" s="274">
        <f t="shared" ref="BE251:BE258" si="85">IF(N251="znížená",J251,0)</f>
        <v>0</v>
      </c>
      <c r="BF251" s="274">
        <f t="shared" ref="BF251:BF258" si="86">IF(N251="zákl. prenesená",J251,0)</f>
        <v>0</v>
      </c>
      <c r="BG251" s="274">
        <f t="shared" ref="BG251:BG258" si="87">IF(N251="zníž. prenesená",J251,0)</f>
        <v>0</v>
      </c>
      <c r="BH251" s="274">
        <f t="shared" ref="BH251:BH258" si="88">IF(N251="nulová",J251,0)</f>
        <v>0</v>
      </c>
      <c r="BI251" s="273" t="s">
        <v>157</v>
      </c>
      <c r="BJ251" s="274">
        <f t="shared" ref="BJ251:BJ258" si="89">ROUND(I251*H251,2)</f>
        <v>0</v>
      </c>
      <c r="BK251" s="273" t="s">
        <v>196</v>
      </c>
      <c r="BL251" s="272" t="s">
        <v>578</v>
      </c>
    </row>
    <row r="252" spans="2:64" s="271" customFormat="1" ht="24.75" customHeight="1">
      <c r="B252" s="259"/>
      <c r="C252" s="260" t="s">
        <v>579</v>
      </c>
      <c r="D252" s="260" t="s">
        <v>338</v>
      </c>
      <c r="E252" s="261" t="s">
        <v>580</v>
      </c>
      <c r="F252" s="262" t="s">
        <v>2196</v>
      </c>
      <c r="G252" s="263" t="s">
        <v>154</v>
      </c>
      <c r="H252" s="264">
        <v>5</v>
      </c>
      <c r="I252" s="265"/>
      <c r="J252" s="265">
        <f t="shared" si="80"/>
        <v>0</v>
      </c>
      <c r="K252" s="262" t="s">
        <v>155</v>
      </c>
      <c r="L252" s="303"/>
      <c r="M252" s="267" t="s">
        <v>1</v>
      </c>
      <c r="N252" s="268" t="s">
        <v>35</v>
      </c>
      <c r="O252" s="269">
        <v>0</v>
      </c>
      <c r="P252" s="269">
        <f t="shared" si="81"/>
        <v>0</v>
      </c>
      <c r="Q252" s="269">
        <v>1.91E-3</v>
      </c>
      <c r="R252" s="269">
        <f t="shared" si="82"/>
        <v>9.5499999999999995E-3</v>
      </c>
      <c r="S252" s="269">
        <v>0</v>
      </c>
      <c r="T252" s="270">
        <f t="shared" si="83"/>
        <v>0</v>
      </c>
      <c r="AQ252" s="272" t="s">
        <v>261</v>
      </c>
      <c r="AS252" s="272" t="s">
        <v>338</v>
      </c>
      <c r="AT252" s="272" t="s">
        <v>157</v>
      </c>
      <c r="AX252" s="273" t="s">
        <v>151</v>
      </c>
      <c r="BD252" s="274">
        <f t="shared" si="84"/>
        <v>0</v>
      </c>
      <c r="BE252" s="274">
        <f t="shared" si="85"/>
        <v>0</v>
      </c>
      <c r="BF252" s="274">
        <f t="shared" si="86"/>
        <v>0</v>
      </c>
      <c r="BG252" s="274">
        <f t="shared" si="87"/>
        <v>0</v>
      </c>
      <c r="BH252" s="274">
        <f t="shared" si="88"/>
        <v>0</v>
      </c>
      <c r="BI252" s="273" t="s">
        <v>157</v>
      </c>
      <c r="BJ252" s="274">
        <f t="shared" si="89"/>
        <v>0</v>
      </c>
      <c r="BK252" s="273" t="s">
        <v>196</v>
      </c>
      <c r="BL252" s="272" t="s">
        <v>581</v>
      </c>
    </row>
    <row r="253" spans="2:64" s="271" customFormat="1" ht="24" customHeight="1">
      <c r="B253" s="259"/>
      <c r="C253" s="275" t="s">
        <v>582</v>
      </c>
      <c r="D253" s="275" t="s">
        <v>153</v>
      </c>
      <c r="E253" s="276" t="s">
        <v>583</v>
      </c>
      <c r="F253" s="277" t="s">
        <v>2195</v>
      </c>
      <c r="G253" s="278" t="s">
        <v>335</v>
      </c>
      <c r="H253" s="279">
        <v>45.5</v>
      </c>
      <c r="I253" s="280"/>
      <c r="J253" s="280">
        <f t="shared" si="80"/>
        <v>0</v>
      </c>
      <c r="K253" s="277" t="s">
        <v>1</v>
      </c>
      <c r="L253" s="266"/>
      <c r="M253" s="281" t="s">
        <v>1</v>
      </c>
      <c r="N253" s="282" t="s">
        <v>35</v>
      </c>
      <c r="O253" s="269">
        <v>0.89234999999999998</v>
      </c>
      <c r="P253" s="269">
        <f t="shared" si="81"/>
        <v>40.601925000000001</v>
      </c>
      <c r="Q253" s="269">
        <v>1.07E-3</v>
      </c>
      <c r="R253" s="269">
        <f t="shared" si="82"/>
        <v>4.8684999999999999E-2</v>
      </c>
      <c r="S253" s="269">
        <v>0</v>
      </c>
      <c r="T253" s="270">
        <f t="shared" si="83"/>
        <v>0</v>
      </c>
      <c r="AQ253" s="272" t="s">
        <v>196</v>
      </c>
      <c r="AS253" s="272" t="s">
        <v>153</v>
      </c>
      <c r="AT253" s="272" t="s">
        <v>157</v>
      </c>
      <c r="AX253" s="273" t="s">
        <v>151</v>
      </c>
      <c r="BD253" s="274">
        <f t="shared" si="84"/>
        <v>0</v>
      </c>
      <c r="BE253" s="274">
        <f t="shared" si="85"/>
        <v>0</v>
      </c>
      <c r="BF253" s="274">
        <f t="shared" si="86"/>
        <v>0</v>
      </c>
      <c r="BG253" s="274">
        <f t="shared" si="87"/>
        <v>0</v>
      </c>
      <c r="BH253" s="274">
        <f t="shared" si="88"/>
        <v>0</v>
      </c>
      <c r="BI253" s="273" t="s">
        <v>157</v>
      </c>
      <c r="BJ253" s="274">
        <f t="shared" si="89"/>
        <v>0</v>
      </c>
      <c r="BK253" s="273" t="s">
        <v>196</v>
      </c>
      <c r="BL253" s="272" t="s">
        <v>584</v>
      </c>
    </row>
    <row r="254" spans="2:64" s="271" customFormat="1" ht="24" customHeight="1">
      <c r="B254" s="259"/>
      <c r="C254" s="275" t="s">
        <v>585</v>
      </c>
      <c r="D254" s="275" t="s">
        <v>153</v>
      </c>
      <c r="E254" s="276" t="s">
        <v>586</v>
      </c>
      <c r="F254" s="277" t="s">
        <v>587</v>
      </c>
      <c r="G254" s="278" t="s">
        <v>335</v>
      </c>
      <c r="H254" s="279">
        <v>35.5</v>
      </c>
      <c r="I254" s="280"/>
      <c r="J254" s="280">
        <f t="shared" si="80"/>
        <v>0</v>
      </c>
      <c r="K254" s="277" t="s">
        <v>322</v>
      </c>
      <c r="L254" s="266"/>
      <c r="M254" s="281" t="s">
        <v>1</v>
      </c>
      <c r="N254" s="282" t="s">
        <v>35</v>
      </c>
      <c r="O254" s="269">
        <v>0.63</v>
      </c>
      <c r="P254" s="269">
        <f t="shared" si="81"/>
        <v>22.364999999999998</v>
      </c>
      <c r="Q254" s="269">
        <v>1.1000000000000001E-3</v>
      </c>
      <c r="R254" s="269">
        <f t="shared" si="82"/>
        <v>3.9050000000000001E-2</v>
      </c>
      <c r="S254" s="269">
        <v>0</v>
      </c>
      <c r="T254" s="270">
        <f t="shared" si="83"/>
        <v>0</v>
      </c>
      <c r="AQ254" s="272" t="s">
        <v>196</v>
      </c>
      <c r="AS254" s="272" t="s">
        <v>153</v>
      </c>
      <c r="AT254" s="272" t="s">
        <v>157</v>
      </c>
      <c r="AX254" s="273" t="s">
        <v>151</v>
      </c>
      <c r="BD254" s="274">
        <f t="shared" si="84"/>
        <v>0</v>
      </c>
      <c r="BE254" s="274">
        <f t="shared" si="85"/>
        <v>0</v>
      </c>
      <c r="BF254" s="274">
        <f t="shared" si="86"/>
        <v>0</v>
      </c>
      <c r="BG254" s="274">
        <f t="shared" si="87"/>
        <v>0</v>
      </c>
      <c r="BH254" s="274">
        <f t="shared" si="88"/>
        <v>0</v>
      </c>
      <c r="BI254" s="273" t="s">
        <v>157</v>
      </c>
      <c r="BJ254" s="274">
        <f t="shared" si="89"/>
        <v>0</v>
      </c>
      <c r="BK254" s="273" t="s">
        <v>196</v>
      </c>
      <c r="BL254" s="272" t="s">
        <v>588</v>
      </c>
    </row>
    <row r="255" spans="2:64" s="271" customFormat="1" ht="34.200000000000003" customHeight="1">
      <c r="B255" s="259"/>
      <c r="C255" s="275" t="s">
        <v>589</v>
      </c>
      <c r="D255" s="275" t="s">
        <v>153</v>
      </c>
      <c r="E255" s="276" t="s">
        <v>590</v>
      </c>
      <c r="F255" s="277" t="s">
        <v>2193</v>
      </c>
      <c r="G255" s="278" t="s">
        <v>335</v>
      </c>
      <c r="H255" s="279">
        <v>14.9</v>
      </c>
      <c r="I255" s="280"/>
      <c r="J255" s="280">
        <f t="shared" si="80"/>
        <v>0</v>
      </c>
      <c r="K255" s="277" t="s">
        <v>155</v>
      </c>
      <c r="L255" s="266"/>
      <c r="M255" s="281" t="s">
        <v>1</v>
      </c>
      <c r="N255" s="282" t="s">
        <v>35</v>
      </c>
      <c r="O255" s="269">
        <v>2.17605</v>
      </c>
      <c r="P255" s="269">
        <f t="shared" si="81"/>
        <v>32.423144999999998</v>
      </c>
      <c r="Q255" s="269">
        <v>5.5100000000000001E-3</v>
      </c>
      <c r="R255" s="269">
        <f t="shared" si="82"/>
        <v>8.2099000000000005E-2</v>
      </c>
      <c r="S255" s="269">
        <v>0</v>
      </c>
      <c r="T255" s="270">
        <f t="shared" si="83"/>
        <v>0</v>
      </c>
      <c r="AQ255" s="272" t="s">
        <v>196</v>
      </c>
      <c r="AS255" s="272" t="s">
        <v>153</v>
      </c>
      <c r="AT255" s="272" t="s">
        <v>157</v>
      </c>
      <c r="AX255" s="273" t="s">
        <v>151</v>
      </c>
      <c r="BD255" s="274">
        <f t="shared" si="84"/>
        <v>0</v>
      </c>
      <c r="BE255" s="274">
        <f t="shared" si="85"/>
        <v>0</v>
      </c>
      <c r="BF255" s="274">
        <f t="shared" si="86"/>
        <v>0</v>
      </c>
      <c r="BG255" s="274">
        <f t="shared" si="87"/>
        <v>0</v>
      </c>
      <c r="BH255" s="274">
        <f t="shared" si="88"/>
        <v>0</v>
      </c>
      <c r="BI255" s="273" t="s">
        <v>157</v>
      </c>
      <c r="BJ255" s="274">
        <f t="shared" si="89"/>
        <v>0</v>
      </c>
      <c r="BK255" s="273" t="s">
        <v>196</v>
      </c>
      <c r="BL255" s="272" t="s">
        <v>591</v>
      </c>
    </row>
    <row r="256" spans="2:64" s="271" customFormat="1" ht="33.6" customHeight="1">
      <c r="B256" s="259"/>
      <c r="C256" s="275" t="s">
        <v>592</v>
      </c>
      <c r="D256" s="275" t="s">
        <v>153</v>
      </c>
      <c r="E256" s="276" t="s">
        <v>593</v>
      </c>
      <c r="F256" s="277" t="s">
        <v>2194</v>
      </c>
      <c r="G256" s="278" t="s">
        <v>335</v>
      </c>
      <c r="H256" s="279">
        <v>98.4</v>
      </c>
      <c r="I256" s="280"/>
      <c r="J256" s="280">
        <f t="shared" si="80"/>
        <v>0</v>
      </c>
      <c r="K256" s="277" t="s">
        <v>155</v>
      </c>
      <c r="L256" s="266"/>
      <c r="M256" s="281" t="s">
        <v>1</v>
      </c>
      <c r="N256" s="282" t="s">
        <v>35</v>
      </c>
      <c r="O256" s="269">
        <v>2.4994999999999998</v>
      </c>
      <c r="P256" s="269">
        <f t="shared" si="81"/>
        <v>245.95079999999999</v>
      </c>
      <c r="Q256" s="269">
        <v>6.4099999999999999E-3</v>
      </c>
      <c r="R256" s="269">
        <f t="shared" si="82"/>
        <v>0.63074399999999997</v>
      </c>
      <c r="S256" s="269">
        <v>0</v>
      </c>
      <c r="T256" s="270">
        <f t="shared" si="83"/>
        <v>0</v>
      </c>
      <c r="AQ256" s="272" t="s">
        <v>196</v>
      </c>
      <c r="AS256" s="272" t="s">
        <v>153</v>
      </c>
      <c r="AT256" s="272" t="s">
        <v>157</v>
      </c>
      <c r="AX256" s="273" t="s">
        <v>151</v>
      </c>
      <c r="BD256" s="274">
        <f t="shared" si="84"/>
        <v>0</v>
      </c>
      <c r="BE256" s="274">
        <f t="shared" si="85"/>
        <v>0</v>
      </c>
      <c r="BF256" s="274">
        <f t="shared" si="86"/>
        <v>0</v>
      </c>
      <c r="BG256" s="274">
        <f t="shared" si="87"/>
        <v>0</v>
      </c>
      <c r="BH256" s="274">
        <f t="shared" si="88"/>
        <v>0</v>
      </c>
      <c r="BI256" s="273" t="s">
        <v>157</v>
      </c>
      <c r="BJ256" s="274">
        <f t="shared" si="89"/>
        <v>0</v>
      </c>
      <c r="BK256" s="273" t="s">
        <v>196</v>
      </c>
      <c r="BL256" s="272" t="s">
        <v>594</v>
      </c>
    </row>
    <row r="257" spans="2:64" s="271" customFormat="1" ht="24" customHeight="1">
      <c r="B257" s="259"/>
      <c r="C257" s="275" t="s">
        <v>595</v>
      </c>
      <c r="D257" s="275" t="s">
        <v>153</v>
      </c>
      <c r="E257" s="276" t="s">
        <v>596</v>
      </c>
      <c r="F257" s="277" t="s">
        <v>2121</v>
      </c>
      <c r="G257" s="278" t="s">
        <v>335</v>
      </c>
      <c r="H257" s="279">
        <v>17</v>
      </c>
      <c r="I257" s="280"/>
      <c r="J257" s="280">
        <f t="shared" si="80"/>
        <v>0</v>
      </c>
      <c r="K257" s="277" t="s">
        <v>155</v>
      </c>
      <c r="L257" s="266"/>
      <c r="M257" s="281" t="s">
        <v>1</v>
      </c>
      <c r="N257" s="282" t="s">
        <v>35</v>
      </c>
      <c r="O257" s="269">
        <v>0.65634999999999999</v>
      </c>
      <c r="P257" s="269">
        <f t="shared" si="81"/>
        <v>11.15795</v>
      </c>
      <c r="Q257" s="269">
        <v>7.1000000000000002E-4</v>
      </c>
      <c r="R257" s="269">
        <f t="shared" si="82"/>
        <v>1.2070000000000001E-2</v>
      </c>
      <c r="S257" s="269">
        <v>0</v>
      </c>
      <c r="T257" s="270">
        <f t="shared" si="83"/>
        <v>0</v>
      </c>
      <c r="AQ257" s="272" t="s">
        <v>196</v>
      </c>
      <c r="AS257" s="272" t="s">
        <v>153</v>
      </c>
      <c r="AT257" s="272" t="s">
        <v>157</v>
      </c>
      <c r="AX257" s="273" t="s">
        <v>151</v>
      </c>
      <c r="BD257" s="274">
        <f t="shared" si="84"/>
        <v>0</v>
      </c>
      <c r="BE257" s="274">
        <f t="shared" si="85"/>
        <v>0</v>
      </c>
      <c r="BF257" s="274">
        <f t="shared" si="86"/>
        <v>0</v>
      </c>
      <c r="BG257" s="274">
        <f t="shared" si="87"/>
        <v>0</v>
      </c>
      <c r="BH257" s="274">
        <f t="shared" si="88"/>
        <v>0</v>
      </c>
      <c r="BI257" s="273" t="s">
        <v>157</v>
      </c>
      <c r="BJ257" s="274">
        <f t="shared" si="89"/>
        <v>0</v>
      </c>
      <c r="BK257" s="273" t="s">
        <v>196</v>
      </c>
      <c r="BL257" s="272" t="s">
        <v>597</v>
      </c>
    </row>
    <row r="258" spans="2:64" s="271" customFormat="1" ht="24" customHeight="1">
      <c r="B258" s="259"/>
      <c r="C258" s="275" t="s">
        <v>598</v>
      </c>
      <c r="D258" s="275" t="s">
        <v>153</v>
      </c>
      <c r="E258" s="276" t="s">
        <v>599</v>
      </c>
      <c r="F258" s="277" t="s">
        <v>600</v>
      </c>
      <c r="G258" s="278" t="s">
        <v>422</v>
      </c>
      <c r="H258" s="279">
        <v>119.983</v>
      </c>
      <c r="I258" s="280"/>
      <c r="J258" s="280">
        <f t="shared" si="80"/>
        <v>0</v>
      </c>
      <c r="K258" s="277" t="s">
        <v>203</v>
      </c>
      <c r="L258" s="266"/>
      <c r="M258" s="281" t="s">
        <v>1</v>
      </c>
      <c r="N258" s="282" t="s">
        <v>35</v>
      </c>
      <c r="O258" s="269">
        <v>0</v>
      </c>
      <c r="P258" s="269">
        <f t="shared" si="81"/>
        <v>0</v>
      </c>
      <c r="Q258" s="269">
        <v>0</v>
      </c>
      <c r="R258" s="269">
        <f t="shared" si="82"/>
        <v>0</v>
      </c>
      <c r="S258" s="269">
        <v>0</v>
      </c>
      <c r="T258" s="270">
        <f t="shared" si="83"/>
        <v>0</v>
      </c>
      <c r="AQ258" s="272" t="s">
        <v>196</v>
      </c>
      <c r="AS258" s="272" t="s">
        <v>153</v>
      </c>
      <c r="AT258" s="272" t="s">
        <v>157</v>
      </c>
      <c r="AX258" s="273" t="s">
        <v>151</v>
      </c>
      <c r="BD258" s="274">
        <f t="shared" si="84"/>
        <v>0</v>
      </c>
      <c r="BE258" s="274">
        <f t="shared" si="85"/>
        <v>0</v>
      </c>
      <c r="BF258" s="274">
        <f t="shared" si="86"/>
        <v>0</v>
      </c>
      <c r="BG258" s="274">
        <f t="shared" si="87"/>
        <v>0</v>
      </c>
      <c r="BH258" s="274">
        <f t="shared" si="88"/>
        <v>0</v>
      </c>
      <c r="BI258" s="273" t="s">
        <v>157</v>
      </c>
      <c r="BJ258" s="274">
        <f t="shared" si="89"/>
        <v>0</v>
      </c>
      <c r="BK258" s="273" t="s">
        <v>196</v>
      </c>
      <c r="BL258" s="272" t="s">
        <v>601</v>
      </c>
    </row>
    <row r="259" spans="2:64" s="11" customFormat="1" ht="22.95" customHeight="1">
      <c r="B259" s="115"/>
      <c r="D259" s="116" t="s">
        <v>68</v>
      </c>
      <c r="E259" s="125" t="s">
        <v>602</v>
      </c>
      <c r="F259" s="125" t="s">
        <v>603</v>
      </c>
      <c r="J259" s="126">
        <f>SUM(J260:J284)</f>
        <v>0</v>
      </c>
      <c r="L259" s="115"/>
      <c r="M259" s="119"/>
      <c r="N259" s="120"/>
      <c r="O259" s="120"/>
      <c r="P259" s="121">
        <f>SUM(P260:P284)</f>
        <v>123.13360200000004</v>
      </c>
      <c r="Q259" s="120"/>
      <c r="R259" s="121">
        <f>SUM(R260:R284)</f>
        <v>0.7050280000000001</v>
      </c>
      <c r="S259" s="120"/>
      <c r="T259" s="122">
        <f>SUM(T260:T284)</f>
        <v>0</v>
      </c>
      <c r="X259" s="271"/>
      <c r="AQ259" s="116" t="s">
        <v>157</v>
      </c>
      <c r="AS259" s="123" t="s">
        <v>68</v>
      </c>
      <c r="AT259" s="123" t="s">
        <v>77</v>
      </c>
      <c r="AX259" s="116" t="s">
        <v>151</v>
      </c>
      <c r="BJ259" s="124">
        <f>SUM(BJ260:BJ284)</f>
        <v>0</v>
      </c>
    </row>
    <row r="260" spans="2:64" s="1" customFormat="1" ht="24" customHeight="1">
      <c r="B260" s="127"/>
      <c r="C260" s="128" t="s">
        <v>604</v>
      </c>
      <c r="D260" s="128" t="s">
        <v>153</v>
      </c>
      <c r="E260" s="129" t="s">
        <v>605</v>
      </c>
      <c r="F260" s="130" t="s">
        <v>606</v>
      </c>
      <c r="G260" s="131" t="s">
        <v>335</v>
      </c>
      <c r="H260" s="132">
        <v>144.80000000000001</v>
      </c>
      <c r="I260" s="133"/>
      <c r="J260" s="133">
        <f t="shared" ref="J260:J284" si="90">ROUND(I260*H260,2)</f>
        <v>0</v>
      </c>
      <c r="K260" s="130" t="s">
        <v>155</v>
      </c>
      <c r="L260" s="25"/>
      <c r="M260" s="134" t="s">
        <v>1</v>
      </c>
      <c r="N260" s="135" t="s">
        <v>35</v>
      </c>
      <c r="O260" s="136">
        <v>0.60467000000000004</v>
      </c>
      <c r="P260" s="136">
        <f t="shared" ref="P260:P284" si="91">O260*H260</f>
        <v>87.556216000000006</v>
      </c>
      <c r="Q260" s="136">
        <v>2.1000000000000001E-4</v>
      </c>
      <c r="R260" s="136">
        <f t="shared" ref="R260:R284" si="92">Q260*H260</f>
        <v>3.0408000000000004E-2</v>
      </c>
      <c r="S260" s="136">
        <v>0</v>
      </c>
      <c r="T260" s="137">
        <f t="shared" ref="T260:T284" si="93">S260*H260</f>
        <v>0</v>
      </c>
      <c r="X260" s="271"/>
      <c r="AQ260" s="138" t="s">
        <v>196</v>
      </c>
      <c r="AS260" s="138" t="s">
        <v>153</v>
      </c>
      <c r="AT260" s="138" t="s">
        <v>157</v>
      </c>
      <c r="AX260" s="13" t="s">
        <v>151</v>
      </c>
      <c r="BD260" s="139">
        <f t="shared" ref="BD260:BD284" si="94">IF(N260="základná",J260,0)</f>
        <v>0</v>
      </c>
      <c r="BE260" s="139">
        <f t="shared" ref="BE260:BE284" si="95">IF(N260="znížená",J260,0)</f>
        <v>0</v>
      </c>
      <c r="BF260" s="139">
        <f t="shared" ref="BF260:BF284" si="96">IF(N260="zákl. prenesená",J260,0)</f>
        <v>0</v>
      </c>
      <c r="BG260" s="139">
        <f t="shared" ref="BG260:BG284" si="97">IF(N260="zníž. prenesená",J260,0)</f>
        <v>0</v>
      </c>
      <c r="BH260" s="139">
        <f t="shared" ref="BH260:BH284" si="98">IF(N260="nulová",J260,0)</f>
        <v>0</v>
      </c>
      <c r="BI260" s="13" t="s">
        <v>157</v>
      </c>
      <c r="BJ260" s="139">
        <f t="shared" ref="BJ260:BJ284" si="99">ROUND(I260*H260,2)</f>
        <v>0</v>
      </c>
      <c r="BK260" s="13" t="s">
        <v>196</v>
      </c>
      <c r="BL260" s="138" t="s">
        <v>607</v>
      </c>
    </row>
    <row r="261" spans="2:64" s="1" customFormat="1" ht="36" customHeight="1">
      <c r="B261" s="127"/>
      <c r="C261" s="140" t="s">
        <v>608</v>
      </c>
      <c r="D261" s="140" t="s">
        <v>338</v>
      </c>
      <c r="E261" s="141" t="s">
        <v>609</v>
      </c>
      <c r="F261" s="142" t="s">
        <v>610</v>
      </c>
      <c r="G261" s="143" t="s">
        <v>335</v>
      </c>
      <c r="H261" s="144">
        <v>173.23599999999999</v>
      </c>
      <c r="I261" s="145"/>
      <c r="J261" s="145">
        <f t="shared" si="90"/>
        <v>0</v>
      </c>
      <c r="K261" s="142" t="s">
        <v>322</v>
      </c>
      <c r="L261" s="146"/>
      <c r="M261" s="147" t="s">
        <v>1</v>
      </c>
      <c r="N261" s="148" t="s">
        <v>35</v>
      </c>
      <c r="O261" s="136">
        <v>0</v>
      </c>
      <c r="P261" s="136">
        <f t="shared" si="91"/>
        <v>0</v>
      </c>
      <c r="Q261" s="136">
        <v>1E-4</v>
      </c>
      <c r="R261" s="136">
        <f t="shared" si="92"/>
        <v>1.7323600000000001E-2</v>
      </c>
      <c r="S261" s="136">
        <v>0</v>
      </c>
      <c r="T261" s="137">
        <f t="shared" si="93"/>
        <v>0</v>
      </c>
      <c r="X261" s="271"/>
      <c r="AQ261" s="138" t="s">
        <v>261</v>
      </c>
      <c r="AS261" s="138" t="s">
        <v>338</v>
      </c>
      <c r="AT261" s="138" t="s">
        <v>157</v>
      </c>
      <c r="AX261" s="13" t="s">
        <v>151</v>
      </c>
      <c r="BD261" s="139">
        <f t="shared" si="94"/>
        <v>0</v>
      </c>
      <c r="BE261" s="139">
        <f t="shared" si="95"/>
        <v>0</v>
      </c>
      <c r="BF261" s="139">
        <f t="shared" si="96"/>
        <v>0</v>
      </c>
      <c r="BG261" s="139">
        <f t="shared" si="97"/>
        <v>0</v>
      </c>
      <c r="BH261" s="139">
        <f t="shared" si="98"/>
        <v>0</v>
      </c>
      <c r="BI261" s="13" t="s">
        <v>157</v>
      </c>
      <c r="BJ261" s="139">
        <f t="shared" si="99"/>
        <v>0</v>
      </c>
      <c r="BK261" s="13" t="s">
        <v>196</v>
      </c>
      <c r="BL261" s="138" t="s">
        <v>611</v>
      </c>
    </row>
    <row r="262" spans="2:64" s="1" customFormat="1" ht="36" customHeight="1">
      <c r="B262" s="127"/>
      <c r="C262" s="140" t="s">
        <v>612</v>
      </c>
      <c r="D262" s="140" t="s">
        <v>338</v>
      </c>
      <c r="E262" s="141" t="s">
        <v>613</v>
      </c>
      <c r="F262" s="142" t="s">
        <v>614</v>
      </c>
      <c r="G262" s="143" t="s">
        <v>335</v>
      </c>
      <c r="H262" s="144">
        <v>173.23599999999999</v>
      </c>
      <c r="I262" s="145"/>
      <c r="J262" s="145">
        <f t="shared" si="90"/>
        <v>0</v>
      </c>
      <c r="K262" s="142" t="s">
        <v>155</v>
      </c>
      <c r="L262" s="146"/>
      <c r="M262" s="147" t="s">
        <v>1</v>
      </c>
      <c r="N262" s="148" t="s">
        <v>35</v>
      </c>
      <c r="O262" s="136">
        <v>0</v>
      </c>
      <c r="P262" s="136">
        <f t="shared" si="91"/>
        <v>0</v>
      </c>
      <c r="Q262" s="136">
        <v>1E-4</v>
      </c>
      <c r="R262" s="136">
        <f t="shared" si="92"/>
        <v>1.7323600000000001E-2</v>
      </c>
      <c r="S262" s="136">
        <v>0</v>
      </c>
      <c r="T262" s="137">
        <f t="shared" si="93"/>
        <v>0</v>
      </c>
      <c r="X262" s="271"/>
      <c r="AQ262" s="138" t="s">
        <v>261</v>
      </c>
      <c r="AS262" s="138" t="s">
        <v>338</v>
      </c>
      <c r="AT262" s="138" t="s">
        <v>157</v>
      </c>
      <c r="AX262" s="13" t="s">
        <v>151</v>
      </c>
      <c r="BD262" s="139">
        <f t="shared" si="94"/>
        <v>0</v>
      </c>
      <c r="BE262" s="139">
        <f t="shared" si="95"/>
        <v>0</v>
      </c>
      <c r="BF262" s="139">
        <f t="shared" si="96"/>
        <v>0</v>
      </c>
      <c r="BG262" s="139">
        <f t="shared" si="97"/>
        <v>0</v>
      </c>
      <c r="BH262" s="139">
        <f t="shared" si="98"/>
        <v>0</v>
      </c>
      <c r="BI262" s="13" t="s">
        <v>157</v>
      </c>
      <c r="BJ262" s="139">
        <f t="shared" si="99"/>
        <v>0</v>
      </c>
      <c r="BK262" s="13" t="s">
        <v>196</v>
      </c>
      <c r="BL262" s="138" t="s">
        <v>615</v>
      </c>
    </row>
    <row r="263" spans="2:64" s="1" customFormat="1" ht="16.5" customHeight="1">
      <c r="B263" s="127"/>
      <c r="C263" s="140" t="s">
        <v>616</v>
      </c>
      <c r="D263" s="140" t="s">
        <v>338</v>
      </c>
      <c r="E263" s="141" t="s">
        <v>617</v>
      </c>
      <c r="F263" s="142" t="s">
        <v>618</v>
      </c>
      <c r="G263" s="143" t="s">
        <v>185</v>
      </c>
      <c r="H263" s="144">
        <v>54.2</v>
      </c>
      <c r="I263" s="145"/>
      <c r="J263" s="145">
        <f t="shared" si="90"/>
        <v>0</v>
      </c>
      <c r="K263" s="142" t="s">
        <v>1</v>
      </c>
      <c r="L263" s="146"/>
      <c r="M263" s="147" t="s">
        <v>1</v>
      </c>
      <c r="N263" s="148" t="s">
        <v>35</v>
      </c>
      <c r="O263" s="136">
        <v>0</v>
      </c>
      <c r="P263" s="136">
        <f t="shared" si="91"/>
        <v>0</v>
      </c>
      <c r="Q263" s="136">
        <v>0</v>
      </c>
      <c r="R263" s="136">
        <f t="shared" si="92"/>
        <v>0</v>
      </c>
      <c r="S263" s="136">
        <v>0</v>
      </c>
      <c r="T263" s="137">
        <f t="shared" si="93"/>
        <v>0</v>
      </c>
      <c r="X263" s="271"/>
      <c r="AQ263" s="138" t="s">
        <v>261</v>
      </c>
      <c r="AS263" s="138" t="s">
        <v>338</v>
      </c>
      <c r="AT263" s="138" t="s">
        <v>157</v>
      </c>
      <c r="AX263" s="13" t="s">
        <v>151</v>
      </c>
      <c r="BD263" s="139">
        <f t="shared" si="94"/>
        <v>0</v>
      </c>
      <c r="BE263" s="139">
        <f t="shared" si="95"/>
        <v>0</v>
      </c>
      <c r="BF263" s="139">
        <f t="shared" si="96"/>
        <v>0</v>
      </c>
      <c r="BG263" s="139">
        <f t="shared" si="97"/>
        <v>0</v>
      </c>
      <c r="BH263" s="139">
        <f t="shared" si="98"/>
        <v>0</v>
      </c>
      <c r="BI263" s="13" t="s">
        <v>157</v>
      </c>
      <c r="BJ263" s="139">
        <f t="shared" si="99"/>
        <v>0</v>
      </c>
      <c r="BK263" s="13" t="s">
        <v>196</v>
      </c>
      <c r="BL263" s="138" t="s">
        <v>619</v>
      </c>
    </row>
    <row r="264" spans="2:64" s="1" customFormat="1" ht="21.6" customHeight="1">
      <c r="B264" s="127"/>
      <c r="C264" s="128" t="s">
        <v>620</v>
      </c>
      <c r="D264" s="128" t="s">
        <v>153</v>
      </c>
      <c r="E264" s="129" t="s">
        <v>621</v>
      </c>
      <c r="F264" s="130" t="s">
        <v>622</v>
      </c>
      <c r="G264" s="131" t="s">
        <v>335</v>
      </c>
      <c r="H264" s="132">
        <v>5.84</v>
      </c>
      <c r="I264" s="133"/>
      <c r="J264" s="133">
        <f t="shared" si="90"/>
        <v>0</v>
      </c>
      <c r="K264" s="130" t="s">
        <v>155</v>
      </c>
      <c r="L264" s="25"/>
      <c r="M264" s="134" t="s">
        <v>1</v>
      </c>
      <c r="N264" s="135" t="s">
        <v>35</v>
      </c>
      <c r="O264" s="136">
        <v>0.28039999999999998</v>
      </c>
      <c r="P264" s="136">
        <f t="shared" si="91"/>
        <v>1.6375359999999999</v>
      </c>
      <c r="Q264" s="136">
        <v>4.2000000000000002E-4</v>
      </c>
      <c r="R264" s="136">
        <f t="shared" si="92"/>
        <v>2.4528000000000002E-3</v>
      </c>
      <c r="S264" s="136">
        <v>0</v>
      </c>
      <c r="T264" s="137">
        <f t="shared" si="93"/>
        <v>0</v>
      </c>
      <c r="X264" s="271"/>
      <c r="AQ264" s="138" t="s">
        <v>196</v>
      </c>
      <c r="AS264" s="138" t="s">
        <v>153</v>
      </c>
      <c r="AT264" s="138" t="s">
        <v>157</v>
      </c>
      <c r="AX264" s="13" t="s">
        <v>151</v>
      </c>
      <c r="BD264" s="139">
        <f t="shared" si="94"/>
        <v>0</v>
      </c>
      <c r="BE264" s="139">
        <f t="shared" si="95"/>
        <v>0</v>
      </c>
      <c r="BF264" s="139">
        <f t="shared" si="96"/>
        <v>0</v>
      </c>
      <c r="BG264" s="139">
        <f t="shared" si="97"/>
        <v>0</v>
      </c>
      <c r="BH264" s="139">
        <f t="shared" si="98"/>
        <v>0</v>
      </c>
      <c r="BI264" s="13" t="s">
        <v>157</v>
      </c>
      <c r="BJ264" s="139">
        <f t="shared" si="99"/>
        <v>0</v>
      </c>
      <c r="BK264" s="13" t="s">
        <v>196</v>
      </c>
      <c r="BL264" s="138" t="s">
        <v>623</v>
      </c>
    </row>
    <row r="265" spans="2:64" s="1" customFormat="1" ht="16.5" customHeight="1">
      <c r="B265" s="127"/>
      <c r="C265" s="140" t="s">
        <v>624</v>
      </c>
      <c r="D265" s="140" t="s">
        <v>338</v>
      </c>
      <c r="E265" s="141" t="s">
        <v>625</v>
      </c>
      <c r="F265" s="142" t="s">
        <v>626</v>
      </c>
      <c r="G265" s="143" t="s">
        <v>154</v>
      </c>
      <c r="H265" s="144">
        <v>1</v>
      </c>
      <c r="I265" s="145"/>
      <c r="J265" s="145">
        <f t="shared" si="90"/>
        <v>0</v>
      </c>
      <c r="K265" s="142" t="s">
        <v>155</v>
      </c>
      <c r="L265" s="146"/>
      <c r="M265" s="147" t="s">
        <v>1</v>
      </c>
      <c r="N265" s="148" t="s">
        <v>35</v>
      </c>
      <c r="O265" s="136">
        <v>0</v>
      </c>
      <c r="P265" s="136">
        <f t="shared" si="91"/>
        <v>0</v>
      </c>
      <c r="Q265" s="136">
        <v>4.6019999999999998E-2</v>
      </c>
      <c r="R265" s="136">
        <f t="shared" si="92"/>
        <v>4.6019999999999998E-2</v>
      </c>
      <c r="S265" s="136">
        <v>0</v>
      </c>
      <c r="T265" s="137">
        <f t="shared" si="93"/>
        <v>0</v>
      </c>
      <c r="X265" s="271"/>
      <c r="AQ265" s="138" t="s">
        <v>261</v>
      </c>
      <c r="AS265" s="138" t="s">
        <v>338</v>
      </c>
      <c r="AT265" s="138" t="s">
        <v>157</v>
      </c>
      <c r="AX265" s="13" t="s">
        <v>151</v>
      </c>
      <c r="BD265" s="139">
        <f t="shared" si="94"/>
        <v>0</v>
      </c>
      <c r="BE265" s="139">
        <f t="shared" si="95"/>
        <v>0</v>
      </c>
      <c r="BF265" s="139">
        <f t="shared" si="96"/>
        <v>0</v>
      </c>
      <c r="BG265" s="139">
        <f t="shared" si="97"/>
        <v>0</v>
      </c>
      <c r="BH265" s="139">
        <f t="shared" si="98"/>
        <v>0</v>
      </c>
      <c r="BI265" s="13" t="s">
        <v>157</v>
      </c>
      <c r="BJ265" s="139">
        <f t="shared" si="99"/>
        <v>0</v>
      </c>
      <c r="BK265" s="13" t="s">
        <v>196</v>
      </c>
      <c r="BL265" s="138" t="s">
        <v>627</v>
      </c>
    </row>
    <row r="266" spans="2:64" s="1" customFormat="1" ht="30.6" customHeight="1">
      <c r="B266" s="127"/>
      <c r="C266" s="128" t="s">
        <v>628</v>
      </c>
      <c r="D266" s="128" t="s">
        <v>153</v>
      </c>
      <c r="E266" s="129" t="s">
        <v>629</v>
      </c>
      <c r="F266" s="130" t="s">
        <v>630</v>
      </c>
      <c r="G266" s="131" t="s">
        <v>154</v>
      </c>
      <c r="H266" s="132">
        <v>20</v>
      </c>
      <c r="I266" s="133"/>
      <c r="J266" s="133">
        <f t="shared" si="90"/>
        <v>0</v>
      </c>
      <c r="K266" s="130" t="s">
        <v>203</v>
      </c>
      <c r="L266" s="25"/>
      <c r="M266" s="134" t="s">
        <v>1</v>
      </c>
      <c r="N266" s="135" t="s">
        <v>35</v>
      </c>
      <c r="O266" s="136">
        <v>1.2250000000000001</v>
      </c>
      <c r="P266" s="136">
        <f t="shared" si="91"/>
        <v>24.5</v>
      </c>
      <c r="Q266" s="136">
        <v>0</v>
      </c>
      <c r="R266" s="136">
        <f t="shared" si="92"/>
        <v>0</v>
      </c>
      <c r="S266" s="136">
        <v>0</v>
      </c>
      <c r="T266" s="137">
        <f t="shared" si="93"/>
        <v>0</v>
      </c>
      <c r="X266" s="271"/>
      <c r="AQ266" s="138" t="s">
        <v>196</v>
      </c>
      <c r="AS266" s="138" t="s">
        <v>153</v>
      </c>
      <c r="AT266" s="138" t="s">
        <v>157</v>
      </c>
      <c r="AX266" s="13" t="s">
        <v>151</v>
      </c>
      <c r="BD266" s="139">
        <f t="shared" si="94"/>
        <v>0</v>
      </c>
      <c r="BE266" s="139">
        <f t="shared" si="95"/>
        <v>0</v>
      </c>
      <c r="BF266" s="139">
        <f t="shared" si="96"/>
        <v>0</v>
      </c>
      <c r="BG266" s="139">
        <f t="shared" si="97"/>
        <v>0</v>
      </c>
      <c r="BH266" s="139">
        <f t="shared" si="98"/>
        <v>0</v>
      </c>
      <c r="BI266" s="13" t="s">
        <v>157</v>
      </c>
      <c r="BJ266" s="139">
        <f t="shared" si="99"/>
        <v>0</v>
      </c>
      <c r="BK266" s="13" t="s">
        <v>196</v>
      </c>
      <c r="BL266" s="138" t="s">
        <v>631</v>
      </c>
    </row>
    <row r="267" spans="2:64" s="1" customFormat="1" ht="28.95" customHeight="1">
      <c r="B267" s="127"/>
      <c r="C267" s="140" t="s">
        <v>632</v>
      </c>
      <c r="D267" s="140" t="s">
        <v>338</v>
      </c>
      <c r="E267" s="141" t="s">
        <v>633</v>
      </c>
      <c r="F267" s="142" t="s">
        <v>634</v>
      </c>
      <c r="G267" s="143" t="s">
        <v>154</v>
      </c>
      <c r="H267" s="144">
        <v>20</v>
      </c>
      <c r="I267" s="145"/>
      <c r="J267" s="145">
        <f t="shared" si="90"/>
        <v>0</v>
      </c>
      <c r="K267" s="142" t="s">
        <v>203</v>
      </c>
      <c r="L267" s="146"/>
      <c r="M267" s="147" t="s">
        <v>1</v>
      </c>
      <c r="N267" s="148" t="s">
        <v>35</v>
      </c>
      <c r="O267" s="136">
        <v>0</v>
      </c>
      <c r="P267" s="136">
        <f t="shared" si="91"/>
        <v>0</v>
      </c>
      <c r="Q267" s="136">
        <v>2.5000000000000001E-2</v>
      </c>
      <c r="R267" s="136">
        <f t="shared" si="92"/>
        <v>0.5</v>
      </c>
      <c r="S267" s="136">
        <v>0</v>
      </c>
      <c r="T267" s="137">
        <f t="shared" si="93"/>
        <v>0</v>
      </c>
      <c r="X267" s="271"/>
      <c r="AQ267" s="138" t="s">
        <v>261</v>
      </c>
      <c r="AS267" s="138" t="s">
        <v>338</v>
      </c>
      <c r="AT267" s="138" t="s">
        <v>157</v>
      </c>
      <c r="AX267" s="13" t="s">
        <v>151</v>
      </c>
      <c r="BD267" s="139">
        <f t="shared" si="94"/>
        <v>0</v>
      </c>
      <c r="BE267" s="139">
        <f t="shared" si="95"/>
        <v>0</v>
      </c>
      <c r="BF267" s="139">
        <f t="shared" si="96"/>
        <v>0</v>
      </c>
      <c r="BG267" s="139">
        <f t="shared" si="97"/>
        <v>0</v>
      </c>
      <c r="BH267" s="139">
        <f t="shared" si="98"/>
        <v>0</v>
      </c>
      <c r="BI267" s="13" t="s">
        <v>157</v>
      </c>
      <c r="BJ267" s="139">
        <f t="shared" si="99"/>
        <v>0</v>
      </c>
      <c r="BK267" s="13" t="s">
        <v>196</v>
      </c>
      <c r="BL267" s="138" t="s">
        <v>635</v>
      </c>
    </row>
    <row r="268" spans="2:64" s="1" customFormat="1" ht="24" customHeight="1">
      <c r="B268" s="127"/>
      <c r="C268" s="140" t="s">
        <v>636</v>
      </c>
      <c r="D268" s="140" t="s">
        <v>338</v>
      </c>
      <c r="E268" s="141" t="s">
        <v>637</v>
      </c>
      <c r="F268" s="142" t="s">
        <v>638</v>
      </c>
      <c r="G268" s="143" t="s">
        <v>154</v>
      </c>
      <c r="H268" s="144">
        <v>1</v>
      </c>
      <c r="I268" s="145"/>
      <c r="J268" s="145">
        <f t="shared" si="90"/>
        <v>0</v>
      </c>
      <c r="K268" s="142" t="s">
        <v>1</v>
      </c>
      <c r="L268" s="146"/>
      <c r="M268" s="147" t="s">
        <v>1</v>
      </c>
      <c r="N268" s="148" t="s">
        <v>35</v>
      </c>
      <c r="O268" s="136">
        <v>0</v>
      </c>
      <c r="P268" s="136">
        <f t="shared" si="91"/>
        <v>0</v>
      </c>
      <c r="Q268" s="136">
        <v>2.5000000000000001E-2</v>
      </c>
      <c r="R268" s="136">
        <f t="shared" si="92"/>
        <v>2.5000000000000001E-2</v>
      </c>
      <c r="S268" s="136">
        <v>0</v>
      </c>
      <c r="T268" s="137">
        <f t="shared" si="93"/>
        <v>0</v>
      </c>
      <c r="X268" s="271"/>
      <c r="AQ268" s="138" t="s">
        <v>261</v>
      </c>
      <c r="AS268" s="138" t="s">
        <v>338</v>
      </c>
      <c r="AT268" s="138" t="s">
        <v>157</v>
      </c>
      <c r="AX268" s="13" t="s">
        <v>151</v>
      </c>
      <c r="BD268" s="139">
        <f t="shared" si="94"/>
        <v>0</v>
      </c>
      <c r="BE268" s="139">
        <f t="shared" si="95"/>
        <v>0</v>
      </c>
      <c r="BF268" s="139">
        <f t="shared" si="96"/>
        <v>0</v>
      </c>
      <c r="BG268" s="139">
        <f t="shared" si="97"/>
        <v>0</v>
      </c>
      <c r="BH268" s="139">
        <f t="shared" si="98"/>
        <v>0</v>
      </c>
      <c r="BI268" s="13" t="s">
        <v>157</v>
      </c>
      <c r="BJ268" s="139">
        <f t="shared" si="99"/>
        <v>0</v>
      </c>
      <c r="BK268" s="13" t="s">
        <v>196</v>
      </c>
      <c r="BL268" s="138" t="s">
        <v>639</v>
      </c>
    </row>
    <row r="269" spans="2:64" s="1" customFormat="1" ht="16.5" customHeight="1">
      <c r="B269" s="127"/>
      <c r="C269" s="140" t="s">
        <v>640</v>
      </c>
      <c r="D269" s="140" t="s">
        <v>338</v>
      </c>
      <c r="E269" s="141" t="s">
        <v>641</v>
      </c>
      <c r="F269" s="142" t="s">
        <v>642</v>
      </c>
      <c r="G269" s="143" t="s">
        <v>154</v>
      </c>
      <c r="H269" s="144">
        <v>21</v>
      </c>
      <c r="I269" s="145"/>
      <c r="J269" s="145">
        <f t="shared" si="90"/>
        <v>0</v>
      </c>
      <c r="K269" s="142" t="s">
        <v>1</v>
      </c>
      <c r="L269" s="146"/>
      <c r="M269" s="147" t="s">
        <v>1</v>
      </c>
      <c r="N269" s="148" t="s">
        <v>35</v>
      </c>
      <c r="O269" s="136">
        <v>0</v>
      </c>
      <c r="P269" s="136">
        <f t="shared" si="91"/>
        <v>0</v>
      </c>
      <c r="Q269" s="136">
        <v>0</v>
      </c>
      <c r="R269" s="136">
        <f t="shared" si="92"/>
        <v>0</v>
      </c>
      <c r="S269" s="136">
        <v>0</v>
      </c>
      <c r="T269" s="137">
        <f t="shared" si="93"/>
        <v>0</v>
      </c>
      <c r="X269" s="271"/>
      <c r="AQ269" s="138" t="s">
        <v>261</v>
      </c>
      <c r="AS269" s="138" t="s">
        <v>338</v>
      </c>
      <c r="AT269" s="138" t="s">
        <v>157</v>
      </c>
      <c r="AX269" s="13" t="s">
        <v>151</v>
      </c>
      <c r="BD269" s="139">
        <f t="shared" si="94"/>
        <v>0</v>
      </c>
      <c r="BE269" s="139">
        <f t="shared" si="95"/>
        <v>0</v>
      </c>
      <c r="BF269" s="139">
        <f t="shared" si="96"/>
        <v>0</v>
      </c>
      <c r="BG269" s="139">
        <f t="shared" si="97"/>
        <v>0</v>
      </c>
      <c r="BH269" s="139">
        <f t="shared" si="98"/>
        <v>0</v>
      </c>
      <c r="BI269" s="13" t="s">
        <v>157</v>
      </c>
      <c r="BJ269" s="139">
        <f t="shared" si="99"/>
        <v>0</v>
      </c>
      <c r="BK269" s="13" t="s">
        <v>196</v>
      </c>
      <c r="BL269" s="138" t="s">
        <v>643</v>
      </c>
    </row>
    <row r="270" spans="2:64" s="1" customFormat="1" ht="16.5" customHeight="1">
      <c r="B270" s="127"/>
      <c r="C270" s="140" t="s">
        <v>644</v>
      </c>
      <c r="D270" s="140" t="s">
        <v>338</v>
      </c>
      <c r="E270" s="141" t="s">
        <v>645</v>
      </c>
      <c r="F270" s="142" t="s">
        <v>646</v>
      </c>
      <c r="G270" s="143" t="s">
        <v>154</v>
      </c>
      <c r="H270" s="144">
        <v>21</v>
      </c>
      <c r="I270" s="145"/>
      <c r="J270" s="145">
        <f t="shared" si="90"/>
        <v>0</v>
      </c>
      <c r="K270" s="142" t="s">
        <v>1</v>
      </c>
      <c r="L270" s="146"/>
      <c r="M270" s="147" t="s">
        <v>1</v>
      </c>
      <c r="N270" s="148" t="s">
        <v>35</v>
      </c>
      <c r="O270" s="136">
        <v>0</v>
      </c>
      <c r="P270" s="136">
        <f t="shared" si="91"/>
        <v>0</v>
      </c>
      <c r="Q270" s="136">
        <v>0</v>
      </c>
      <c r="R270" s="136">
        <f t="shared" si="92"/>
        <v>0</v>
      </c>
      <c r="S270" s="136">
        <v>0</v>
      </c>
      <c r="T270" s="137">
        <f t="shared" si="93"/>
        <v>0</v>
      </c>
      <c r="X270" s="271"/>
      <c r="AQ270" s="138" t="s">
        <v>261</v>
      </c>
      <c r="AS270" s="138" t="s">
        <v>338</v>
      </c>
      <c r="AT270" s="138" t="s">
        <v>157</v>
      </c>
      <c r="AX270" s="13" t="s">
        <v>151</v>
      </c>
      <c r="BD270" s="139">
        <f t="shared" si="94"/>
        <v>0</v>
      </c>
      <c r="BE270" s="139">
        <f t="shared" si="95"/>
        <v>0</v>
      </c>
      <c r="BF270" s="139">
        <f t="shared" si="96"/>
        <v>0</v>
      </c>
      <c r="BG270" s="139">
        <f t="shared" si="97"/>
        <v>0</v>
      </c>
      <c r="BH270" s="139">
        <f t="shared" si="98"/>
        <v>0</v>
      </c>
      <c r="BI270" s="13" t="s">
        <v>157</v>
      </c>
      <c r="BJ270" s="139">
        <f t="shared" si="99"/>
        <v>0</v>
      </c>
      <c r="BK270" s="13" t="s">
        <v>196</v>
      </c>
      <c r="BL270" s="138" t="s">
        <v>647</v>
      </c>
    </row>
    <row r="271" spans="2:64" s="1" customFormat="1" ht="33" customHeight="1">
      <c r="B271" s="127"/>
      <c r="C271" s="128" t="s">
        <v>648</v>
      </c>
      <c r="D271" s="128" t="s">
        <v>153</v>
      </c>
      <c r="E271" s="129" t="s">
        <v>649</v>
      </c>
      <c r="F271" s="130" t="s">
        <v>650</v>
      </c>
      <c r="G271" s="131" t="s">
        <v>154</v>
      </c>
      <c r="H271" s="132">
        <v>1</v>
      </c>
      <c r="I271" s="133"/>
      <c r="J271" s="133">
        <f t="shared" si="90"/>
        <v>0</v>
      </c>
      <c r="K271" s="130" t="s">
        <v>155</v>
      </c>
      <c r="L271" s="25"/>
      <c r="M271" s="134" t="s">
        <v>1</v>
      </c>
      <c r="N271" s="135" t="s">
        <v>35</v>
      </c>
      <c r="O271" s="136">
        <v>2.3800300000000001</v>
      </c>
      <c r="P271" s="136">
        <f t="shared" si="91"/>
        <v>2.3800300000000001</v>
      </c>
      <c r="Q271" s="136">
        <v>0</v>
      </c>
      <c r="R271" s="136">
        <f t="shared" si="92"/>
        <v>0</v>
      </c>
      <c r="S271" s="136">
        <v>0</v>
      </c>
      <c r="T271" s="137">
        <f t="shared" si="93"/>
        <v>0</v>
      </c>
      <c r="X271" s="271"/>
      <c r="AQ271" s="138" t="s">
        <v>196</v>
      </c>
      <c r="AS271" s="138" t="s">
        <v>153</v>
      </c>
      <c r="AT271" s="138" t="s">
        <v>157</v>
      </c>
      <c r="AX271" s="13" t="s">
        <v>151</v>
      </c>
      <c r="BD271" s="139">
        <f t="shared" si="94"/>
        <v>0</v>
      </c>
      <c r="BE271" s="139">
        <f t="shared" si="95"/>
        <v>0</v>
      </c>
      <c r="BF271" s="139">
        <f t="shared" si="96"/>
        <v>0</v>
      </c>
      <c r="BG271" s="139">
        <f t="shared" si="97"/>
        <v>0</v>
      </c>
      <c r="BH271" s="139">
        <f t="shared" si="98"/>
        <v>0</v>
      </c>
      <c r="BI271" s="13" t="s">
        <v>157</v>
      </c>
      <c r="BJ271" s="139">
        <f t="shared" si="99"/>
        <v>0</v>
      </c>
      <c r="BK271" s="13" t="s">
        <v>196</v>
      </c>
      <c r="BL271" s="138" t="s">
        <v>651</v>
      </c>
    </row>
    <row r="272" spans="2:64" s="1" customFormat="1" ht="16.5" customHeight="1">
      <c r="B272" s="127"/>
      <c r="C272" s="128" t="s">
        <v>652</v>
      </c>
      <c r="D272" s="128" t="s">
        <v>153</v>
      </c>
      <c r="E272" s="129" t="s">
        <v>653</v>
      </c>
      <c r="F272" s="130" t="s">
        <v>654</v>
      </c>
      <c r="G272" s="131" t="s">
        <v>154</v>
      </c>
      <c r="H272" s="132">
        <v>20</v>
      </c>
      <c r="I272" s="133"/>
      <c r="J272" s="133">
        <f t="shared" si="90"/>
        <v>0</v>
      </c>
      <c r="K272" s="130" t="s">
        <v>1</v>
      </c>
      <c r="L272" s="25"/>
      <c r="M272" s="134" t="s">
        <v>1</v>
      </c>
      <c r="N272" s="135" t="s">
        <v>35</v>
      </c>
      <c r="O272" s="136">
        <v>0</v>
      </c>
      <c r="P272" s="136">
        <f t="shared" si="91"/>
        <v>0</v>
      </c>
      <c r="Q272" s="136">
        <v>0</v>
      </c>
      <c r="R272" s="136">
        <f t="shared" si="92"/>
        <v>0</v>
      </c>
      <c r="S272" s="136">
        <v>0</v>
      </c>
      <c r="T272" s="137">
        <f t="shared" si="93"/>
        <v>0</v>
      </c>
      <c r="X272" s="271"/>
      <c r="AQ272" s="138" t="s">
        <v>196</v>
      </c>
      <c r="AS272" s="138" t="s">
        <v>153</v>
      </c>
      <c r="AT272" s="138" t="s">
        <v>157</v>
      </c>
      <c r="AX272" s="13" t="s">
        <v>151</v>
      </c>
      <c r="BD272" s="139">
        <f t="shared" si="94"/>
        <v>0</v>
      </c>
      <c r="BE272" s="139">
        <f t="shared" si="95"/>
        <v>0</v>
      </c>
      <c r="BF272" s="139">
        <f t="shared" si="96"/>
        <v>0</v>
      </c>
      <c r="BG272" s="139">
        <f t="shared" si="97"/>
        <v>0</v>
      </c>
      <c r="BH272" s="139">
        <f t="shared" si="98"/>
        <v>0</v>
      </c>
      <c r="BI272" s="13" t="s">
        <v>157</v>
      </c>
      <c r="BJ272" s="139">
        <f t="shared" si="99"/>
        <v>0</v>
      </c>
      <c r="BK272" s="13" t="s">
        <v>196</v>
      </c>
      <c r="BL272" s="138" t="s">
        <v>655</v>
      </c>
    </row>
    <row r="273" spans="2:64" s="1" customFormat="1" ht="36" customHeight="1">
      <c r="B273" s="127"/>
      <c r="C273" s="140" t="s">
        <v>656</v>
      </c>
      <c r="D273" s="140" t="s">
        <v>338</v>
      </c>
      <c r="E273" s="141" t="s">
        <v>657</v>
      </c>
      <c r="F273" s="142" t="s">
        <v>658</v>
      </c>
      <c r="G273" s="143" t="s">
        <v>154</v>
      </c>
      <c r="H273" s="144">
        <v>18</v>
      </c>
      <c r="I273" s="145"/>
      <c r="J273" s="145">
        <f t="shared" si="90"/>
        <v>0</v>
      </c>
      <c r="K273" s="142" t="s">
        <v>1</v>
      </c>
      <c r="L273" s="146"/>
      <c r="M273" s="147" t="s">
        <v>1</v>
      </c>
      <c r="N273" s="148" t="s">
        <v>35</v>
      </c>
      <c r="O273" s="136">
        <v>0</v>
      </c>
      <c r="P273" s="136">
        <f t="shared" si="91"/>
        <v>0</v>
      </c>
      <c r="Q273" s="136">
        <v>0</v>
      </c>
      <c r="R273" s="136">
        <f t="shared" si="92"/>
        <v>0</v>
      </c>
      <c r="S273" s="136">
        <v>0</v>
      </c>
      <c r="T273" s="137">
        <f t="shared" si="93"/>
        <v>0</v>
      </c>
      <c r="X273" s="271"/>
      <c r="AQ273" s="138" t="s">
        <v>261</v>
      </c>
      <c r="AS273" s="138" t="s">
        <v>338</v>
      </c>
      <c r="AT273" s="138" t="s">
        <v>157</v>
      </c>
      <c r="AX273" s="13" t="s">
        <v>151</v>
      </c>
      <c r="BD273" s="139">
        <f t="shared" si="94"/>
        <v>0</v>
      </c>
      <c r="BE273" s="139">
        <f t="shared" si="95"/>
        <v>0</v>
      </c>
      <c r="BF273" s="139">
        <f t="shared" si="96"/>
        <v>0</v>
      </c>
      <c r="BG273" s="139">
        <f t="shared" si="97"/>
        <v>0</v>
      </c>
      <c r="BH273" s="139">
        <f t="shared" si="98"/>
        <v>0</v>
      </c>
      <c r="BI273" s="13" t="s">
        <v>157</v>
      </c>
      <c r="BJ273" s="139">
        <f t="shared" si="99"/>
        <v>0</v>
      </c>
      <c r="BK273" s="13" t="s">
        <v>196</v>
      </c>
      <c r="BL273" s="138" t="s">
        <v>659</v>
      </c>
    </row>
    <row r="274" spans="2:64" s="1" customFormat="1" ht="36" customHeight="1">
      <c r="B274" s="127"/>
      <c r="C274" s="140" t="s">
        <v>660</v>
      </c>
      <c r="D274" s="140" t="s">
        <v>338</v>
      </c>
      <c r="E274" s="141" t="s">
        <v>661</v>
      </c>
      <c r="F274" s="142" t="s">
        <v>662</v>
      </c>
      <c r="G274" s="143" t="s">
        <v>154</v>
      </c>
      <c r="H274" s="144">
        <v>2</v>
      </c>
      <c r="I274" s="145"/>
      <c r="J274" s="145">
        <f t="shared" si="90"/>
        <v>0</v>
      </c>
      <c r="K274" s="142" t="s">
        <v>155</v>
      </c>
      <c r="L274" s="146"/>
      <c r="M274" s="147" t="s">
        <v>1</v>
      </c>
      <c r="N274" s="148" t="s">
        <v>35</v>
      </c>
      <c r="O274" s="136">
        <v>0</v>
      </c>
      <c r="P274" s="136">
        <f t="shared" si="91"/>
        <v>0</v>
      </c>
      <c r="Q274" s="136">
        <v>2.1000000000000001E-2</v>
      </c>
      <c r="R274" s="136">
        <f t="shared" si="92"/>
        <v>4.2000000000000003E-2</v>
      </c>
      <c r="S274" s="136">
        <v>0</v>
      </c>
      <c r="T274" s="137">
        <f t="shared" si="93"/>
        <v>0</v>
      </c>
      <c r="X274" s="271"/>
      <c r="AQ274" s="138" t="s">
        <v>261</v>
      </c>
      <c r="AS274" s="138" t="s">
        <v>338</v>
      </c>
      <c r="AT274" s="138" t="s">
        <v>157</v>
      </c>
      <c r="AX274" s="13" t="s">
        <v>151</v>
      </c>
      <c r="BD274" s="139">
        <f t="shared" si="94"/>
        <v>0</v>
      </c>
      <c r="BE274" s="139">
        <f t="shared" si="95"/>
        <v>0</v>
      </c>
      <c r="BF274" s="139">
        <f t="shared" si="96"/>
        <v>0</v>
      </c>
      <c r="BG274" s="139">
        <f t="shared" si="97"/>
        <v>0</v>
      </c>
      <c r="BH274" s="139">
        <f t="shared" si="98"/>
        <v>0</v>
      </c>
      <c r="BI274" s="13" t="s">
        <v>157</v>
      </c>
      <c r="BJ274" s="139">
        <f t="shared" si="99"/>
        <v>0</v>
      </c>
      <c r="BK274" s="13" t="s">
        <v>196</v>
      </c>
      <c r="BL274" s="138" t="s">
        <v>663</v>
      </c>
    </row>
    <row r="275" spans="2:64" s="1" customFormat="1" ht="16.5" customHeight="1">
      <c r="B275" s="127"/>
      <c r="C275" s="128" t="s">
        <v>664</v>
      </c>
      <c r="D275" s="128" t="s">
        <v>153</v>
      </c>
      <c r="E275" s="129" t="s">
        <v>665</v>
      </c>
      <c r="F275" s="130" t="s">
        <v>666</v>
      </c>
      <c r="G275" s="131" t="s">
        <v>154</v>
      </c>
      <c r="H275" s="132">
        <v>1</v>
      </c>
      <c r="I275" s="133"/>
      <c r="J275" s="133">
        <f t="shared" si="90"/>
        <v>0</v>
      </c>
      <c r="K275" s="130" t="s">
        <v>155</v>
      </c>
      <c r="L275" s="25"/>
      <c r="M275" s="134" t="s">
        <v>1</v>
      </c>
      <c r="N275" s="135" t="s">
        <v>35</v>
      </c>
      <c r="O275" s="136">
        <v>3.8048199999999999</v>
      </c>
      <c r="P275" s="136">
        <f t="shared" si="91"/>
        <v>3.8048199999999999</v>
      </c>
      <c r="Q275" s="136">
        <v>5.0000000000000001E-4</v>
      </c>
      <c r="R275" s="136">
        <f t="shared" si="92"/>
        <v>5.0000000000000001E-4</v>
      </c>
      <c r="S275" s="136">
        <v>0</v>
      </c>
      <c r="T275" s="137">
        <f t="shared" si="93"/>
        <v>0</v>
      </c>
      <c r="X275" s="271"/>
      <c r="AQ275" s="138" t="s">
        <v>196</v>
      </c>
      <c r="AS275" s="138" t="s">
        <v>153</v>
      </c>
      <c r="AT275" s="138" t="s">
        <v>157</v>
      </c>
      <c r="AX275" s="13" t="s">
        <v>151</v>
      </c>
      <c r="BD275" s="139">
        <f t="shared" si="94"/>
        <v>0</v>
      </c>
      <c r="BE275" s="139">
        <f t="shared" si="95"/>
        <v>0</v>
      </c>
      <c r="BF275" s="139">
        <f t="shared" si="96"/>
        <v>0</v>
      </c>
      <c r="BG275" s="139">
        <f t="shared" si="97"/>
        <v>0</v>
      </c>
      <c r="BH275" s="139">
        <f t="shared" si="98"/>
        <v>0</v>
      </c>
      <c r="BI275" s="13" t="s">
        <v>157</v>
      </c>
      <c r="BJ275" s="139">
        <f t="shared" si="99"/>
        <v>0</v>
      </c>
      <c r="BK275" s="13" t="s">
        <v>196</v>
      </c>
      <c r="BL275" s="138" t="s">
        <v>667</v>
      </c>
    </row>
    <row r="276" spans="2:64" s="1" customFormat="1" ht="24" customHeight="1">
      <c r="B276" s="127"/>
      <c r="C276" s="140" t="s">
        <v>668</v>
      </c>
      <c r="D276" s="140" t="s">
        <v>338</v>
      </c>
      <c r="E276" s="141" t="s">
        <v>669</v>
      </c>
      <c r="F276" s="142" t="s">
        <v>670</v>
      </c>
      <c r="G276" s="143" t="s">
        <v>154</v>
      </c>
      <c r="H276" s="144">
        <v>1</v>
      </c>
      <c r="I276" s="145"/>
      <c r="J276" s="145">
        <f t="shared" si="90"/>
        <v>0</v>
      </c>
      <c r="K276" s="142" t="s">
        <v>155</v>
      </c>
      <c r="L276" s="146"/>
      <c r="M276" s="147" t="s">
        <v>1</v>
      </c>
      <c r="N276" s="148" t="s">
        <v>35</v>
      </c>
      <c r="O276" s="136">
        <v>0</v>
      </c>
      <c r="P276" s="136">
        <f t="shared" si="91"/>
        <v>0</v>
      </c>
      <c r="Q276" s="136">
        <v>2.4E-2</v>
      </c>
      <c r="R276" s="136">
        <f t="shared" si="92"/>
        <v>2.4E-2</v>
      </c>
      <c r="S276" s="136">
        <v>0</v>
      </c>
      <c r="T276" s="137">
        <f t="shared" si="93"/>
        <v>0</v>
      </c>
      <c r="X276" s="271"/>
      <c r="AQ276" s="138" t="s">
        <v>261</v>
      </c>
      <c r="AS276" s="138" t="s">
        <v>338</v>
      </c>
      <c r="AT276" s="138" t="s">
        <v>157</v>
      </c>
      <c r="AX276" s="13" t="s">
        <v>151</v>
      </c>
      <c r="BD276" s="139">
        <f t="shared" si="94"/>
        <v>0</v>
      </c>
      <c r="BE276" s="139">
        <f t="shared" si="95"/>
        <v>0</v>
      </c>
      <c r="BF276" s="139">
        <f t="shared" si="96"/>
        <v>0</v>
      </c>
      <c r="BG276" s="139">
        <f t="shared" si="97"/>
        <v>0</v>
      </c>
      <c r="BH276" s="139">
        <f t="shared" si="98"/>
        <v>0</v>
      </c>
      <c r="BI276" s="13" t="s">
        <v>157</v>
      </c>
      <c r="BJ276" s="139">
        <f t="shared" si="99"/>
        <v>0</v>
      </c>
      <c r="BK276" s="13" t="s">
        <v>196</v>
      </c>
      <c r="BL276" s="138" t="s">
        <v>671</v>
      </c>
    </row>
    <row r="277" spans="2:64" s="1" customFormat="1" ht="24" customHeight="1">
      <c r="B277" s="127"/>
      <c r="C277" s="128" t="s">
        <v>672</v>
      </c>
      <c r="D277" s="128" t="s">
        <v>153</v>
      </c>
      <c r="E277" s="129" t="s">
        <v>673</v>
      </c>
      <c r="F277" s="130" t="s">
        <v>674</v>
      </c>
      <c r="G277" s="131" t="s">
        <v>154</v>
      </c>
      <c r="H277" s="132">
        <v>1</v>
      </c>
      <c r="I277" s="133"/>
      <c r="J277" s="133">
        <f t="shared" si="90"/>
        <v>0</v>
      </c>
      <c r="K277" s="130" t="s">
        <v>1</v>
      </c>
      <c r="L277" s="25"/>
      <c r="M277" s="134" t="s">
        <v>1</v>
      </c>
      <c r="N277" s="135" t="s">
        <v>35</v>
      </c>
      <c r="O277" s="136">
        <v>0.46500000000000002</v>
      </c>
      <c r="P277" s="136">
        <f t="shared" si="91"/>
        <v>0.46500000000000002</v>
      </c>
      <c r="Q277" s="136">
        <v>0</v>
      </c>
      <c r="R277" s="136">
        <f t="shared" si="92"/>
        <v>0</v>
      </c>
      <c r="S277" s="136">
        <v>0</v>
      </c>
      <c r="T277" s="137">
        <f t="shared" si="93"/>
        <v>0</v>
      </c>
      <c r="X277" s="271"/>
      <c r="AQ277" s="138" t="s">
        <v>196</v>
      </c>
      <c r="AS277" s="138" t="s">
        <v>153</v>
      </c>
      <c r="AT277" s="138" t="s">
        <v>157</v>
      </c>
      <c r="AX277" s="13" t="s">
        <v>151</v>
      </c>
      <c r="BD277" s="139">
        <f t="shared" si="94"/>
        <v>0</v>
      </c>
      <c r="BE277" s="139">
        <f t="shared" si="95"/>
        <v>0</v>
      </c>
      <c r="BF277" s="139">
        <f t="shared" si="96"/>
        <v>0</v>
      </c>
      <c r="BG277" s="139">
        <f t="shared" si="97"/>
        <v>0</v>
      </c>
      <c r="BH277" s="139">
        <f t="shared" si="98"/>
        <v>0</v>
      </c>
      <c r="BI277" s="13" t="s">
        <v>157</v>
      </c>
      <c r="BJ277" s="139">
        <f t="shared" si="99"/>
        <v>0</v>
      </c>
      <c r="BK277" s="13" t="s">
        <v>196</v>
      </c>
      <c r="BL277" s="138" t="s">
        <v>675</v>
      </c>
    </row>
    <row r="278" spans="2:64" s="1" customFormat="1" ht="24" customHeight="1">
      <c r="B278" s="127"/>
      <c r="C278" s="128" t="s">
        <v>676</v>
      </c>
      <c r="D278" s="128" t="s">
        <v>153</v>
      </c>
      <c r="E278" s="129" t="s">
        <v>677</v>
      </c>
      <c r="F278" s="130" t="s">
        <v>678</v>
      </c>
      <c r="G278" s="131" t="s">
        <v>154</v>
      </c>
      <c r="H278" s="132">
        <v>1</v>
      </c>
      <c r="I278" s="133"/>
      <c r="J278" s="133">
        <f t="shared" si="90"/>
        <v>0</v>
      </c>
      <c r="K278" s="130" t="s">
        <v>155</v>
      </c>
      <c r="L278" s="25"/>
      <c r="M278" s="134" t="s">
        <v>1</v>
      </c>
      <c r="N278" s="135" t="s">
        <v>35</v>
      </c>
      <c r="O278" s="136">
        <v>0.46500000000000002</v>
      </c>
      <c r="P278" s="136">
        <f t="shared" si="91"/>
        <v>0.46500000000000002</v>
      </c>
      <c r="Q278" s="136">
        <v>0</v>
      </c>
      <c r="R278" s="136">
        <f t="shared" si="92"/>
        <v>0</v>
      </c>
      <c r="S278" s="136">
        <v>0</v>
      </c>
      <c r="T278" s="137">
        <f t="shared" si="93"/>
        <v>0</v>
      </c>
      <c r="X278" s="271"/>
      <c r="AQ278" s="138" t="s">
        <v>196</v>
      </c>
      <c r="AS278" s="138" t="s">
        <v>153</v>
      </c>
      <c r="AT278" s="138" t="s">
        <v>157</v>
      </c>
      <c r="AX278" s="13" t="s">
        <v>151</v>
      </c>
      <c r="BD278" s="139">
        <f t="shared" si="94"/>
        <v>0</v>
      </c>
      <c r="BE278" s="139">
        <f t="shared" si="95"/>
        <v>0</v>
      </c>
      <c r="BF278" s="139">
        <f t="shared" si="96"/>
        <v>0</v>
      </c>
      <c r="BG278" s="139">
        <f t="shared" si="97"/>
        <v>0</v>
      </c>
      <c r="BH278" s="139">
        <f t="shared" si="98"/>
        <v>0</v>
      </c>
      <c r="BI278" s="13" t="s">
        <v>157</v>
      </c>
      <c r="BJ278" s="139">
        <f t="shared" si="99"/>
        <v>0</v>
      </c>
      <c r="BK278" s="13" t="s">
        <v>196</v>
      </c>
      <c r="BL278" s="138" t="s">
        <v>679</v>
      </c>
    </row>
    <row r="279" spans="2:64" s="1" customFormat="1" ht="24" customHeight="1">
      <c r="B279" s="127"/>
      <c r="C279" s="128" t="s">
        <v>680</v>
      </c>
      <c r="D279" s="128" t="s">
        <v>153</v>
      </c>
      <c r="E279" s="129" t="s">
        <v>681</v>
      </c>
      <c r="F279" s="130" t="s">
        <v>682</v>
      </c>
      <c r="G279" s="131" t="s">
        <v>154</v>
      </c>
      <c r="H279" s="132">
        <v>1</v>
      </c>
      <c r="I279" s="133"/>
      <c r="J279" s="133">
        <f t="shared" si="90"/>
        <v>0</v>
      </c>
      <c r="K279" s="130" t="s">
        <v>1</v>
      </c>
      <c r="L279" s="25"/>
      <c r="M279" s="134" t="s">
        <v>1</v>
      </c>
      <c r="N279" s="135" t="s">
        <v>35</v>
      </c>
      <c r="O279" s="136">
        <v>0.46500000000000002</v>
      </c>
      <c r="P279" s="136">
        <f t="shared" si="91"/>
        <v>0.46500000000000002</v>
      </c>
      <c r="Q279" s="136">
        <v>0</v>
      </c>
      <c r="R279" s="136">
        <f t="shared" si="92"/>
        <v>0</v>
      </c>
      <c r="S279" s="136">
        <v>0</v>
      </c>
      <c r="T279" s="137">
        <f t="shared" si="93"/>
        <v>0</v>
      </c>
      <c r="X279" s="271"/>
      <c r="AQ279" s="138" t="s">
        <v>196</v>
      </c>
      <c r="AS279" s="138" t="s">
        <v>153</v>
      </c>
      <c r="AT279" s="138" t="s">
        <v>157</v>
      </c>
      <c r="AX279" s="13" t="s">
        <v>151</v>
      </c>
      <c r="BD279" s="139">
        <f t="shared" si="94"/>
        <v>0</v>
      </c>
      <c r="BE279" s="139">
        <f t="shared" si="95"/>
        <v>0</v>
      </c>
      <c r="BF279" s="139">
        <f t="shared" si="96"/>
        <v>0</v>
      </c>
      <c r="BG279" s="139">
        <f t="shared" si="97"/>
        <v>0</v>
      </c>
      <c r="BH279" s="139">
        <f t="shared" si="98"/>
        <v>0</v>
      </c>
      <c r="BI279" s="13" t="s">
        <v>157</v>
      </c>
      <c r="BJ279" s="139">
        <f t="shared" si="99"/>
        <v>0</v>
      </c>
      <c r="BK279" s="13" t="s">
        <v>196</v>
      </c>
      <c r="BL279" s="138" t="s">
        <v>683</v>
      </c>
    </row>
    <row r="280" spans="2:64" s="1" customFormat="1" ht="36" customHeight="1">
      <c r="B280" s="127"/>
      <c r="C280" s="128" t="s">
        <v>684</v>
      </c>
      <c r="D280" s="128" t="s">
        <v>153</v>
      </c>
      <c r="E280" s="129" t="s">
        <v>685</v>
      </c>
      <c r="F280" s="130" t="s">
        <v>2191</v>
      </c>
      <c r="G280" s="131" t="s">
        <v>154</v>
      </c>
      <c r="H280" s="132">
        <v>1</v>
      </c>
      <c r="I280" s="133"/>
      <c r="J280" s="133">
        <f t="shared" si="90"/>
        <v>0</v>
      </c>
      <c r="K280" s="130" t="s">
        <v>1</v>
      </c>
      <c r="L280" s="25"/>
      <c r="M280" s="134" t="s">
        <v>1</v>
      </c>
      <c r="N280" s="135" t="s">
        <v>35</v>
      </c>
      <c r="O280" s="136">
        <v>0.46500000000000002</v>
      </c>
      <c r="P280" s="136">
        <f t="shared" si="91"/>
        <v>0.46500000000000002</v>
      </c>
      <c r="Q280" s="136">
        <v>0</v>
      </c>
      <c r="R280" s="136">
        <f t="shared" si="92"/>
        <v>0</v>
      </c>
      <c r="S280" s="136">
        <v>0</v>
      </c>
      <c r="T280" s="137">
        <f t="shared" si="93"/>
        <v>0</v>
      </c>
      <c r="X280" s="271"/>
      <c r="AQ280" s="138" t="s">
        <v>196</v>
      </c>
      <c r="AS280" s="138" t="s">
        <v>153</v>
      </c>
      <c r="AT280" s="138" t="s">
        <v>157</v>
      </c>
      <c r="AX280" s="13" t="s">
        <v>151</v>
      </c>
      <c r="BD280" s="139">
        <f t="shared" si="94"/>
        <v>0</v>
      </c>
      <c r="BE280" s="139">
        <f t="shared" si="95"/>
        <v>0</v>
      </c>
      <c r="BF280" s="139">
        <f t="shared" si="96"/>
        <v>0</v>
      </c>
      <c r="BG280" s="139">
        <f t="shared" si="97"/>
        <v>0</v>
      </c>
      <c r="BH280" s="139">
        <f t="shared" si="98"/>
        <v>0</v>
      </c>
      <c r="BI280" s="13" t="s">
        <v>157</v>
      </c>
      <c r="BJ280" s="139">
        <f t="shared" si="99"/>
        <v>0</v>
      </c>
      <c r="BK280" s="13" t="s">
        <v>196</v>
      </c>
      <c r="BL280" s="138" t="s">
        <v>686</v>
      </c>
    </row>
    <row r="281" spans="2:64" s="1" customFormat="1" ht="24" customHeight="1">
      <c r="B281" s="127"/>
      <c r="C281" s="128" t="s">
        <v>687</v>
      </c>
      <c r="D281" s="128" t="s">
        <v>153</v>
      </c>
      <c r="E281" s="129" t="s">
        <v>688</v>
      </c>
      <c r="F281" s="130" t="s">
        <v>689</v>
      </c>
      <c r="G281" s="131" t="s">
        <v>154</v>
      </c>
      <c r="H281" s="132">
        <v>1</v>
      </c>
      <c r="I281" s="133"/>
      <c r="J281" s="133">
        <f t="shared" si="90"/>
        <v>0</v>
      </c>
      <c r="K281" s="130" t="s">
        <v>1</v>
      </c>
      <c r="L281" s="25"/>
      <c r="M281" s="134" t="s">
        <v>1</v>
      </c>
      <c r="N281" s="135" t="s">
        <v>35</v>
      </c>
      <c r="O281" s="136">
        <v>0.46500000000000002</v>
      </c>
      <c r="P281" s="136">
        <f t="shared" si="91"/>
        <v>0.46500000000000002</v>
      </c>
      <c r="Q281" s="136">
        <v>0</v>
      </c>
      <c r="R281" s="136">
        <f t="shared" si="92"/>
        <v>0</v>
      </c>
      <c r="S281" s="136">
        <v>0</v>
      </c>
      <c r="T281" s="137">
        <f t="shared" si="93"/>
        <v>0</v>
      </c>
      <c r="X281" s="271"/>
      <c r="AQ281" s="138" t="s">
        <v>196</v>
      </c>
      <c r="AS281" s="138" t="s">
        <v>153</v>
      </c>
      <c r="AT281" s="138" t="s">
        <v>157</v>
      </c>
      <c r="AX281" s="13" t="s">
        <v>151</v>
      </c>
      <c r="BD281" s="139">
        <f t="shared" si="94"/>
        <v>0</v>
      </c>
      <c r="BE281" s="139">
        <f t="shared" si="95"/>
        <v>0</v>
      </c>
      <c r="BF281" s="139">
        <f t="shared" si="96"/>
        <v>0</v>
      </c>
      <c r="BG281" s="139">
        <f t="shared" si="97"/>
        <v>0</v>
      </c>
      <c r="BH281" s="139">
        <f t="shared" si="98"/>
        <v>0</v>
      </c>
      <c r="BI281" s="13" t="s">
        <v>157</v>
      </c>
      <c r="BJ281" s="139">
        <f t="shared" si="99"/>
        <v>0</v>
      </c>
      <c r="BK281" s="13" t="s">
        <v>196</v>
      </c>
      <c r="BL281" s="138" t="s">
        <v>690</v>
      </c>
    </row>
    <row r="282" spans="2:64" s="1" customFormat="1" ht="36.6" customHeight="1">
      <c r="B282" s="127"/>
      <c r="C282" s="128" t="s">
        <v>691</v>
      </c>
      <c r="D282" s="128" t="s">
        <v>153</v>
      </c>
      <c r="E282" s="129" t="s">
        <v>692</v>
      </c>
      <c r="F282" s="130" t="s">
        <v>2189</v>
      </c>
      <c r="G282" s="131" t="s">
        <v>154</v>
      </c>
      <c r="H282" s="132">
        <v>1</v>
      </c>
      <c r="I282" s="133"/>
      <c r="J282" s="133">
        <f t="shared" si="90"/>
        <v>0</v>
      </c>
      <c r="K282" s="130" t="s">
        <v>1</v>
      </c>
      <c r="L282" s="25"/>
      <c r="M282" s="134" t="s">
        <v>1</v>
      </c>
      <c r="N282" s="135" t="s">
        <v>35</v>
      </c>
      <c r="O282" s="136">
        <v>0.46500000000000002</v>
      </c>
      <c r="P282" s="136">
        <f t="shared" si="91"/>
        <v>0.46500000000000002</v>
      </c>
      <c r="Q282" s="136">
        <v>0</v>
      </c>
      <c r="R282" s="136">
        <f t="shared" si="92"/>
        <v>0</v>
      </c>
      <c r="S282" s="136">
        <v>0</v>
      </c>
      <c r="T282" s="137">
        <f t="shared" si="93"/>
        <v>0</v>
      </c>
      <c r="X282" s="271"/>
      <c r="AQ282" s="138" t="s">
        <v>196</v>
      </c>
      <c r="AS282" s="138" t="s">
        <v>153</v>
      </c>
      <c r="AT282" s="138" t="s">
        <v>157</v>
      </c>
      <c r="AX282" s="13" t="s">
        <v>151</v>
      </c>
      <c r="BD282" s="139">
        <f t="shared" si="94"/>
        <v>0</v>
      </c>
      <c r="BE282" s="139">
        <f t="shared" si="95"/>
        <v>0</v>
      </c>
      <c r="BF282" s="139">
        <f t="shared" si="96"/>
        <v>0</v>
      </c>
      <c r="BG282" s="139">
        <f t="shared" si="97"/>
        <v>0</v>
      </c>
      <c r="BH282" s="139">
        <f t="shared" si="98"/>
        <v>0</v>
      </c>
      <c r="BI282" s="13" t="s">
        <v>157</v>
      </c>
      <c r="BJ282" s="139">
        <f t="shared" si="99"/>
        <v>0</v>
      </c>
      <c r="BK282" s="13" t="s">
        <v>196</v>
      </c>
      <c r="BL282" s="138" t="s">
        <v>693</v>
      </c>
    </row>
    <row r="283" spans="2:64" s="1" customFormat="1" ht="24" customHeight="1">
      <c r="B283" s="127"/>
      <c r="C283" s="128" t="s">
        <v>694</v>
      </c>
      <c r="D283" s="128" t="s">
        <v>153</v>
      </c>
      <c r="E283" s="129" t="s">
        <v>695</v>
      </c>
      <c r="F283" s="130" t="s">
        <v>2190</v>
      </c>
      <c r="G283" s="131" t="s">
        <v>154</v>
      </c>
      <c r="H283" s="132">
        <v>1</v>
      </c>
      <c r="I283" s="133"/>
      <c r="J283" s="133">
        <f t="shared" si="90"/>
        <v>0</v>
      </c>
      <c r="K283" s="130" t="s">
        <v>1</v>
      </c>
      <c r="L283" s="25"/>
      <c r="M283" s="134" t="s">
        <v>1</v>
      </c>
      <c r="N283" s="135" t="s">
        <v>35</v>
      </c>
      <c r="O283" s="136">
        <v>0.46500000000000002</v>
      </c>
      <c r="P283" s="136">
        <f t="shared" si="91"/>
        <v>0.46500000000000002</v>
      </c>
      <c r="Q283" s="136">
        <v>0</v>
      </c>
      <c r="R283" s="136">
        <f t="shared" si="92"/>
        <v>0</v>
      </c>
      <c r="S283" s="136">
        <v>0</v>
      </c>
      <c r="T283" s="137">
        <f t="shared" si="93"/>
        <v>0</v>
      </c>
      <c r="X283" s="271"/>
      <c r="AQ283" s="138" t="s">
        <v>196</v>
      </c>
      <c r="AS283" s="138" t="s">
        <v>153</v>
      </c>
      <c r="AT283" s="138" t="s">
        <v>157</v>
      </c>
      <c r="AX283" s="13" t="s">
        <v>151</v>
      </c>
      <c r="BD283" s="139">
        <f t="shared" si="94"/>
        <v>0</v>
      </c>
      <c r="BE283" s="139">
        <f t="shared" si="95"/>
        <v>0</v>
      </c>
      <c r="BF283" s="139">
        <f t="shared" si="96"/>
        <v>0</v>
      </c>
      <c r="BG283" s="139">
        <f t="shared" si="97"/>
        <v>0</v>
      </c>
      <c r="BH283" s="139">
        <f t="shared" si="98"/>
        <v>0</v>
      </c>
      <c r="BI283" s="13" t="s">
        <v>157</v>
      </c>
      <c r="BJ283" s="139">
        <f t="shared" si="99"/>
        <v>0</v>
      </c>
      <c r="BK283" s="13" t="s">
        <v>196</v>
      </c>
      <c r="BL283" s="138" t="s">
        <v>696</v>
      </c>
    </row>
    <row r="284" spans="2:64" s="1" customFormat="1" ht="24" customHeight="1">
      <c r="B284" s="127"/>
      <c r="C284" s="128" t="s">
        <v>697</v>
      </c>
      <c r="D284" s="128" t="s">
        <v>153</v>
      </c>
      <c r="E284" s="129" t="s">
        <v>698</v>
      </c>
      <c r="F284" s="130" t="s">
        <v>699</v>
      </c>
      <c r="G284" s="131" t="s">
        <v>422</v>
      </c>
      <c r="H284" s="132">
        <v>245.6</v>
      </c>
      <c r="I284" s="133"/>
      <c r="J284" s="133">
        <f t="shared" si="90"/>
        <v>0</v>
      </c>
      <c r="K284" s="130" t="s">
        <v>203</v>
      </c>
      <c r="L284" s="25"/>
      <c r="M284" s="134" t="s">
        <v>1</v>
      </c>
      <c r="N284" s="135" t="s">
        <v>35</v>
      </c>
      <c r="O284" s="136">
        <v>0</v>
      </c>
      <c r="P284" s="136">
        <f t="shared" si="91"/>
        <v>0</v>
      </c>
      <c r="Q284" s="136">
        <v>0</v>
      </c>
      <c r="R284" s="136">
        <f t="shared" si="92"/>
        <v>0</v>
      </c>
      <c r="S284" s="136">
        <v>0</v>
      </c>
      <c r="T284" s="137">
        <f t="shared" si="93"/>
        <v>0</v>
      </c>
      <c r="X284" s="271"/>
      <c r="AQ284" s="138" t="s">
        <v>196</v>
      </c>
      <c r="AS284" s="138" t="s">
        <v>153</v>
      </c>
      <c r="AT284" s="138" t="s">
        <v>157</v>
      </c>
      <c r="AX284" s="13" t="s">
        <v>151</v>
      </c>
      <c r="BD284" s="139">
        <f t="shared" si="94"/>
        <v>0</v>
      </c>
      <c r="BE284" s="139">
        <f t="shared" si="95"/>
        <v>0</v>
      </c>
      <c r="BF284" s="139">
        <f t="shared" si="96"/>
        <v>0</v>
      </c>
      <c r="BG284" s="139">
        <f t="shared" si="97"/>
        <v>0</v>
      </c>
      <c r="BH284" s="139">
        <f t="shared" si="98"/>
        <v>0</v>
      </c>
      <c r="BI284" s="13" t="s">
        <v>157</v>
      </c>
      <c r="BJ284" s="139">
        <f t="shared" si="99"/>
        <v>0</v>
      </c>
      <c r="BK284" s="13" t="s">
        <v>196</v>
      </c>
      <c r="BL284" s="138" t="s">
        <v>700</v>
      </c>
    </row>
    <row r="285" spans="2:64" s="11" customFormat="1" ht="22.95" customHeight="1">
      <c r="B285" s="115"/>
      <c r="D285" s="116" t="s">
        <v>68</v>
      </c>
      <c r="E285" s="125" t="s">
        <v>701</v>
      </c>
      <c r="F285" s="125" t="s">
        <v>702</v>
      </c>
      <c r="J285" s="126">
        <v>0</v>
      </c>
      <c r="L285" s="115"/>
      <c r="M285" s="119"/>
      <c r="N285" s="120"/>
      <c r="O285" s="120"/>
      <c r="P285" s="121">
        <f>SUM(P286:P300)</f>
        <v>28.346260000000001</v>
      </c>
      <c r="Q285" s="120"/>
      <c r="R285" s="121">
        <f>SUM(R286:R300)</f>
        <v>17.995705800000003</v>
      </c>
      <c r="S285" s="120"/>
      <c r="T285" s="122">
        <f>SUM(T286:T300)</f>
        <v>0</v>
      </c>
      <c r="X285" s="271"/>
      <c r="AQ285" s="116" t="s">
        <v>157</v>
      </c>
      <c r="AS285" s="123" t="s">
        <v>68</v>
      </c>
      <c r="AT285" s="123" t="s">
        <v>77</v>
      </c>
      <c r="AX285" s="116" t="s">
        <v>151</v>
      </c>
      <c r="BJ285" s="124">
        <f>SUM(BJ286:BJ300)</f>
        <v>0</v>
      </c>
    </row>
    <row r="286" spans="2:64" s="1" customFormat="1" ht="24" customHeight="1">
      <c r="B286" s="127"/>
      <c r="C286" s="128" t="s">
        <v>703</v>
      </c>
      <c r="D286" s="128" t="s">
        <v>153</v>
      </c>
      <c r="E286" s="129" t="s">
        <v>704</v>
      </c>
      <c r="F286" s="130" t="s">
        <v>705</v>
      </c>
      <c r="G286" s="131" t="s">
        <v>335</v>
      </c>
      <c r="H286" s="132">
        <v>17.059999999999999</v>
      </c>
      <c r="I286" s="133"/>
      <c r="J286" s="133">
        <f t="shared" ref="J286:J300" si="100">ROUND(I286*H286,2)</f>
        <v>0</v>
      </c>
      <c r="K286" s="130" t="s">
        <v>322</v>
      </c>
      <c r="L286" s="25"/>
      <c r="M286" s="134" t="s">
        <v>1</v>
      </c>
      <c r="N286" s="135" t="s">
        <v>35</v>
      </c>
      <c r="O286" s="136">
        <v>1.0760000000000001</v>
      </c>
      <c r="P286" s="136">
        <f t="shared" ref="P286:P300" si="101">O286*H286</f>
        <v>18.356559999999998</v>
      </c>
      <c r="Q286" s="136">
        <v>2.1000000000000001E-4</v>
      </c>
      <c r="R286" s="136">
        <f t="shared" ref="R286:R300" si="102">Q286*H286</f>
        <v>3.5826E-3</v>
      </c>
      <c r="S286" s="136">
        <v>0</v>
      </c>
      <c r="T286" s="137">
        <f t="shared" ref="T286:T300" si="103">S286*H286</f>
        <v>0</v>
      </c>
      <c r="X286" s="271"/>
      <c r="AQ286" s="138" t="s">
        <v>196</v>
      </c>
      <c r="AS286" s="138" t="s">
        <v>153</v>
      </c>
      <c r="AT286" s="138" t="s">
        <v>157</v>
      </c>
      <c r="AX286" s="13" t="s">
        <v>151</v>
      </c>
      <c r="BD286" s="139">
        <f t="shared" ref="BD286:BD300" si="104">IF(N286="základná",J286,0)</f>
        <v>0</v>
      </c>
      <c r="BE286" s="139">
        <f t="shared" ref="BE286:BE300" si="105">IF(N286="znížená",J286,0)</f>
        <v>0</v>
      </c>
      <c r="BF286" s="139">
        <f t="shared" ref="BF286:BF300" si="106">IF(N286="zákl. prenesená",J286,0)</f>
        <v>0</v>
      </c>
      <c r="BG286" s="139">
        <f t="shared" ref="BG286:BG300" si="107">IF(N286="zníž. prenesená",J286,0)</f>
        <v>0</v>
      </c>
      <c r="BH286" s="139">
        <f t="shared" ref="BH286:BH300" si="108">IF(N286="nulová",J286,0)</f>
        <v>0</v>
      </c>
      <c r="BI286" s="13" t="s">
        <v>157</v>
      </c>
      <c r="BJ286" s="139">
        <f t="shared" ref="BJ286:BJ300" si="109">ROUND(I286*H286,2)</f>
        <v>0</v>
      </c>
      <c r="BK286" s="13" t="s">
        <v>196</v>
      </c>
      <c r="BL286" s="138" t="s">
        <v>706</v>
      </c>
    </row>
    <row r="287" spans="2:64" s="1" customFormat="1" ht="36" customHeight="1">
      <c r="B287" s="127"/>
      <c r="C287" s="140" t="s">
        <v>707</v>
      </c>
      <c r="D287" s="140" t="s">
        <v>338</v>
      </c>
      <c r="E287" s="141" t="s">
        <v>609</v>
      </c>
      <c r="F287" s="142" t="s">
        <v>610</v>
      </c>
      <c r="G287" s="143" t="s">
        <v>335</v>
      </c>
      <c r="H287" s="144">
        <v>18.765999999999998</v>
      </c>
      <c r="I287" s="145"/>
      <c r="J287" s="145">
        <f t="shared" si="100"/>
        <v>0</v>
      </c>
      <c r="K287" s="142" t="s">
        <v>322</v>
      </c>
      <c r="L287" s="146"/>
      <c r="M287" s="147" t="s">
        <v>1</v>
      </c>
      <c r="N287" s="148" t="s">
        <v>35</v>
      </c>
      <c r="O287" s="136">
        <v>0</v>
      </c>
      <c r="P287" s="136">
        <f t="shared" si="101"/>
        <v>0</v>
      </c>
      <c r="Q287" s="136">
        <v>1E-4</v>
      </c>
      <c r="R287" s="136">
        <f t="shared" si="102"/>
        <v>1.8766E-3</v>
      </c>
      <c r="S287" s="136">
        <v>0</v>
      </c>
      <c r="T287" s="137">
        <f t="shared" si="103"/>
        <v>0</v>
      </c>
      <c r="X287" s="271"/>
      <c r="AQ287" s="138" t="s">
        <v>261</v>
      </c>
      <c r="AS287" s="138" t="s">
        <v>338</v>
      </c>
      <c r="AT287" s="138" t="s">
        <v>157</v>
      </c>
      <c r="AX287" s="13" t="s">
        <v>151</v>
      </c>
      <c r="BD287" s="139">
        <f t="shared" si="104"/>
        <v>0</v>
      </c>
      <c r="BE287" s="139">
        <f t="shared" si="105"/>
        <v>0</v>
      </c>
      <c r="BF287" s="139">
        <f t="shared" si="106"/>
        <v>0</v>
      </c>
      <c r="BG287" s="139">
        <f t="shared" si="107"/>
        <v>0</v>
      </c>
      <c r="BH287" s="139">
        <f t="shared" si="108"/>
        <v>0</v>
      </c>
      <c r="BI287" s="13" t="s">
        <v>157</v>
      </c>
      <c r="BJ287" s="139">
        <f t="shared" si="109"/>
        <v>0</v>
      </c>
      <c r="BK287" s="13" t="s">
        <v>196</v>
      </c>
      <c r="BL287" s="138" t="s">
        <v>708</v>
      </c>
    </row>
    <row r="288" spans="2:64" s="1" customFormat="1" ht="36" customHeight="1">
      <c r="B288" s="127"/>
      <c r="C288" s="140" t="s">
        <v>709</v>
      </c>
      <c r="D288" s="140" t="s">
        <v>338</v>
      </c>
      <c r="E288" s="141" t="s">
        <v>710</v>
      </c>
      <c r="F288" s="142" t="s">
        <v>711</v>
      </c>
      <c r="G288" s="143" t="s">
        <v>335</v>
      </c>
      <c r="H288" s="144">
        <v>18.765999999999998</v>
      </c>
      <c r="I288" s="145"/>
      <c r="J288" s="145">
        <f t="shared" si="100"/>
        <v>0</v>
      </c>
      <c r="K288" s="142" t="s">
        <v>322</v>
      </c>
      <c r="L288" s="146"/>
      <c r="M288" s="147" t="s">
        <v>1</v>
      </c>
      <c r="N288" s="148" t="s">
        <v>35</v>
      </c>
      <c r="O288" s="136">
        <v>0</v>
      </c>
      <c r="P288" s="136">
        <f t="shared" si="101"/>
        <v>0</v>
      </c>
      <c r="Q288" s="136">
        <v>1E-4</v>
      </c>
      <c r="R288" s="136">
        <f t="shared" si="102"/>
        <v>1.8766E-3</v>
      </c>
      <c r="S288" s="136">
        <v>0</v>
      </c>
      <c r="T288" s="137">
        <f t="shared" si="103"/>
        <v>0</v>
      </c>
      <c r="X288" s="271"/>
      <c r="AQ288" s="138" t="s">
        <v>261</v>
      </c>
      <c r="AS288" s="138" t="s">
        <v>338</v>
      </c>
      <c r="AT288" s="138" t="s">
        <v>157</v>
      </c>
      <c r="AX288" s="13" t="s">
        <v>151</v>
      </c>
      <c r="BD288" s="139">
        <f t="shared" si="104"/>
        <v>0</v>
      </c>
      <c r="BE288" s="139">
        <f t="shared" si="105"/>
        <v>0</v>
      </c>
      <c r="BF288" s="139">
        <f t="shared" si="106"/>
        <v>0</v>
      </c>
      <c r="BG288" s="139">
        <f t="shared" si="107"/>
        <v>0</v>
      </c>
      <c r="BH288" s="139">
        <f t="shared" si="108"/>
        <v>0</v>
      </c>
      <c r="BI288" s="13" t="s">
        <v>157</v>
      </c>
      <c r="BJ288" s="139">
        <f t="shared" si="109"/>
        <v>0</v>
      </c>
      <c r="BK288" s="13" t="s">
        <v>196</v>
      </c>
      <c r="BL288" s="138" t="s">
        <v>712</v>
      </c>
    </row>
    <row r="289" spans="2:64" s="1" customFormat="1" ht="24" customHeight="1">
      <c r="B289" s="127"/>
      <c r="C289" s="140" t="s">
        <v>713</v>
      </c>
      <c r="D289" s="140" t="s">
        <v>338</v>
      </c>
      <c r="E289" s="141" t="s">
        <v>714</v>
      </c>
      <c r="F289" s="142" t="s">
        <v>2116</v>
      </c>
      <c r="G289" s="143" t="s">
        <v>375</v>
      </c>
      <c r="H289" s="144">
        <v>2</v>
      </c>
      <c r="I289" s="145"/>
      <c r="J289" s="145">
        <f t="shared" si="100"/>
        <v>0</v>
      </c>
      <c r="K289" s="142" t="s">
        <v>322</v>
      </c>
      <c r="L289" s="146"/>
      <c r="M289" s="147" t="s">
        <v>1</v>
      </c>
      <c r="N289" s="148" t="s">
        <v>35</v>
      </c>
      <c r="O289" s="136">
        <v>0</v>
      </c>
      <c r="P289" s="136">
        <f t="shared" si="101"/>
        <v>0</v>
      </c>
      <c r="Q289" s="136">
        <v>5.1999999999999998E-2</v>
      </c>
      <c r="R289" s="136">
        <f t="shared" si="102"/>
        <v>0.104</v>
      </c>
      <c r="S289" s="136">
        <v>0</v>
      </c>
      <c r="T289" s="137">
        <f t="shared" si="103"/>
        <v>0</v>
      </c>
      <c r="X289" s="271"/>
      <c r="AQ289" s="138" t="s">
        <v>261</v>
      </c>
      <c r="AS289" s="138" t="s">
        <v>338</v>
      </c>
      <c r="AT289" s="138" t="s">
        <v>157</v>
      </c>
      <c r="AX289" s="13" t="s">
        <v>151</v>
      </c>
      <c r="BD289" s="139">
        <f t="shared" si="104"/>
        <v>0</v>
      </c>
      <c r="BE289" s="139">
        <f t="shared" si="105"/>
        <v>0</v>
      </c>
      <c r="BF289" s="139">
        <f t="shared" si="106"/>
        <v>0</v>
      </c>
      <c r="BG289" s="139">
        <f t="shared" si="107"/>
        <v>0</v>
      </c>
      <c r="BH289" s="139">
        <f t="shared" si="108"/>
        <v>0</v>
      </c>
      <c r="BI289" s="13" t="s">
        <v>157</v>
      </c>
      <c r="BJ289" s="139">
        <f t="shared" si="109"/>
        <v>0</v>
      </c>
      <c r="BK289" s="13" t="s">
        <v>196</v>
      </c>
      <c r="BL289" s="138" t="s">
        <v>715</v>
      </c>
    </row>
    <row r="290" spans="2:64" s="1" customFormat="1" ht="24" customHeight="1">
      <c r="B290" s="127"/>
      <c r="C290" s="128" t="s">
        <v>716</v>
      </c>
      <c r="D290" s="128" t="s">
        <v>153</v>
      </c>
      <c r="E290" s="129" t="s">
        <v>717</v>
      </c>
      <c r="F290" s="130" t="s">
        <v>718</v>
      </c>
      <c r="G290" s="131" t="s">
        <v>185</v>
      </c>
      <c r="H290" s="132">
        <v>49.7</v>
      </c>
      <c r="I290" s="133"/>
      <c r="J290" s="133">
        <f t="shared" si="100"/>
        <v>0</v>
      </c>
      <c r="K290" s="130" t="s">
        <v>155</v>
      </c>
      <c r="L290" s="25"/>
      <c r="M290" s="134" t="s">
        <v>1</v>
      </c>
      <c r="N290" s="135" t="s">
        <v>35</v>
      </c>
      <c r="O290" s="136">
        <v>0.20100000000000001</v>
      </c>
      <c r="P290" s="136">
        <f t="shared" si="101"/>
        <v>9.9897000000000009</v>
      </c>
      <c r="Q290" s="136">
        <v>1E-4</v>
      </c>
      <c r="R290" s="136">
        <f t="shared" si="102"/>
        <v>4.9700000000000005E-3</v>
      </c>
      <c r="S290" s="136">
        <v>0</v>
      </c>
      <c r="T290" s="137">
        <f t="shared" si="103"/>
        <v>0</v>
      </c>
      <c r="X290" s="271"/>
      <c r="AQ290" s="138" t="s">
        <v>196</v>
      </c>
      <c r="AS290" s="138" t="s">
        <v>153</v>
      </c>
      <c r="AT290" s="138" t="s">
        <v>157</v>
      </c>
      <c r="AX290" s="13" t="s">
        <v>151</v>
      </c>
      <c r="BD290" s="139">
        <f t="shared" si="104"/>
        <v>0</v>
      </c>
      <c r="BE290" s="139">
        <f t="shared" si="105"/>
        <v>0</v>
      </c>
      <c r="BF290" s="139">
        <f t="shared" si="106"/>
        <v>0</v>
      </c>
      <c r="BG290" s="139">
        <f t="shared" si="107"/>
        <v>0</v>
      </c>
      <c r="BH290" s="139">
        <f t="shared" si="108"/>
        <v>0</v>
      </c>
      <c r="BI290" s="13" t="s">
        <v>157</v>
      </c>
      <c r="BJ290" s="139">
        <f t="shared" si="109"/>
        <v>0</v>
      </c>
      <c r="BK290" s="13" t="s">
        <v>196</v>
      </c>
      <c r="BL290" s="138" t="s">
        <v>719</v>
      </c>
    </row>
    <row r="291" spans="2:64" s="1" customFormat="1" ht="16.5" customHeight="1">
      <c r="B291" s="127"/>
      <c r="C291" s="140" t="s">
        <v>720</v>
      </c>
      <c r="D291" s="140" t="s">
        <v>338</v>
      </c>
      <c r="E291" s="141" t="s">
        <v>721</v>
      </c>
      <c r="F291" s="142" t="s">
        <v>722</v>
      </c>
      <c r="G291" s="143" t="s">
        <v>185</v>
      </c>
      <c r="H291" s="144">
        <v>49.7</v>
      </c>
      <c r="I291" s="145"/>
      <c r="J291" s="145">
        <f t="shared" si="100"/>
        <v>0</v>
      </c>
      <c r="K291" s="142" t="s">
        <v>155</v>
      </c>
      <c r="L291" s="146"/>
      <c r="M291" s="147" t="s">
        <v>1</v>
      </c>
      <c r="N291" s="148" t="s">
        <v>35</v>
      </c>
      <c r="O291" s="136">
        <v>0</v>
      </c>
      <c r="P291" s="136">
        <f t="shared" si="101"/>
        <v>0</v>
      </c>
      <c r="Q291" s="136">
        <v>2E-3</v>
      </c>
      <c r="R291" s="136">
        <f t="shared" si="102"/>
        <v>9.9400000000000002E-2</v>
      </c>
      <c r="S291" s="136">
        <v>0</v>
      </c>
      <c r="T291" s="137">
        <f t="shared" si="103"/>
        <v>0</v>
      </c>
      <c r="X291" s="271"/>
      <c r="AQ291" s="138" t="s">
        <v>261</v>
      </c>
      <c r="AS291" s="138" t="s">
        <v>338</v>
      </c>
      <c r="AT291" s="138" t="s">
        <v>157</v>
      </c>
      <c r="AX291" s="13" t="s">
        <v>151</v>
      </c>
      <c r="BD291" s="139">
        <f t="shared" si="104"/>
        <v>0</v>
      </c>
      <c r="BE291" s="139">
        <f t="shared" si="105"/>
        <v>0</v>
      </c>
      <c r="BF291" s="139">
        <f t="shared" si="106"/>
        <v>0</v>
      </c>
      <c r="BG291" s="139">
        <f t="shared" si="107"/>
        <v>0</v>
      </c>
      <c r="BH291" s="139">
        <f t="shared" si="108"/>
        <v>0</v>
      </c>
      <c r="BI291" s="13" t="s">
        <v>157</v>
      </c>
      <c r="BJ291" s="139">
        <f t="shared" si="109"/>
        <v>0</v>
      </c>
      <c r="BK291" s="13" t="s">
        <v>196</v>
      </c>
      <c r="BL291" s="138" t="s">
        <v>723</v>
      </c>
    </row>
    <row r="292" spans="2:64" s="271" customFormat="1" ht="24" customHeight="1">
      <c r="B292" s="259"/>
      <c r="C292" s="275" t="s">
        <v>724</v>
      </c>
      <c r="D292" s="275" t="s">
        <v>153</v>
      </c>
      <c r="E292" s="276" t="s">
        <v>725</v>
      </c>
      <c r="F292" s="277" t="s">
        <v>726</v>
      </c>
      <c r="G292" s="278" t="s">
        <v>375</v>
      </c>
      <c r="H292" s="279">
        <v>2</v>
      </c>
      <c r="I292" s="280"/>
      <c r="J292" s="280">
        <f t="shared" si="100"/>
        <v>0</v>
      </c>
      <c r="K292" s="277" t="s">
        <v>1</v>
      </c>
      <c r="L292" s="266"/>
      <c r="M292" s="281" t="s">
        <v>1</v>
      </c>
      <c r="N292" s="282" t="s">
        <v>35</v>
      </c>
      <c r="O292" s="269">
        <v>0</v>
      </c>
      <c r="P292" s="269">
        <f t="shared" si="101"/>
        <v>0</v>
      </c>
      <c r="Q292" s="269">
        <v>0.88900000000000001</v>
      </c>
      <c r="R292" s="269">
        <f t="shared" si="102"/>
        <v>1.778</v>
      </c>
      <c r="S292" s="269">
        <v>0</v>
      </c>
      <c r="T292" s="270">
        <f t="shared" si="103"/>
        <v>0</v>
      </c>
      <c r="AQ292" s="272" t="s">
        <v>196</v>
      </c>
      <c r="AS292" s="272" t="s">
        <v>153</v>
      </c>
      <c r="AT292" s="272" t="s">
        <v>157</v>
      </c>
      <c r="AX292" s="273" t="s">
        <v>151</v>
      </c>
      <c r="BD292" s="274">
        <f t="shared" si="104"/>
        <v>0</v>
      </c>
      <c r="BE292" s="274">
        <f t="shared" si="105"/>
        <v>0</v>
      </c>
      <c r="BF292" s="274">
        <f t="shared" si="106"/>
        <v>0</v>
      </c>
      <c r="BG292" s="274">
        <f t="shared" si="107"/>
        <v>0</v>
      </c>
      <c r="BH292" s="274">
        <f t="shared" si="108"/>
        <v>0</v>
      </c>
      <c r="BI292" s="273" t="s">
        <v>157</v>
      </c>
      <c r="BJ292" s="274">
        <f t="shared" si="109"/>
        <v>0</v>
      </c>
      <c r="BK292" s="273" t="s">
        <v>196</v>
      </c>
      <c r="BL292" s="272" t="s">
        <v>727</v>
      </c>
    </row>
    <row r="293" spans="2:64" s="271" customFormat="1" ht="24" customHeight="1">
      <c r="B293" s="259"/>
      <c r="C293" s="275" t="s">
        <v>728</v>
      </c>
      <c r="D293" s="275" t="s">
        <v>153</v>
      </c>
      <c r="E293" s="276" t="s">
        <v>729</v>
      </c>
      <c r="F293" s="277" t="s">
        <v>730</v>
      </c>
      <c r="G293" s="278" t="s">
        <v>375</v>
      </c>
      <c r="H293" s="279">
        <v>4</v>
      </c>
      <c r="I293" s="280"/>
      <c r="J293" s="280">
        <f t="shared" si="100"/>
        <v>0</v>
      </c>
      <c r="K293" s="277" t="s">
        <v>1</v>
      </c>
      <c r="L293" s="266"/>
      <c r="M293" s="281" t="s">
        <v>1</v>
      </c>
      <c r="N293" s="282" t="s">
        <v>35</v>
      </c>
      <c r="O293" s="269">
        <v>0</v>
      </c>
      <c r="P293" s="269">
        <f t="shared" si="101"/>
        <v>0</v>
      </c>
      <c r="Q293" s="269">
        <v>0.88900000000000001</v>
      </c>
      <c r="R293" s="269">
        <f t="shared" si="102"/>
        <v>3.556</v>
      </c>
      <c r="S293" s="269">
        <v>0</v>
      </c>
      <c r="T293" s="270">
        <f t="shared" si="103"/>
        <v>0</v>
      </c>
      <c r="AQ293" s="272" t="s">
        <v>196</v>
      </c>
      <c r="AS293" s="272" t="s">
        <v>153</v>
      </c>
      <c r="AT293" s="272" t="s">
        <v>157</v>
      </c>
      <c r="AX293" s="273" t="s">
        <v>151</v>
      </c>
      <c r="BD293" s="274">
        <f t="shared" si="104"/>
        <v>0</v>
      </c>
      <c r="BE293" s="274">
        <f t="shared" si="105"/>
        <v>0</v>
      </c>
      <c r="BF293" s="274">
        <f t="shared" si="106"/>
        <v>0</v>
      </c>
      <c r="BG293" s="274">
        <f t="shared" si="107"/>
        <v>0</v>
      </c>
      <c r="BH293" s="274">
        <f t="shared" si="108"/>
        <v>0</v>
      </c>
      <c r="BI293" s="273" t="s">
        <v>157</v>
      </c>
      <c r="BJ293" s="274">
        <f t="shared" si="109"/>
        <v>0</v>
      </c>
      <c r="BK293" s="273" t="s">
        <v>196</v>
      </c>
      <c r="BL293" s="272" t="s">
        <v>731</v>
      </c>
    </row>
    <row r="294" spans="2:64" s="271" customFormat="1" ht="16.5" customHeight="1">
      <c r="B294" s="259"/>
      <c r="C294" s="275" t="s">
        <v>732</v>
      </c>
      <c r="D294" s="275" t="s">
        <v>153</v>
      </c>
      <c r="E294" s="276" t="s">
        <v>733</v>
      </c>
      <c r="F294" s="277" t="s">
        <v>734</v>
      </c>
      <c r="G294" s="278" t="s">
        <v>375</v>
      </c>
      <c r="H294" s="279">
        <v>1</v>
      </c>
      <c r="I294" s="280"/>
      <c r="J294" s="280">
        <f t="shared" si="100"/>
        <v>0</v>
      </c>
      <c r="K294" s="277" t="s">
        <v>1</v>
      </c>
      <c r="L294" s="266"/>
      <c r="M294" s="281" t="s">
        <v>1</v>
      </c>
      <c r="N294" s="282" t="s">
        <v>35</v>
      </c>
      <c r="O294" s="269">
        <v>0</v>
      </c>
      <c r="P294" s="269">
        <f t="shared" si="101"/>
        <v>0</v>
      </c>
      <c r="Q294" s="269">
        <v>0.88900000000000001</v>
      </c>
      <c r="R294" s="269">
        <f t="shared" si="102"/>
        <v>0.88900000000000001</v>
      </c>
      <c r="S294" s="269">
        <v>0</v>
      </c>
      <c r="T294" s="270">
        <f t="shared" si="103"/>
        <v>0</v>
      </c>
      <c r="AQ294" s="272" t="s">
        <v>196</v>
      </c>
      <c r="AS294" s="272" t="s">
        <v>153</v>
      </c>
      <c r="AT294" s="272" t="s">
        <v>157</v>
      </c>
      <c r="AX294" s="273" t="s">
        <v>151</v>
      </c>
      <c r="BD294" s="274">
        <f t="shared" si="104"/>
        <v>0</v>
      </c>
      <c r="BE294" s="274">
        <f t="shared" si="105"/>
        <v>0</v>
      </c>
      <c r="BF294" s="274">
        <f t="shared" si="106"/>
        <v>0</v>
      </c>
      <c r="BG294" s="274">
        <f t="shared" si="107"/>
        <v>0</v>
      </c>
      <c r="BH294" s="274">
        <f t="shared" si="108"/>
        <v>0</v>
      </c>
      <c r="BI294" s="273" t="s">
        <v>157</v>
      </c>
      <c r="BJ294" s="274">
        <f t="shared" si="109"/>
        <v>0</v>
      </c>
      <c r="BK294" s="273" t="s">
        <v>196</v>
      </c>
      <c r="BL294" s="272" t="s">
        <v>735</v>
      </c>
    </row>
    <row r="295" spans="2:64" s="271" customFormat="1" ht="16.5" customHeight="1">
      <c r="B295" s="259"/>
      <c r="C295" s="275" t="s">
        <v>736</v>
      </c>
      <c r="D295" s="275" t="s">
        <v>153</v>
      </c>
      <c r="E295" s="276" t="s">
        <v>737</v>
      </c>
      <c r="F295" s="277" t="s">
        <v>738</v>
      </c>
      <c r="G295" s="278" t="s">
        <v>375</v>
      </c>
      <c r="H295" s="279">
        <v>1</v>
      </c>
      <c r="I295" s="280"/>
      <c r="J295" s="280">
        <f t="shared" si="100"/>
        <v>0</v>
      </c>
      <c r="K295" s="277" t="s">
        <v>1</v>
      </c>
      <c r="L295" s="266"/>
      <c r="M295" s="281" t="s">
        <v>1</v>
      </c>
      <c r="N295" s="282" t="s">
        <v>35</v>
      </c>
      <c r="O295" s="269">
        <v>0</v>
      </c>
      <c r="P295" s="269">
        <f t="shared" si="101"/>
        <v>0</v>
      </c>
      <c r="Q295" s="269">
        <v>0.88900000000000001</v>
      </c>
      <c r="R295" s="269">
        <f t="shared" si="102"/>
        <v>0.88900000000000001</v>
      </c>
      <c r="S295" s="269">
        <v>0</v>
      </c>
      <c r="T295" s="270">
        <f t="shared" si="103"/>
        <v>0</v>
      </c>
      <c r="AQ295" s="272" t="s">
        <v>196</v>
      </c>
      <c r="AS295" s="272" t="s">
        <v>153</v>
      </c>
      <c r="AT295" s="272" t="s">
        <v>157</v>
      </c>
      <c r="AX295" s="273" t="s">
        <v>151</v>
      </c>
      <c r="BD295" s="274">
        <f t="shared" si="104"/>
        <v>0</v>
      </c>
      <c r="BE295" s="274">
        <f t="shared" si="105"/>
        <v>0</v>
      </c>
      <c r="BF295" s="274">
        <f t="shared" si="106"/>
        <v>0</v>
      </c>
      <c r="BG295" s="274">
        <f t="shared" si="107"/>
        <v>0</v>
      </c>
      <c r="BH295" s="274">
        <f t="shared" si="108"/>
        <v>0</v>
      </c>
      <c r="BI295" s="273" t="s">
        <v>157</v>
      </c>
      <c r="BJ295" s="274">
        <f t="shared" si="109"/>
        <v>0</v>
      </c>
      <c r="BK295" s="273" t="s">
        <v>196</v>
      </c>
      <c r="BL295" s="272" t="s">
        <v>739</v>
      </c>
    </row>
    <row r="296" spans="2:64" s="271" customFormat="1" ht="16.5" customHeight="1">
      <c r="B296" s="259"/>
      <c r="C296" s="275" t="s">
        <v>740</v>
      </c>
      <c r="D296" s="275" t="s">
        <v>153</v>
      </c>
      <c r="E296" s="276" t="s">
        <v>741</v>
      </c>
      <c r="F296" s="277" t="s">
        <v>742</v>
      </c>
      <c r="G296" s="278" t="s">
        <v>375</v>
      </c>
      <c r="H296" s="279">
        <v>2</v>
      </c>
      <c r="I296" s="280"/>
      <c r="J296" s="280">
        <f t="shared" si="100"/>
        <v>0</v>
      </c>
      <c r="K296" s="277" t="s">
        <v>1</v>
      </c>
      <c r="L296" s="266"/>
      <c r="M296" s="281" t="s">
        <v>1</v>
      </c>
      <c r="N296" s="282" t="s">
        <v>35</v>
      </c>
      <c r="O296" s="269">
        <v>0</v>
      </c>
      <c r="P296" s="269">
        <f t="shared" si="101"/>
        <v>0</v>
      </c>
      <c r="Q296" s="269">
        <v>0.88900000000000001</v>
      </c>
      <c r="R296" s="269">
        <f t="shared" si="102"/>
        <v>1.778</v>
      </c>
      <c r="S296" s="269">
        <v>0</v>
      </c>
      <c r="T296" s="270">
        <f t="shared" si="103"/>
        <v>0</v>
      </c>
      <c r="AQ296" s="272" t="s">
        <v>196</v>
      </c>
      <c r="AS296" s="272" t="s">
        <v>153</v>
      </c>
      <c r="AT296" s="272" t="s">
        <v>157</v>
      </c>
      <c r="AX296" s="273" t="s">
        <v>151</v>
      </c>
      <c r="BD296" s="274">
        <f t="shared" si="104"/>
        <v>0</v>
      </c>
      <c r="BE296" s="274">
        <f t="shared" si="105"/>
        <v>0</v>
      </c>
      <c r="BF296" s="274">
        <f t="shared" si="106"/>
        <v>0</v>
      </c>
      <c r="BG296" s="274">
        <f t="shared" si="107"/>
        <v>0</v>
      </c>
      <c r="BH296" s="274">
        <f t="shared" si="108"/>
        <v>0</v>
      </c>
      <c r="BI296" s="273" t="s">
        <v>157</v>
      </c>
      <c r="BJ296" s="274">
        <f t="shared" si="109"/>
        <v>0</v>
      </c>
      <c r="BK296" s="273" t="s">
        <v>196</v>
      </c>
      <c r="BL296" s="272" t="s">
        <v>743</v>
      </c>
    </row>
    <row r="297" spans="2:64" s="271" customFormat="1" ht="16.5" customHeight="1">
      <c r="B297" s="259"/>
      <c r="C297" s="275" t="s">
        <v>744</v>
      </c>
      <c r="D297" s="275" t="s">
        <v>153</v>
      </c>
      <c r="E297" s="276" t="s">
        <v>745</v>
      </c>
      <c r="F297" s="277" t="s">
        <v>746</v>
      </c>
      <c r="G297" s="278" t="s">
        <v>375</v>
      </c>
      <c r="H297" s="279">
        <v>2</v>
      </c>
      <c r="I297" s="280"/>
      <c r="J297" s="280">
        <f t="shared" si="100"/>
        <v>0</v>
      </c>
      <c r="K297" s="277" t="s">
        <v>1</v>
      </c>
      <c r="L297" s="266"/>
      <c r="M297" s="281" t="s">
        <v>1</v>
      </c>
      <c r="N297" s="282" t="s">
        <v>35</v>
      </c>
      <c r="O297" s="269">
        <v>0</v>
      </c>
      <c r="P297" s="269">
        <f t="shared" si="101"/>
        <v>0</v>
      </c>
      <c r="Q297" s="269">
        <v>0.88900000000000001</v>
      </c>
      <c r="R297" s="269">
        <f t="shared" si="102"/>
        <v>1.778</v>
      </c>
      <c r="S297" s="269">
        <v>0</v>
      </c>
      <c r="T297" s="270">
        <f t="shared" si="103"/>
        <v>0</v>
      </c>
      <c r="AQ297" s="272" t="s">
        <v>196</v>
      </c>
      <c r="AS297" s="272" t="s">
        <v>153</v>
      </c>
      <c r="AT297" s="272" t="s">
        <v>157</v>
      </c>
      <c r="AX297" s="273" t="s">
        <v>151</v>
      </c>
      <c r="BD297" s="274">
        <f t="shared" si="104"/>
        <v>0</v>
      </c>
      <c r="BE297" s="274">
        <f t="shared" si="105"/>
        <v>0</v>
      </c>
      <c r="BF297" s="274">
        <f t="shared" si="106"/>
        <v>0</v>
      </c>
      <c r="BG297" s="274">
        <f t="shared" si="107"/>
        <v>0</v>
      </c>
      <c r="BH297" s="274">
        <f t="shared" si="108"/>
        <v>0</v>
      </c>
      <c r="BI297" s="273" t="s">
        <v>157</v>
      </c>
      <c r="BJ297" s="274">
        <f t="shared" si="109"/>
        <v>0</v>
      </c>
      <c r="BK297" s="273" t="s">
        <v>196</v>
      </c>
      <c r="BL297" s="272" t="s">
        <v>747</v>
      </c>
    </row>
    <row r="298" spans="2:64" s="271" customFormat="1" ht="24" customHeight="1">
      <c r="B298" s="259"/>
      <c r="C298" s="275" t="s">
        <v>748</v>
      </c>
      <c r="D298" s="275" t="s">
        <v>153</v>
      </c>
      <c r="E298" s="276" t="s">
        <v>749</v>
      </c>
      <c r="F298" s="277" t="s">
        <v>2264</v>
      </c>
      <c r="G298" s="278" t="s">
        <v>375</v>
      </c>
      <c r="H298" s="279">
        <v>4</v>
      </c>
      <c r="I298" s="280"/>
      <c r="J298" s="280">
        <f t="shared" si="100"/>
        <v>0</v>
      </c>
      <c r="K298" s="277" t="s">
        <v>1</v>
      </c>
      <c r="L298" s="266"/>
      <c r="M298" s="281" t="s">
        <v>1</v>
      </c>
      <c r="N298" s="282" t="s">
        <v>35</v>
      </c>
      <c r="O298" s="269">
        <v>0</v>
      </c>
      <c r="P298" s="269">
        <f t="shared" si="101"/>
        <v>0</v>
      </c>
      <c r="Q298" s="269">
        <v>0.88900000000000001</v>
      </c>
      <c r="R298" s="269">
        <f t="shared" si="102"/>
        <v>3.556</v>
      </c>
      <c r="S298" s="269">
        <v>0</v>
      </c>
      <c r="T298" s="270">
        <f t="shared" si="103"/>
        <v>0</v>
      </c>
      <c r="AQ298" s="272" t="s">
        <v>196</v>
      </c>
      <c r="AS298" s="272" t="s">
        <v>153</v>
      </c>
      <c r="AT298" s="272" t="s">
        <v>157</v>
      </c>
      <c r="AX298" s="273" t="s">
        <v>151</v>
      </c>
      <c r="BD298" s="274">
        <f t="shared" si="104"/>
        <v>0</v>
      </c>
      <c r="BE298" s="274">
        <f t="shared" si="105"/>
        <v>0</v>
      </c>
      <c r="BF298" s="274">
        <f t="shared" si="106"/>
        <v>0</v>
      </c>
      <c r="BG298" s="274">
        <f t="shared" si="107"/>
        <v>0</v>
      </c>
      <c r="BH298" s="274">
        <f t="shared" si="108"/>
        <v>0</v>
      </c>
      <c r="BI298" s="273" t="s">
        <v>157</v>
      </c>
      <c r="BJ298" s="274">
        <f t="shared" si="109"/>
        <v>0</v>
      </c>
      <c r="BK298" s="273" t="s">
        <v>196</v>
      </c>
      <c r="BL298" s="272" t="s">
        <v>750</v>
      </c>
    </row>
    <row r="299" spans="2:64" s="271" customFormat="1" ht="34.200000000000003">
      <c r="B299" s="259"/>
      <c r="C299" s="275" t="s">
        <v>751</v>
      </c>
      <c r="D299" s="275" t="s">
        <v>153</v>
      </c>
      <c r="E299" s="276" t="s">
        <v>752</v>
      </c>
      <c r="F299" s="277" t="s">
        <v>2263</v>
      </c>
      <c r="G299" s="278" t="s">
        <v>375</v>
      </c>
      <c r="H299" s="279">
        <v>4</v>
      </c>
      <c r="I299" s="280"/>
      <c r="J299" s="280">
        <f t="shared" si="100"/>
        <v>0</v>
      </c>
      <c r="K299" s="277" t="s">
        <v>1</v>
      </c>
      <c r="L299" s="266"/>
      <c r="M299" s="281" t="s">
        <v>1</v>
      </c>
      <c r="N299" s="282" t="s">
        <v>35</v>
      </c>
      <c r="O299" s="269">
        <v>0</v>
      </c>
      <c r="P299" s="269">
        <f t="shared" si="101"/>
        <v>0</v>
      </c>
      <c r="Q299" s="269">
        <v>0.88900000000000001</v>
      </c>
      <c r="R299" s="269">
        <f t="shared" si="102"/>
        <v>3.556</v>
      </c>
      <c r="S299" s="269">
        <v>0</v>
      </c>
      <c r="T299" s="270">
        <f t="shared" si="103"/>
        <v>0</v>
      </c>
      <c r="AQ299" s="272" t="s">
        <v>196</v>
      </c>
      <c r="AS299" s="272" t="s">
        <v>153</v>
      </c>
      <c r="AT299" s="272" t="s">
        <v>157</v>
      </c>
      <c r="AX299" s="273" t="s">
        <v>151</v>
      </c>
      <c r="BD299" s="274">
        <f t="shared" si="104"/>
        <v>0</v>
      </c>
      <c r="BE299" s="274">
        <f t="shared" si="105"/>
        <v>0</v>
      </c>
      <c r="BF299" s="274">
        <f t="shared" si="106"/>
        <v>0</v>
      </c>
      <c r="BG299" s="274">
        <f t="shared" si="107"/>
        <v>0</v>
      </c>
      <c r="BH299" s="274">
        <f t="shared" si="108"/>
        <v>0</v>
      </c>
      <c r="BI299" s="273" t="s">
        <v>157</v>
      </c>
      <c r="BJ299" s="274">
        <f t="shared" si="109"/>
        <v>0</v>
      </c>
      <c r="BK299" s="273" t="s">
        <v>196</v>
      </c>
      <c r="BL299" s="272" t="s">
        <v>753</v>
      </c>
    </row>
    <row r="300" spans="2:64" s="271" customFormat="1" ht="24" customHeight="1">
      <c r="B300" s="259"/>
      <c r="C300" s="275" t="s">
        <v>754</v>
      </c>
      <c r="D300" s="275" t="s">
        <v>153</v>
      </c>
      <c r="E300" s="276" t="s">
        <v>755</v>
      </c>
      <c r="F300" s="277" t="s">
        <v>756</v>
      </c>
      <c r="G300" s="278" t="s">
        <v>422</v>
      </c>
      <c r="H300" s="279">
        <v>113.691</v>
      </c>
      <c r="I300" s="280"/>
      <c r="J300" s="280">
        <f t="shared" si="100"/>
        <v>0</v>
      </c>
      <c r="K300" s="277" t="s">
        <v>203</v>
      </c>
      <c r="L300" s="266"/>
      <c r="M300" s="281" t="s">
        <v>1</v>
      </c>
      <c r="N300" s="282" t="s">
        <v>35</v>
      </c>
      <c r="O300" s="269">
        <v>0</v>
      </c>
      <c r="P300" s="269">
        <f t="shared" si="101"/>
        <v>0</v>
      </c>
      <c r="Q300" s="269">
        <v>0</v>
      </c>
      <c r="R300" s="269">
        <f t="shared" si="102"/>
        <v>0</v>
      </c>
      <c r="S300" s="269">
        <v>0</v>
      </c>
      <c r="T300" s="270">
        <f t="shared" si="103"/>
        <v>0</v>
      </c>
      <c r="AQ300" s="272" t="s">
        <v>196</v>
      </c>
      <c r="AS300" s="272" t="s">
        <v>153</v>
      </c>
      <c r="AT300" s="272" t="s">
        <v>157</v>
      </c>
      <c r="AX300" s="273" t="s">
        <v>151</v>
      </c>
      <c r="BD300" s="274">
        <f t="shared" si="104"/>
        <v>0</v>
      </c>
      <c r="BE300" s="274">
        <f t="shared" si="105"/>
        <v>0</v>
      </c>
      <c r="BF300" s="274">
        <f t="shared" si="106"/>
        <v>0</v>
      </c>
      <c r="BG300" s="274">
        <f t="shared" si="107"/>
        <v>0</v>
      </c>
      <c r="BH300" s="274">
        <f t="shared" si="108"/>
        <v>0</v>
      </c>
      <c r="BI300" s="273" t="s">
        <v>157</v>
      </c>
      <c r="BJ300" s="274">
        <f t="shared" si="109"/>
        <v>0</v>
      </c>
      <c r="BK300" s="273" t="s">
        <v>196</v>
      </c>
      <c r="BL300" s="272" t="s">
        <v>757</v>
      </c>
    </row>
    <row r="301" spans="2:64" s="11" customFormat="1" ht="22.95" customHeight="1">
      <c r="B301" s="115"/>
      <c r="D301" s="116" t="s">
        <v>68</v>
      </c>
      <c r="E301" s="125" t="s">
        <v>758</v>
      </c>
      <c r="F301" s="125" t="s">
        <v>759</v>
      </c>
      <c r="J301" s="126">
        <f>SUM(J302:J305)</f>
        <v>0</v>
      </c>
      <c r="L301" s="115"/>
      <c r="M301" s="119"/>
      <c r="N301" s="120"/>
      <c r="O301" s="120"/>
      <c r="P301" s="121">
        <f>SUM(P302:P305)</f>
        <v>36.018319999999996</v>
      </c>
      <c r="Q301" s="120"/>
      <c r="R301" s="121">
        <f>SUM(R302:R305)</f>
        <v>0.92487720000000007</v>
      </c>
      <c r="S301" s="120"/>
      <c r="T301" s="122">
        <f>SUM(T302:T305)</f>
        <v>0</v>
      </c>
      <c r="X301" s="271"/>
      <c r="AQ301" s="116" t="s">
        <v>157</v>
      </c>
      <c r="AS301" s="123" t="s">
        <v>68</v>
      </c>
      <c r="AT301" s="123" t="s">
        <v>77</v>
      </c>
      <c r="AX301" s="116" t="s">
        <v>151</v>
      </c>
      <c r="BJ301" s="124">
        <f>SUM(BJ302:BJ305)</f>
        <v>0</v>
      </c>
    </row>
    <row r="302" spans="2:64" s="1" customFormat="1" ht="16.5" customHeight="1">
      <c r="B302" s="127"/>
      <c r="C302" s="128" t="s">
        <v>760</v>
      </c>
      <c r="D302" s="128" t="s">
        <v>153</v>
      </c>
      <c r="E302" s="129" t="s">
        <v>761</v>
      </c>
      <c r="F302" s="130" t="s">
        <v>762</v>
      </c>
      <c r="G302" s="131" t="s">
        <v>335</v>
      </c>
      <c r="H302" s="132">
        <v>152.62</v>
      </c>
      <c r="I302" s="133"/>
      <c r="J302" s="133">
        <f>ROUND(I302*H302,2)</f>
        <v>0</v>
      </c>
      <c r="K302" s="130" t="s">
        <v>203</v>
      </c>
      <c r="L302" s="25"/>
      <c r="M302" s="134" t="s">
        <v>1</v>
      </c>
      <c r="N302" s="135" t="s">
        <v>35</v>
      </c>
      <c r="O302" s="136">
        <v>0.23599999999999999</v>
      </c>
      <c r="P302" s="136">
        <f>O302*H302</f>
        <v>36.018319999999996</v>
      </c>
      <c r="Q302" s="136">
        <v>6.0600000000000003E-3</v>
      </c>
      <c r="R302" s="136">
        <f>Q302*H302</f>
        <v>0.92487720000000007</v>
      </c>
      <c r="S302" s="136">
        <v>0</v>
      </c>
      <c r="T302" s="137">
        <f>S302*H302</f>
        <v>0</v>
      </c>
      <c r="X302" s="271"/>
      <c r="AQ302" s="138" t="s">
        <v>196</v>
      </c>
      <c r="AS302" s="138" t="s">
        <v>153</v>
      </c>
      <c r="AT302" s="138" t="s">
        <v>157</v>
      </c>
      <c r="AX302" s="13" t="s">
        <v>151</v>
      </c>
      <c r="BD302" s="139">
        <f>IF(N302="základná",J302,0)</f>
        <v>0</v>
      </c>
      <c r="BE302" s="139">
        <f>IF(N302="znížená",J302,0)</f>
        <v>0</v>
      </c>
      <c r="BF302" s="139">
        <f>IF(N302="zákl. prenesená",J302,0)</f>
        <v>0</v>
      </c>
      <c r="BG302" s="139">
        <f>IF(N302="zníž. prenesená",J302,0)</f>
        <v>0</v>
      </c>
      <c r="BH302" s="139">
        <f>IF(N302="nulová",J302,0)</f>
        <v>0</v>
      </c>
      <c r="BI302" s="13" t="s">
        <v>157</v>
      </c>
      <c r="BJ302" s="139">
        <f>ROUND(I302*H302,2)</f>
        <v>0</v>
      </c>
      <c r="BK302" s="13" t="s">
        <v>196</v>
      </c>
      <c r="BL302" s="138" t="s">
        <v>763</v>
      </c>
    </row>
    <row r="303" spans="2:64" s="271" customFormat="1" ht="24" customHeight="1">
      <c r="B303" s="259"/>
      <c r="C303" s="275" t="s">
        <v>764</v>
      </c>
      <c r="D303" s="275" t="s">
        <v>153</v>
      </c>
      <c r="E303" s="276" t="s">
        <v>765</v>
      </c>
      <c r="F303" s="277" t="s">
        <v>766</v>
      </c>
      <c r="G303" s="278" t="s">
        <v>185</v>
      </c>
      <c r="H303" s="279">
        <v>240.97</v>
      </c>
      <c r="I303" s="280"/>
      <c r="J303" s="280">
        <f>ROUND(I303*H303,2)</f>
        <v>0</v>
      </c>
      <c r="K303" s="277" t="s">
        <v>1</v>
      </c>
      <c r="L303" s="266"/>
      <c r="M303" s="281" t="s">
        <v>1</v>
      </c>
      <c r="N303" s="282" t="s">
        <v>35</v>
      </c>
      <c r="O303" s="269">
        <v>0</v>
      </c>
      <c r="P303" s="269">
        <f>O303*H303</f>
        <v>0</v>
      </c>
      <c r="Q303" s="269">
        <v>0</v>
      </c>
      <c r="R303" s="269">
        <f>Q303*H303</f>
        <v>0</v>
      </c>
      <c r="S303" s="269">
        <v>0</v>
      </c>
      <c r="T303" s="270">
        <f>S303*H303</f>
        <v>0</v>
      </c>
      <c r="AQ303" s="272" t="s">
        <v>196</v>
      </c>
      <c r="AS303" s="272" t="s">
        <v>153</v>
      </c>
      <c r="AT303" s="272" t="s">
        <v>157</v>
      </c>
      <c r="AX303" s="273" t="s">
        <v>151</v>
      </c>
      <c r="BD303" s="274">
        <f>IF(N303="základná",J303,0)</f>
        <v>0</v>
      </c>
      <c r="BE303" s="274">
        <f>IF(N303="znížená",J303,0)</f>
        <v>0</v>
      </c>
      <c r="BF303" s="274">
        <f>IF(N303="zákl. prenesená",J303,0)</f>
        <v>0</v>
      </c>
      <c r="BG303" s="274">
        <f>IF(N303="zníž. prenesená",J303,0)</f>
        <v>0</v>
      </c>
      <c r="BH303" s="274">
        <f>IF(N303="nulová",J303,0)</f>
        <v>0</v>
      </c>
      <c r="BI303" s="273" t="s">
        <v>157</v>
      </c>
      <c r="BJ303" s="274">
        <f>ROUND(I303*H303,2)</f>
        <v>0</v>
      </c>
      <c r="BK303" s="273" t="s">
        <v>196</v>
      </c>
      <c r="BL303" s="272" t="s">
        <v>767</v>
      </c>
    </row>
    <row r="304" spans="2:64" s="271" customFormat="1" ht="16.5" customHeight="1">
      <c r="B304" s="259"/>
      <c r="C304" s="260" t="s">
        <v>768</v>
      </c>
      <c r="D304" s="260" t="s">
        <v>338</v>
      </c>
      <c r="E304" s="261" t="s">
        <v>769</v>
      </c>
      <c r="F304" s="262" t="s">
        <v>770</v>
      </c>
      <c r="G304" s="263" t="s">
        <v>185</v>
      </c>
      <c r="H304" s="264">
        <v>255.428</v>
      </c>
      <c r="I304" s="265"/>
      <c r="J304" s="265">
        <f>ROUND(I304*H304,2)</f>
        <v>0</v>
      </c>
      <c r="K304" s="262" t="s">
        <v>1</v>
      </c>
      <c r="L304" s="303"/>
      <c r="M304" s="267" t="s">
        <v>1</v>
      </c>
      <c r="N304" s="268" t="s">
        <v>35</v>
      </c>
      <c r="O304" s="269">
        <v>0</v>
      </c>
      <c r="P304" s="269">
        <f>O304*H304</f>
        <v>0</v>
      </c>
      <c r="Q304" s="269">
        <v>0</v>
      </c>
      <c r="R304" s="269">
        <f>Q304*H304</f>
        <v>0</v>
      </c>
      <c r="S304" s="269">
        <v>0</v>
      </c>
      <c r="T304" s="270">
        <f>S304*H304</f>
        <v>0</v>
      </c>
      <c r="AQ304" s="272" t="s">
        <v>261</v>
      </c>
      <c r="AS304" s="272" t="s">
        <v>338</v>
      </c>
      <c r="AT304" s="272" t="s">
        <v>157</v>
      </c>
      <c r="AX304" s="273" t="s">
        <v>151</v>
      </c>
      <c r="BD304" s="274">
        <f>IF(N304="základná",J304,0)</f>
        <v>0</v>
      </c>
      <c r="BE304" s="274">
        <f>IF(N304="znížená",J304,0)</f>
        <v>0</v>
      </c>
      <c r="BF304" s="274">
        <f>IF(N304="zákl. prenesená",J304,0)</f>
        <v>0</v>
      </c>
      <c r="BG304" s="274">
        <f>IF(N304="zníž. prenesená",J304,0)</f>
        <v>0</v>
      </c>
      <c r="BH304" s="274">
        <f>IF(N304="nulová",J304,0)</f>
        <v>0</v>
      </c>
      <c r="BI304" s="273" t="s">
        <v>157</v>
      </c>
      <c r="BJ304" s="274">
        <f>ROUND(I304*H304,2)</f>
        <v>0</v>
      </c>
      <c r="BK304" s="273" t="s">
        <v>196</v>
      </c>
      <c r="BL304" s="272" t="s">
        <v>771</v>
      </c>
    </row>
    <row r="305" spans="2:64" s="1" customFormat="1" ht="24" customHeight="1">
      <c r="B305" s="127"/>
      <c r="C305" s="128" t="s">
        <v>772</v>
      </c>
      <c r="D305" s="128" t="s">
        <v>153</v>
      </c>
      <c r="E305" s="129" t="s">
        <v>773</v>
      </c>
      <c r="F305" s="130" t="s">
        <v>774</v>
      </c>
      <c r="G305" s="131" t="s">
        <v>422</v>
      </c>
      <c r="H305" s="132">
        <v>99.619</v>
      </c>
      <c r="I305" s="133"/>
      <c r="J305" s="133">
        <f>ROUND(I305*H305,2)</f>
        <v>0</v>
      </c>
      <c r="K305" s="130" t="s">
        <v>203</v>
      </c>
      <c r="L305" s="25"/>
      <c r="M305" s="134" t="s">
        <v>1</v>
      </c>
      <c r="N305" s="135" t="s">
        <v>35</v>
      </c>
      <c r="O305" s="136">
        <v>0</v>
      </c>
      <c r="P305" s="136">
        <f>O305*H305</f>
        <v>0</v>
      </c>
      <c r="Q305" s="136">
        <v>0</v>
      </c>
      <c r="R305" s="136">
        <f>Q305*H305</f>
        <v>0</v>
      </c>
      <c r="S305" s="136">
        <v>0</v>
      </c>
      <c r="T305" s="137">
        <f>S305*H305</f>
        <v>0</v>
      </c>
      <c r="X305" s="271"/>
      <c r="AQ305" s="138" t="s">
        <v>196</v>
      </c>
      <c r="AS305" s="138" t="s">
        <v>153</v>
      </c>
      <c r="AT305" s="138" t="s">
        <v>157</v>
      </c>
      <c r="AX305" s="13" t="s">
        <v>151</v>
      </c>
      <c r="BD305" s="139">
        <f>IF(N305="základná",J305,0)</f>
        <v>0</v>
      </c>
      <c r="BE305" s="139">
        <f>IF(N305="znížená",J305,0)</f>
        <v>0</v>
      </c>
      <c r="BF305" s="139">
        <f>IF(N305="zákl. prenesená",J305,0)</f>
        <v>0</v>
      </c>
      <c r="BG305" s="139">
        <f>IF(N305="zníž. prenesená",J305,0)</f>
        <v>0</v>
      </c>
      <c r="BH305" s="139">
        <f>IF(N305="nulová",J305,0)</f>
        <v>0</v>
      </c>
      <c r="BI305" s="13" t="s">
        <v>157</v>
      </c>
      <c r="BJ305" s="139">
        <f>ROUND(I305*H305,2)</f>
        <v>0</v>
      </c>
      <c r="BK305" s="13" t="s">
        <v>196</v>
      </c>
      <c r="BL305" s="138" t="s">
        <v>775</v>
      </c>
    </row>
    <row r="306" spans="2:64" s="11" customFormat="1" ht="22.95" customHeight="1">
      <c r="B306" s="115"/>
      <c r="D306" s="116" t="s">
        <v>68</v>
      </c>
      <c r="E306" s="125" t="s">
        <v>776</v>
      </c>
      <c r="F306" s="125" t="s">
        <v>777</v>
      </c>
      <c r="J306" s="126">
        <f>SUM(J307:J311)</f>
        <v>0</v>
      </c>
      <c r="L306" s="115"/>
      <c r="M306" s="119"/>
      <c r="N306" s="120"/>
      <c r="O306" s="120"/>
      <c r="P306" s="121">
        <f>SUM(P307:P311)</f>
        <v>28.104179999999999</v>
      </c>
      <c r="Q306" s="120"/>
      <c r="R306" s="121">
        <f>SUM(R307:R311)</f>
        <v>0.70286105999999993</v>
      </c>
      <c r="S306" s="120"/>
      <c r="T306" s="122">
        <f>SUM(T307:T311)</f>
        <v>0</v>
      </c>
      <c r="X306" s="271"/>
      <c r="AQ306" s="116" t="s">
        <v>157</v>
      </c>
      <c r="AS306" s="123" t="s">
        <v>68</v>
      </c>
      <c r="AT306" s="123" t="s">
        <v>77</v>
      </c>
      <c r="AX306" s="116" t="s">
        <v>151</v>
      </c>
      <c r="BJ306" s="124">
        <f>SUM(BJ307:BJ311)</f>
        <v>0</v>
      </c>
    </row>
    <row r="307" spans="2:64" s="1" customFormat="1" ht="24" customHeight="1">
      <c r="B307" s="127"/>
      <c r="C307" s="128" t="s">
        <v>778</v>
      </c>
      <c r="D307" s="128" t="s">
        <v>153</v>
      </c>
      <c r="E307" s="129" t="s">
        <v>779</v>
      </c>
      <c r="F307" s="130" t="s">
        <v>780</v>
      </c>
      <c r="G307" s="131" t="s">
        <v>185</v>
      </c>
      <c r="H307" s="132">
        <v>194.62</v>
      </c>
      <c r="I307" s="133"/>
      <c r="J307" s="133">
        <f>ROUND(I307*H307,2)</f>
        <v>0</v>
      </c>
      <c r="K307" s="130" t="s">
        <v>1</v>
      </c>
      <c r="L307" s="25"/>
      <c r="M307" s="134" t="s">
        <v>1</v>
      </c>
      <c r="N307" s="135" t="s">
        <v>35</v>
      </c>
      <c r="O307" s="136">
        <v>0</v>
      </c>
      <c r="P307" s="136">
        <f>O307*H307</f>
        <v>0</v>
      </c>
      <c r="Q307" s="136">
        <v>0</v>
      </c>
      <c r="R307" s="136">
        <f>Q307*H307</f>
        <v>0</v>
      </c>
      <c r="S307" s="136">
        <v>0</v>
      </c>
      <c r="T307" s="137">
        <f>S307*H307</f>
        <v>0</v>
      </c>
      <c r="X307" s="271"/>
      <c r="AQ307" s="138" t="s">
        <v>196</v>
      </c>
      <c r="AS307" s="138" t="s">
        <v>153</v>
      </c>
      <c r="AT307" s="138" t="s">
        <v>157</v>
      </c>
      <c r="AX307" s="13" t="s">
        <v>151</v>
      </c>
      <c r="BD307" s="139">
        <f>IF(N307="základná",J307,0)</f>
        <v>0</v>
      </c>
      <c r="BE307" s="139">
        <f>IF(N307="znížená",J307,0)</f>
        <v>0</v>
      </c>
      <c r="BF307" s="139">
        <f>IF(N307="zákl. prenesená",J307,0)</f>
        <v>0</v>
      </c>
      <c r="BG307" s="139">
        <f>IF(N307="zníž. prenesená",J307,0)</f>
        <v>0</v>
      </c>
      <c r="BH307" s="139">
        <f>IF(N307="nulová",J307,0)</f>
        <v>0</v>
      </c>
      <c r="BI307" s="13" t="s">
        <v>157</v>
      </c>
      <c r="BJ307" s="139">
        <f>ROUND(I307*H307,2)</f>
        <v>0</v>
      </c>
      <c r="BK307" s="13" t="s">
        <v>196</v>
      </c>
      <c r="BL307" s="138" t="s">
        <v>781</v>
      </c>
    </row>
    <row r="308" spans="2:64" s="1" customFormat="1" ht="24" customHeight="1">
      <c r="B308" s="127"/>
      <c r="C308" s="140" t="s">
        <v>782</v>
      </c>
      <c r="D308" s="140" t="s">
        <v>338</v>
      </c>
      <c r="E308" s="141" t="s">
        <v>783</v>
      </c>
      <c r="F308" s="142" t="s">
        <v>784</v>
      </c>
      <c r="G308" s="143" t="s">
        <v>185</v>
      </c>
      <c r="H308" s="144">
        <v>206.297</v>
      </c>
      <c r="I308" s="145"/>
      <c r="J308" s="145">
        <f>ROUND(I308*H308,2)</f>
        <v>0</v>
      </c>
      <c r="K308" s="142" t="s">
        <v>1</v>
      </c>
      <c r="L308" s="146"/>
      <c r="M308" s="147" t="s">
        <v>1</v>
      </c>
      <c r="N308" s="148" t="s">
        <v>35</v>
      </c>
      <c r="O308" s="136">
        <v>0</v>
      </c>
      <c r="P308" s="136">
        <f>O308*H308</f>
        <v>0</v>
      </c>
      <c r="Q308" s="136">
        <v>0</v>
      </c>
      <c r="R308" s="136">
        <f>Q308*H308</f>
        <v>0</v>
      </c>
      <c r="S308" s="136">
        <v>0</v>
      </c>
      <c r="T308" s="137">
        <f>S308*H308</f>
        <v>0</v>
      </c>
      <c r="X308" s="271"/>
      <c r="AQ308" s="138" t="s">
        <v>261</v>
      </c>
      <c r="AS308" s="138" t="s">
        <v>338</v>
      </c>
      <c r="AT308" s="138" t="s">
        <v>157</v>
      </c>
      <c r="AX308" s="13" t="s">
        <v>151</v>
      </c>
      <c r="BD308" s="139">
        <f>IF(N308="základná",J308,0)</f>
        <v>0</v>
      </c>
      <c r="BE308" s="139">
        <f>IF(N308="znížená",J308,0)</f>
        <v>0</v>
      </c>
      <c r="BF308" s="139">
        <f>IF(N308="zákl. prenesená",J308,0)</f>
        <v>0</v>
      </c>
      <c r="BG308" s="139">
        <f>IF(N308="zníž. prenesená",J308,0)</f>
        <v>0</v>
      </c>
      <c r="BH308" s="139">
        <f>IF(N308="nulová",J308,0)</f>
        <v>0</v>
      </c>
      <c r="BI308" s="13" t="s">
        <v>157</v>
      </c>
      <c r="BJ308" s="139">
        <f>ROUND(I308*H308,2)</f>
        <v>0</v>
      </c>
      <c r="BK308" s="13" t="s">
        <v>196</v>
      </c>
      <c r="BL308" s="138" t="s">
        <v>785</v>
      </c>
    </row>
    <row r="309" spans="2:64" s="1" customFormat="1" ht="24" customHeight="1">
      <c r="B309" s="127"/>
      <c r="C309" s="128" t="s">
        <v>786</v>
      </c>
      <c r="D309" s="128" t="s">
        <v>153</v>
      </c>
      <c r="E309" s="129" t="s">
        <v>787</v>
      </c>
      <c r="F309" s="130" t="s">
        <v>788</v>
      </c>
      <c r="G309" s="131" t="s">
        <v>185</v>
      </c>
      <c r="H309" s="132">
        <v>17.809999999999999</v>
      </c>
      <c r="I309" s="133"/>
      <c r="J309" s="133">
        <f>ROUND(I309*H309,2)</f>
        <v>0</v>
      </c>
      <c r="K309" s="130" t="s">
        <v>155</v>
      </c>
      <c r="L309" s="25"/>
      <c r="M309" s="134" t="s">
        <v>1</v>
      </c>
      <c r="N309" s="135" t="s">
        <v>35</v>
      </c>
      <c r="O309" s="136">
        <v>1.5780000000000001</v>
      </c>
      <c r="P309" s="136">
        <f>O309*H309</f>
        <v>28.104179999999999</v>
      </c>
      <c r="Q309" s="136">
        <v>3.9210000000000002E-2</v>
      </c>
      <c r="R309" s="136">
        <f>Q309*H309</f>
        <v>0.69833009999999995</v>
      </c>
      <c r="S309" s="136">
        <v>0</v>
      </c>
      <c r="T309" s="137">
        <f>S309*H309</f>
        <v>0</v>
      </c>
      <c r="X309" s="271"/>
      <c r="AQ309" s="138" t="s">
        <v>196</v>
      </c>
      <c r="AS309" s="138" t="s">
        <v>153</v>
      </c>
      <c r="AT309" s="138" t="s">
        <v>157</v>
      </c>
      <c r="AX309" s="13" t="s">
        <v>151</v>
      </c>
      <c r="BD309" s="139">
        <f>IF(N309="základná",J309,0)</f>
        <v>0</v>
      </c>
      <c r="BE309" s="139">
        <f>IF(N309="znížená",J309,0)</f>
        <v>0</v>
      </c>
      <c r="BF309" s="139">
        <f>IF(N309="zákl. prenesená",J309,0)</f>
        <v>0</v>
      </c>
      <c r="BG309" s="139">
        <f>IF(N309="zníž. prenesená",J309,0)</f>
        <v>0</v>
      </c>
      <c r="BH309" s="139">
        <f>IF(N309="nulová",J309,0)</f>
        <v>0</v>
      </c>
      <c r="BI309" s="13" t="s">
        <v>157</v>
      </c>
      <c r="BJ309" s="139">
        <f>ROUND(I309*H309,2)</f>
        <v>0</v>
      </c>
      <c r="BK309" s="13" t="s">
        <v>196</v>
      </c>
      <c r="BL309" s="138" t="s">
        <v>789</v>
      </c>
    </row>
    <row r="310" spans="2:64" s="1" customFormat="1" ht="16.5" customHeight="1">
      <c r="B310" s="127"/>
      <c r="C310" s="140" t="s">
        <v>790</v>
      </c>
      <c r="D310" s="140" t="s">
        <v>338</v>
      </c>
      <c r="E310" s="141" t="s">
        <v>791</v>
      </c>
      <c r="F310" s="142" t="s">
        <v>792</v>
      </c>
      <c r="G310" s="143" t="s">
        <v>185</v>
      </c>
      <c r="H310" s="144">
        <v>18.879000000000001</v>
      </c>
      <c r="I310" s="145"/>
      <c r="J310" s="145">
        <f>ROUND(I310*H310,2)</f>
        <v>0</v>
      </c>
      <c r="K310" s="142" t="s">
        <v>1</v>
      </c>
      <c r="L310" s="146"/>
      <c r="M310" s="147" t="s">
        <v>1</v>
      </c>
      <c r="N310" s="148" t="s">
        <v>35</v>
      </c>
      <c r="O310" s="136">
        <v>0</v>
      </c>
      <c r="P310" s="136">
        <f>O310*H310</f>
        <v>0</v>
      </c>
      <c r="Q310" s="136">
        <v>2.4000000000000001E-4</v>
      </c>
      <c r="R310" s="136">
        <f>Q310*H310</f>
        <v>4.5309600000000005E-3</v>
      </c>
      <c r="S310" s="136">
        <v>0</v>
      </c>
      <c r="T310" s="137">
        <f>S310*H310</f>
        <v>0</v>
      </c>
      <c r="X310" s="271"/>
      <c r="AQ310" s="138" t="s">
        <v>261</v>
      </c>
      <c r="AS310" s="138" t="s">
        <v>338</v>
      </c>
      <c r="AT310" s="138" t="s">
        <v>157</v>
      </c>
      <c r="AX310" s="13" t="s">
        <v>151</v>
      </c>
      <c r="BD310" s="139">
        <f>IF(N310="základná",J310,0)</f>
        <v>0</v>
      </c>
      <c r="BE310" s="139">
        <f>IF(N310="znížená",J310,0)</f>
        <v>0</v>
      </c>
      <c r="BF310" s="139">
        <f>IF(N310="zákl. prenesená",J310,0)</f>
        <v>0</v>
      </c>
      <c r="BG310" s="139">
        <f>IF(N310="zníž. prenesená",J310,0)</f>
        <v>0</v>
      </c>
      <c r="BH310" s="139">
        <f>IF(N310="nulová",J310,0)</f>
        <v>0</v>
      </c>
      <c r="BI310" s="13" t="s">
        <v>157</v>
      </c>
      <c r="BJ310" s="139">
        <f>ROUND(I310*H310,2)</f>
        <v>0</v>
      </c>
      <c r="BK310" s="13" t="s">
        <v>196</v>
      </c>
      <c r="BL310" s="138" t="s">
        <v>793</v>
      </c>
    </row>
    <row r="311" spans="2:64" s="1" customFormat="1" ht="24" customHeight="1">
      <c r="B311" s="127"/>
      <c r="C311" s="128" t="s">
        <v>794</v>
      </c>
      <c r="D311" s="128" t="s">
        <v>153</v>
      </c>
      <c r="E311" s="129" t="s">
        <v>795</v>
      </c>
      <c r="F311" s="130" t="s">
        <v>796</v>
      </c>
      <c r="G311" s="131" t="s">
        <v>422</v>
      </c>
      <c r="H311" s="132">
        <v>137.16999999999999</v>
      </c>
      <c r="I311" s="133"/>
      <c r="J311" s="133">
        <f>ROUND(I311*H311,2)</f>
        <v>0</v>
      </c>
      <c r="K311" s="130" t="s">
        <v>203</v>
      </c>
      <c r="L311" s="25"/>
      <c r="M311" s="134" t="s">
        <v>1</v>
      </c>
      <c r="N311" s="135" t="s">
        <v>35</v>
      </c>
      <c r="O311" s="136">
        <v>0</v>
      </c>
      <c r="P311" s="136">
        <f>O311*H311</f>
        <v>0</v>
      </c>
      <c r="Q311" s="136">
        <v>0</v>
      </c>
      <c r="R311" s="136">
        <f>Q311*H311</f>
        <v>0</v>
      </c>
      <c r="S311" s="136">
        <v>0</v>
      </c>
      <c r="T311" s="137">
        <f>S311*H311</f>
        <v>0</v>
      </c>
      <c r="X311" s="271"/>
      <c r="AQ311" s="138" t="s">
        <v>196</v>
      </c>
      <c r="AS311" s="138" t="s">
        <v>153</v>
      </c>
      <c r="AT311" s="138" t="s">
        <v>157</v>
      </c>
      <c r="AX311" s="13" t="s">
        <v>151</v>
      </c>
      <c r="BD311" s="139">
        <f>IF(N311="základná",J311,0)</f>
        <v>0</v>
      </c>
      <c r="BE311" s="139">
        <f>IF(N311="znížená",J311,0)</f>
        <v>0</v>
      </c>
      <c r="BF311" s="139">
        <f>IF(N311="zákl. prenesená",J311,0)</f>
        <v>0</v>
      </c>
      <c r="BG311" s="139">
        <f>IF(N311="zníž. prenesená",J311,0)</f>
        <v>0</v>
      </c>
      <c r="BH311" s="139">
        <f>IF(N311="nulová",J311,0)</f>
        <v>0</v>
      </c>
      <c r="BI311" s="13" t="s">
        <v>157</v>
      </c>
      <c r="BJ311" s="139">
        <f>ROUND(I311*H311,2)</f>
        <v>0</v>
      </c>
      <c r="BK311" s="13" t="s">
        <v>196</v>
      </c>
      <c r="BL311" s="138" t="s">
        <v>797</v>
      </c>
    </row>
    <row r="312" spans="2:64" s="11" customFormat="1" ht="22.95" customHeight="1">
      <c r="B312" s="115"/>
      <c r="D312" s="116" t="s">
        <v>68</v>
      </c>
      <c r="E312" s="125" t="s">
        <v>798</v>
      </c>
      <c r="F312" s="125" t="s">
        <v>799</v>
      </c>
      <c r="J312" s="126">
        <f>SUM(J313:J315)</f>
        <v>0</v>
      </c>
      <c r="L312" s="115"/>
      <c r="M312" s="119"/>
      <c r="N312" s="120"/>
      <c r="O312" s="120"/>
      <c r="P312" s="121">
        <f>SUM(P313:P315)</f>
        <v>35.578980000000001</v>
      </c>
      <c r="Q312" s="120"/>
      <c r="R312" s="121">
        <f>SUM(R313:R315)</f>
        <v>0.50886513999999994</v>
      </c>
      <c r="S312" s="120"/>
      <c r="T312" s="122">
        <f>SUM(T313:T315)</f>
        <v>0</v>
      </c>
      <c r="X312" s="271"/>
      <c r="AQ312" s="116" t="s">
        <v>157</v>
      </c>
      <c r="AS312" s="123" t="s">
        <v>68</v>
      </c>
      <c r="AT312" s="123" t="s">
        <v>77</v>
      </c>
      <c r="AX312" s="116" t="s">
        <v>151</v>
      </c>
      <c r="BJ312" s="124">
        <f>SUM(BJ313:BJ315)</f>
        <v>0</v>
      </c>
    </row>
    <row r="313" spans="2:64" s="1" customFormat="1" ht="24" customHeight="1">
      <c r="B313" s="127"/>
      <c r="C313" s="128" t="s">
        <v>800</v>
      </c>
      <c r="D313" s="128" t="s">
        <v>153</v>
      </c>
      <c r="E313" s="129" t="s">
        <v>801</v>
      </c>
      <c r="F313" s="130" t="s">
        <v>802</v>
      </c>
      <c r="G313" s="131" t="s">
        <v>185</v>
      </c>
      <c r="H313" s="132">
        <v>549.67399999999998</v>
      </c>
      <c r="I313" s="133"/>
      <c r="J313" s="133">
        <f>ROUND(I313*H313,2)</f>
        <v>0</v>
      </c>
      <c r="K313" s="130" t="s">
        <v>203</v>
      </c>
      <c r="L313" s="25"/>
      <c r="M313" s="134" t="s">
        <v>1</v>
      </c>
      <c r="N313" s="135" t="s">
        <v>35</v>
      </c>
      <c r="O313" s="136">
        <v>4.4999999999999998E-2</v>
      </c>
      <c r="P313" s="136">
        <f>O313*H313</f>
        <v>24.735329999999998</v>
      </c>
      <c r="Q313" s="136">
        <v>8.5999999999999998E-4</v>
      </c>
      <c r="R313" s="136">
        <f>Q313*H313</f>
        <v>0.47271964</v>
      </c>
      <c r="S313" s="136">
        <v>0</v>
      </c>
      <c r="T313" s="137">
        <f>S313*H313</f>
        <v>0</v>
      </c>
      <c r="X313" s="271"/>
      <c r="AQ313" s="138" t="s">
        <v>196</v>
      </c>
      <c r="AS313" s="138" t="s">
        <v>153</v>
      </c>
      <c r="AT313" s="138" t="s">
        <v>157</v>
      </c>
      <c r="AX313" s="13" t="s">
        <v>151</v>
      </c>
      <c r="BD313" s="139">
        <f>IF(N313="základná",J313,0)</f>
        <v>0</v>
      </c>
      <c r="BE313" s="139">
        <f>IF(N313="znížená",J313,0)</f>
        <v>0</v>
      </c>
      <c r="BF313" s="139">
        <f>IF(N313="zákl. prenesená",J313,0)</f>
        <v>0</v>
      </c>
      <c r="BG313" s="139">
        <f>IF(N313="zníž. prenesená",J313,0)</f>
        <v>0</v>
      </c>
      <c r="BH313" s="139">
        <f>IF(N313="nulová",J313,0)</f>
        <v>0</v>
      </c>
      <c r="BI313" s="13" t="s">
        <v>157</v>
      </c>
      <c r="BJ313" s="139">
        <f>ROUND(I313*H313,2)</f>
        <v>0</v>
      </c>
      <c r="BK313" s="13" t="s">
        <v>196</v>
      </c>
      <c r="BL313" s="138" t="s">
        <v>803</v>
      </c>
    </row>
    <row r="314" spans="2:64" s="1" customFormat="1" ht="24" customHeight="1">
      <c r="B314" s="127"/>
      <c r="C314" s="128" t="s">
        <v>804</v>
      </c>
      <c r="D314" s="128" t="s">
        <v>153</v>
      </c>
      <c r="E314" s="129" t="s">
        <v>805</v>
      </c>
      <c r="F314" s="130" t="s">
        <v>806</v>
      </c>
      <c r="G314" s="131" t="s">
        <v>185</v>
      </c>
      <c r="H314" s="132">
        <v>240.97</v>
      </c>
      <c r="I314" s="133"/>
      <c r="J314" s="133">
        <f>ROUND(I314*H314,2)</f>
        <v>0</v>
      </c>
      <c r="K314" s="130" t="s">
        <v>203</v>
      </c>
      <c r="L314" s="25"/>
      <c r="M314" s="134" t="s">
        <v>1</v>
      </c>
      <c r="N314" s="135" t="s">
        <v>35</v>
      </c>
      <c r="O314" s="136">
        <v>4.4999999999999998E-2</v>
      </c>
      <c r="P314" s="136">
        <f>O314*H314</f>
        <v>10.84365</v>
      </c>
      <c r="Q314" s="136">
        <v>1.4999999999999999E-4</v>
      </c>
      <c r="R314" s="136">
        <f>Q314*H314</f>
        <v>3.6145499999999997E-2</v>
      </c>
      <c r="S314" s="136">
        <v>0</v>
      </c>
      <c r="T314" s="137">
        <f>S314*H314</f>
        <v>0</v>
      </c>
      <c r="X314" s="271"/>
      <c r="AQ314" s="138" t="s">
        <v>196</v>
      </c>
      <c r="AS314" s="138" t="s">
        <v>153</v>
      </c>
      <c r="AT314" s="138" t="s">
        <v>157</v>
      </c>
      <c r="AX314" s="13" t="s">
        <v>151</v>
      </c>
      <c r="BD314" s="139">
        <f>IF(N314="základná",J314,0)</f>
        <v>0</v>
      </c>
      <c r="BE314" s="139">
        <f>IF(N314="znížená",J314,0)</f>
        <v>0</v>
      </c>
      <c r="BF314" s="139">
        <f>IF(N314="zákl. prenesená",J314,0)</f>
        <v>0</v>
      </c>
      <c r="BG314" s="139">
        <f>IF(N314="zníž. prenesená",J314,0)</f>
        <v>0</v>
      </c>
      <c r="BH314" s="139">
        <f>IF(N314="nulová",J314,0)</f>
        <v>0</v>
      </c>
      <c r="BI314" s="13" t="s">
        <v>157</v>
      </c>
      <c r="BJ314" s="139">
        <f>ROUND(I314*H314,2)</f>
        <v>0</v>
      </c>
      <c r="BK314" s="13" t="s">
        <v>196</v>
      </c>
      <c r="BL314" s="138" t="s">
        <v>807</v>
      </c>
    </row>
    <row r="315" spans="2:64" s="1" customFormat="1" ht="36" customHeight="1">
      <c r="B315" s="127"/>
      <c r="C315" s="128" t="s">
        <v>808</v>
      </c>
      <c r="D315" s="128" t="s">
        <v>153</v>
      </c>
      <c r="E315" s="129" t="s">
        <v>809</v>
      </c>
      <c r="F315" s="130" t="s">
        <v>810</v>
      </c>
      <c r="G315" s="131" t="s">
        <v>185</v>
      </c>
      <c r="H315" s="132">
        <v>790.64400000000001</v>
      </c>
      <c r="I315" s="133"/>
      <c r="J315" s="133">
        <f>ROUND(I315*H315,2)</f>
        <v>0</v>
      </c>
      <c r="K315" s="130" t="s">
        <v>1</v>
      </c>
      <c r="L315" s="25"/>
      <c r="M315" s="149" t="s">
        <v>1</v>
      </c>
      <c r="N315" s="150" t="s">
        <v>35</v>
      </c>
      <c r="O315" s="151">
        <v>0</v>
      </c>
      <c r="P315" s="151">
        <f>O315*H315</f>
        <v>0</v>
      </c>
      <c r="Q315" s="151">
        <v>0</v>
      </c>
      <c r="R315" s="151">
        <f>Q315*H315</f>
        <v>0</v>
      </c>
      <c r="S315" s="151">
        <v>0</v>
      </c>
      <c r="T315" s="152">
        <f>S315*H315</f>
        <v>0</v>
      </c>
      <c r="X315" s="271"/>
      <c r="AQ315" s="138" t="s">
        <v>196</v>
      </c>
      <c r="AS315" s="138" t="s">
        <v>153</v>
      </c>
      <c r="AT315" s="138" t="s">
        <v>157</v>
      </c>
      <c r="AX315" s="13" t="s">
        <v>151</v>
      </c>
      <c r="BD315" s="139">
        <f>IF(N315="základná",J315,0)</f>
        <v>0</v>
      </c>
      <c r="BE315" s="139">
        <f>IF(N315="znížená",J315,0)</f>
        <v>0</v>
      </c>
      <c r="BF315" s="139">
        <f>IF(N315="zákl. prenesená",J315,0)</f>
        <v>0</v>
      </c>
      <c r="BG315" s="139">
        <f>IF(N315="zníž. prenesená",J315,0)</f>
        <v>0</v>
      </c>
      <c r="BH315" s="139">
        <f>IF(N315="nulová",J315,0)</f>
        <v>0</v>
      </c>
      <c r="BI315" s="13" t="s">
        <v>157</v>
      </c>
      <c r="BJ315" s="139">
        <f>ROUND(I315*H315,2)</f>
        <v>0</v>
      </c>
      <c r="BK315" s="13" t="s">
        <v>196</v>
      </c>
      <c r="BL315" s="138" t="s">
        <v>811</v>
      </c>
    </row>
    <row r="316" spans="2:64" s="1" customFormat="1" ht="6.9" customHeight="1">
      <c r="B316" s="37"/>
      <c r="C316" s="38"/>
      <c r="D316" s="38"/>
      <c r="E316" s="38"/>
      <c r="F316" s="38"/>
      <c r="G316" s="38"/>
      <c r="H316" s="38"/>
      <c r="I316" s="38"/>
      <c r="J316" s="38"/>
      <c r="K316" s="38"/>
      <c r="L316" s="25"/>
    </row>
  </sheetData>
  <autoFilter ref="C136:K315"/>
  <mergeCells count="5">
    <mergeCell ref="E129:H129"/>
    <mergeCell ref="L2:V2"/>
    <mergeCell ref="E10:H10"/>
    <mergeCell ref="E30:H30"/>
    <mergeCell ref="E88:H88"/>
  </mergeCells>
  <pageMargins left="0.25" right="0.25" top="0.75" bottom="0.75" header="0.3" footer="0.3"/>
  <pageSetup paperSize="9" scale="92" fitToHeight="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30"/>
  <sheetViews>
    <sheetView showGridLines="0" topLeftCell="A122" workbookViewId="0">
      <selection activeCell="I128" sqref="I128:I229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3" width="12.28515625" customWidth="1"/>
    <col min="24" max="24" width="15" customWidth="1"/>
    <col min="25" max="25" width="11" customWidth="1"/>
    <col min="26" max="26" width="15" customWidth="1"/>
    <col min="27" max="27" width="16.28515625" customWidth="1"/>
    <col min="28" max="28" width="11" customWidth="1"/>
    <col min="29" max="29" width="15" customWidth="1"/>
    <col min="30" max="30" width="16.28515625" customWidth="1"/>
    <col min="43" max="64" width="9.28515625" hidden="1"/>
  </cols>
  <sheetData>
    <row r="1" spans="1:45">
      <c r="A1" s="80"/>
    </row>
    <row r="2" spans="1:45" ht="36.9" customHeight="1">
      <c r="L2" s="476" t="s">
        <v>5</v>
      </c>
      <c r="M2" s="474"/>
      <c r="N2" s="474"/>
      <c r="O2" s="474"/>
      <c r="P2" s="474"/>
      <c r="Q2" s="474"/>
      <c r="R2" s="474"/>
      <c r="S2" s="474"/>
      <c r="T2" s="474"/>
      <c r="U2" s="474"/>
      <c r="V2" s="474"/>
      <c r="AS2" s="13" t="s">
        <v>81</v>
      </c>
    </row>
    <row r="3" spans="1:45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S3" s="13" t="s">
        <v>69</v>
      </c>
    </row>
    <row r="4" spans="1:45" ht="24.9" customHeight="1">
      <c r="B4" s="16"/>
      <c r="D4" s="17" t="s">
        <v>109</v>
      </c>
      <c r="L4" s="16"/>
      <c r="M4" s="81" t="s">
        <v>9</v>
      </c>
      <c r="AS4" s="13" t="s">
        <v>3</v>
      </c>
    </row>
    <row r="5" spans="1:45" ht="6.9" customHeight="1">
      <c r="B5" s="16"/>
      <c r="L5" s="16"/>
    </row>
    <row r="6" spans="1:45" ht="12" customHeight="1">
      <c r="B6" s="16"/>
      <c r="D6" s="22" t="s">
        <v>13</v>
      </c>
      <c r="L6" s="16"/>
    </row>
    <row r="7" spans="1:45" ht="16.5" customHeight="1">
      <c r="B7" s="16"/>
      <c r="E7" s="386" t="str">
        <f>'Rekapitulácia stavby'!K6</f>
        <v>Komunitné centrum – obec Jelka</v>
      </c>
      <c r="F7" s="386"/>
      <c r="G7" s="386"/>
      <c r="H7" s="386"/>
      <c r="L7" s="16"/>
    </row>
    <row r="8" spans="1:45" s="387" customFormat="1" ht="16.5" customHeight="1">
      <c r="B8" s="16"/>
      <c r="E8" s="393"/>
      <c r="F8" s="394"/>
      <c r="G8" s="394"/>
      <c r="H8" s="394"/>
      <c r="L8" s="16"/>
    </row>
    <row r="9" spans="1:45" s="1" customFormat="1" ht="12" customHeight="1">
      <c r="B9" s="25"/>
      <c r="D9" s="22" t="s">
        <v>110</v>
      </c>
      <c r="L9" s="25"/>
    </row>
    <row r="10" spans="1:45" s="1" customFormat="1" ht="18" customHeight="1">
      <c r="B10" s="25"/>
      <c r="E10" s="492" t="s">
        <v>812</v>
      </c>
      <c r="F10" s="501"/>
      <c r="G10" s="501"/>
      <c r="H10" s="501"/>
      <c r="L10" s="25"/>
    </row>
    <row r="11" spans="1:45" s="1" customFormat="1">
      <c r="B11" s="25"/>
      <c r="L11" s="25"/>
    </row>
    <row r="12" spans="1:45" s="1" customFormat="1" ht="12" customHeight="1">
      <c r="B12" s="25"/>
      <c r="D12" s="22" t="s">
        <v>14</v>
      </c>
      <c r="F12" s="20" t="s">
        <v>1</v>
      </c>
      <c r="I12" s="22" t="s">
        <v>15</v>
      </c>
      <c r="J12" s="20" t="s">
        <v>1</v>
      </c>
      <c r="L12" s="25"/>
    </row>
    <row r="13" spans="1:45" s="395" customFormat="1" ht="12" customHeight="1">
      <c r="B13" s="25"/>
      <c r="D13" s="394"/>
      <c r="F13" s="386"/>
      <c r="I13" s="394"/>
      <c r="J13" s="386"/>
      <c r="L13" s="25"/>
    </row>
    <row r="14" spans="1:45" s="1" customFormat="1" ht="12" customHeight="1">
      <c r="B14" s="25"/>
      <c r="D14" s="22" t="s">
        <v>16</v>
      </c>
      <c r="F14" s="20"/>
      <c r="I14" s="22" t="s">
        <v>18</v>
      </c>
      <c r="J14" s="256">
        <f>'Rekapitulácia stavby'!AN10</f>
        <v>43886</v>
      </c>
      <c r="L14" s="25"/>
    </row>
    <row r="15" spans="1:45" s="1" customFormat="1" ht="18" customHeight="1">
      <c r="B15" s="25"/>
      <c r="E15" s="386" t="s">
        <v>17</v>
      </c>
      <c r="L15" s="25"/>
    </row>
    <row r="16" spans="1:45" s="395" customFormat="1" ht="10.95" customHeight="1">
      <c r="B16" s="25"/>
      <c r="E16" s="386"/>
      <c r="L16" s="25"/>
    </row>
    <row r="17" spans="2:12" s="1" customFormat="1" ht="12" customHeight="1">
      <c r="B17" s="25"/>
      <c r="D17" s="22" t="s">
        <v>19</v>
      </c>
      <c r="I17" s="22" t="s">
        <v>20</v>
      </c>
      <c r="J17" s="20" t="s">
        <v>1</v>
      </c>
      <c r="L17" s="25"/>
    </row>
    <row r="18" spans="2:12" s="1" customFormat="1" ht="18" customHeight="1">
      <c r="B18" s="25"/>
      <c r="E18" s="20" t="s">
        <v>21</v>
      </c>
      <c r="I18" s="22" t="s">
        <v>22</v>
      </c>
      <c r="J18" s="20" t="s">
        <v>1</v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23</v>
      </c>
      <c r="I20" s="22" t="s">
        <v>20</v>
      </c>
      <c r="J20" s="20" t="s">
        <v>1</v>
      </c>
      <c r="L20" s="25"/>
    </row>
    <row r="21" spans="2:12" s="1" customFormat="1" ht="18" customHeight="1">
      <c r="B21" s="25"/>
      <c r="E21" s="386" t="s">
        <v>2209</v>
      </c>
      <c r="I21" s="22" t="s">
        <v>22</v>
      </c>
      <c r="J21" s="20" t="s">
        <v>1</v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24</v>
      </c>
      <c r="I23" s="22" t="s">
        <v>20</v>
      </c>
      <c r="J23" s="386">
        <v>47054409</v>
      </c>
      <c r="L23" s="25"/>
    </row>
    <row r="24" spans="2:12" s="1" customFormat="1" ht="18" customHeight="1">
      <c r="B24" s="25"/>
      <c r="E24" s="20" t="s">
        <v>25</v>
      </c>
      <c r="I24" s="22" t="s">
        <v>22</v>
      </c>
      <c r="J24" s="386" t="s">
        <v>2214</v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27</v>
      </c>
      <c r="I26" s="22" t="s">
        <v>20</v>
      </c>
      <c r="J26" s="20" t="s">
        <v>1</v>
      </c>
      <c r="L26" s="25"/>
    </row>
    <row r="27" spans="2:12" s="1" customFormat="1" ht="18" customHeight="1">
      <c r="B27" s="25"/>
      <c r="E27" s="20" t="s">
        <v>2207</v>
      </c>
      <c r="I27" s="22" t="s">
        <v>22</v>
      </c>
      <c r="J27" s="20" t="s">
        <v>1</v>
      </c>
      <c r="L27" s="25"/>
    </row>
    <row r="28" spans="2:12" s="1" customFormat="1" ht="6.9" customHeight="1">
      <c r="B28" s="25"/>
      <c r="L28" s="25"/>
    </row>
    <row r="29" spans="2:12" s="1" customFormat="1" ht="12" customHeight="1">
      <c r="B29" s="25"/>
      <c r="D29" s="22" t="s">
        <v>28</v>
      </c>
      <c r="L29" s="25"/>
    </row>
    <row r="30" spans="2:12" s="7" customFormat="1" ht="16.5" customHeight="1">
      <c r="B30" s="82"/>
      <c r="E30" s="477" t="s">
        <v>1</v>
      </c>
      <c r="F30" s="477"/>
      <c r="G30" s="477"/>
      <c r="H30" s="477"/>
      <c r="L30" s="82"/>
    </row>
    <row r="31" spans="2:12" s="1" customFormat="1" ht="6.9" customHeight="1">
      <c r="B31" s="25"/>
      <c r="L31" s="25"/>
    </row>
    <row r="32" spans="2:12" s="1" customFormat="1" ht="6.9" customHeight="1">
      <c r="B32" s="25"/>
      <c r="D32" s="45"/>
      <c r="E32" s="45"/>
      <c r="F32" s="45"/>
      <c r="G32" s="45"/>
      <c r="H32" s="45"/>
      <c r="I32" s="45"/>
      <c r="J32" s="45"/>
      <c r="K32" s="45"/>
      <c r="L32" s="25"/>
    </row>
    <row r="33" spans="2:12" s="1" customFormat="1" ht="25.35" customHeight="1">
      <c r="B33" s="25"/>
      <c r="D33" s="83" t="s">
        <v>29</v>
      </c>
      <c r="J33" s="58">
        <f>ROUND(J125, 2)</f>
        <v>0</v>
      </c>
      <c r="L33" s="25"/>
    </row>
    <row r="34" spans="2:12" s="1" customFormat="1" ht="6.9" customHeight="1">
      <c r="B34" s="25"/>
      <c r="D34" s="45"/>
      <c r="E34" s="45"/>
      <c r="F34" s="45"/>
      <c r="G34" s="45"/>
      <c r="H34" s="45"/>
      <c r="I34" s="45"/>
      <c r="J34" s="45"/>
      <c r="K34" s="45"/>
      <c r="L34" s="25"/>
    </row>
    <row r="35" spans="2:12" s="1" customFormat="1" ht="14.4" customHeight="1">
      <c r="B35" s="25"/>
      <c r="F35" s="28" t="s">
        <v>31</v>
      </c>
      <c r="I35" s="28" t="s">
        <v>30</v>
      </c>
      <c r="J35" s="28" t="s">
        <v>32</v>
      </c>
      <c r="L35" s="25"/>
    </row>
    <row r="36" spans="2:12" s="1" customFormat="1" ht="14.4" customHeight="1">
      <c r="B36" s="25"/>
      <c r="D36" s="84" t="s">
        <v>33</v>
      </c>
      <c r="E36" s="22" t="s">
        <v>34</v>
      </c>
      <c r="F36" s="85">
        <f>ROUND((SUM(BD125:BD229)),  2)</f>
        <v>0</v>
      </c>
      <c r="I36" s="86">
        <v>0.2</v>
      </c>
      <c r="J36" s="85">
        <f>ROUND(((SUM(BD125:BD229))*I36),  2)</f>
        <v>0</v>
      </c>
      <c r="L36" s="25"/>
    </row>
    <row r="37" spans="2:12" s="1" customFormat="1" ht="14.4" customHeight="1">
      <c r="B37" s="25"/>
      <c r="E37" s="22" t="s">
        <v>35</v>
      </c>
      <c r="F37" s="85">
        <f>J33</f>
        <v>0</v>
      </c>
      <c r="I37" s="86">
        <v>0.2</v>
      </c>
      <c r="J37" s="85">
        <f>ROUND((F37*0.2),  2)</f>
        <v>0</v>
      </c>
      <c r="L37" s="25"/>
    </row>
    <row r="38" spans="2:12" s="1" customFormat="1" ht="14.4" hidden="1" customHeight="1">
      <c r="B38" s="25"/>
      <c r="E38" s="22" t="s">
        <v>36</v>
      </c>
      <c r="F38" s="85">
        <f>ROUND((SUM(BF125:BF229)),  2)</f>
        <v>0</v>
      </c>
      <c r="I38" s="86">
        <v>0.2</v>
      </c>
      <c r="J38" s="85">
        <f>0</f>
        <v>0</v>
      </c>
      <c r="L38" s="25"/>
    </row>
    <row r="39" spans="2:12" s="1" customFormat="1" ht="14.4" hidden="1" customHeight="1">
      <c r="B39" s="25"/>
      <c r="E39" s="22" t="s">
        <v>37</v>
      </c>
      <c r="F39" s="85">
        <f>ROUND((SUM(BG125:BG229)),  2)</f>
        <v>0</v>
      </c>
      <c r="I39" s="86">
        <v>0.2</v>
      </c>
      <c r="J39" s="85">
        <f>0</f>
        <v>0</v>
      </c>
      <c r="L39" s="25"/>
    </row>
    <row r="40" spans="2:12" s="1" customFormat="1" ht="14.4" hidden="1" customHeight="1">
      <c r="B40" s="25"/>
      <c r="E40" s="22" t="s">
        <v>38</v>
      </c>
      <c r="F40" s="85">
        <f>ROUND((SUM(BH125:BH229)),  2)</f>
        <v>0</v>
      </c>
      <c r="I40" s="86">
        <v>0</v>
      </c>
      <c r="J40" s="85">
        <f>0</f>
        <v>0</v>
      </c>
      <c r="L40" s="25"/>
    </row>
    <row r="41" spans="2:12" s="1" customFormat="1" ht="6.9" customHeight="1">
      <c r="B41" s="25"/>
      <c r="L41" s="25"/>
    </row>
    <row r="42" spans="2:12" s="1" customFormat="1" ht="25.35" customHeight="1">
      <c r="B42" s="25"/>
      <c r="C42" s="87"/>
      <c r="D42" s="88" t="s">
        <v>39</v>
      </c>
      <c r="E42" s="49"/>
      <c r="F42" s="49"/>
      <c r="G42" s="89" t="s">
        <v>40</v>
      </c>
      <c r="H42" s="90" t="s">
        <v>41</v>
      </c>
      <c r="I42" s="49"/>
      <c r="J42" s="91">
        <f>SUM(J33:J40)</f>
        <v>0</v>
      </c>
      <c r="K42" s="92"/>
      <c r="L42" s="25"/>
    </row>
    <row r="43" spans="2:12" s="1" customFormat="1" ht="14.4" customHeight="1">
      <c r="B43" s="25"/>
      <c r="L43" s="25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ht="14.4" customHeight="1">
      <c r="B50" s="16"/>
      <c r="L50" s="16"/>
    </row>
    <row r="51" spans="2:12" ht="14.4" customHeight="1">
      <c r="B51" s="16"/>
      <c r="L51" s="16"/>
    </row>
    <row r="52" spans="2:12" ht="14.4" customHeight="1">
      <c r="B52" s="16"/>
      <c r="D52" s="397" t="str">
        <f>E24</f>
        <v>ADplan s.r.o.</v>
      </c>
      <c r="E52" s="387"/>
      <c r="F52" s="387"/>
      <c r="G52" s="397" t="str">
        <f>E27</f>
        <v>Ing. arch. Jozef Melíšek</v>
      </c>
      <c r="H52" s="387"/>
      <c r="I52" s="387"/>
      <c r="J52" s="387"/>
      <c r="L52" s="16"/>
    </row>
    <row r="53" spans="2:12" s="1" customFormat="1" ht="14.4" customHeight="1">
      <c r="B53" s="25"/>
      <c r="D53" s="34" t="s">
        <v>42</v>
      </c>
      <c r="E53" s="35"/>
      <c r="F53" s="35"/>
      <c r="G53" s="34" t="s">
        <v>43</v>
      </c>
      <c r="H53" s="35"/>
      <c r="I53" s="35"/>
      <c r="J53" s="35"/>
      <c r="K53" s="35"/>
      <c r="L53" s="25"/>
    </row>
    <row r="54" spans="2:12">
      <c r="B54" s="16"/>
      <c r="D54" s="387"/>
      <c r="E54" s="387"/>
      <c r="F54" s="387"/>
      <c r="G54" s="387"/>
      <c r="H54" s="387"/>
      <c r="I54" s="387"/>
      <c r="J54" s="387"/>
      <c r="L54" s="16"/>
    </row>
    <row r="55" spans="2:12">
      <c r="B55" s="16"/>
      <c r="D55" s="387"/>
      <c r="E55" s="387"/>
      <c r="F55" s="387"/>
      <c r="G55" s="387"/>
      <c r="H55" s="387"/>
      <c r="I55" s="387"/>
      <c r="J55" s="387"/>
      <c r="L55" s="16"/>
    </row>
    <row r="56" spans="2:12">
      <c r="B56" s="16"/>
      <c r="D56" s="387"/>
      <c r="E56" s="387"/>
      <c r="F56" s="387"/>
      <c r="G56" s="387"/>
      <c r="H56" s="387"/>
      <c r="I56" s="387"/>
      <c r="J56" s="387"/>
      <c r="L56" s="16"/>
    </row>
    <row r="57" spans="2:12">
      <c r="B57" s="16"/>
      <c r="D57" s="387"/>
      <c r="E57" s="387"/>
      <c r="F57" s="387"/>
      <c r="G57" s="387"/>
      <c r="H57" s="387"/>
      <c r="I57" s="387"/>
      <c r="J57" s="387"/>
      <c r="L57" s="16"/>
    </row>
    <row r="58" spans="2:12">
      <c r="B58" s="16"/>
      <c r="D58" s="387"/>
      <c r="E58" s="387"/>
      <c r="F58" s="387"/>
      <c r="G58" s="387"/>
      <c r="H58" s="387"/>
      <c r="I58" s="387"/>
      <c r="J58" s="387"/>
      <c r="L58" s="16"/>
    </row>
    <row r="59" spans="2:12">
      <c r="B59" s="16"/>
      <c r="D59" s="387"/>
      <c r="E59" s="387"/>
      <c r="F59" s="387"/>
      <c r="G59" s="387"/>
      <c r="H59" s="387"/>
      <c r="I59" s="387"/>
      <c r="J59" s="387"/>
      <c r="L59" s="16"/>
    </row>
    <row r="60" spans="2:12">
      <c r="B60" s="16"/>
      <c r="D60" s="387"/>
      <c r="E60" s="387"/>
      <c r="F60" s="387"/>
      <c r="G60" s="387"/>
      <c r="H60" s="387"/>
      <c r="I60" s="387"/>
      <c r="J60" s="387"/>
      <c r="L60" s="16"/>
    </row>
    <row r="61" spans="2:12">
      <c r="B61" s="16"/>
      <c r="D61" s="387"/>
      <c r="E61" s="387"/>
      <c r="F61" s="387"/>
      <c r="G61" s="387"/>
      <c r="H61" s="387"/>
      <c r="I61" s="387"/>
      <c r="J61" s="387"/>
      <c r="L61" s="16"/>
    </row>
    <row r="62" spans="2:12">
      <c r="B62" s="16"/>
      <c r="D62" s="387"/>
      <c r="E62" s="387"/>
      <c r="F62" s="387"/>
      <c r="G62" s="387"/>
      <c r="H62" s="387"/>
      <c r="I62" s="387"/>
      <c r="J62" s="387"/>
      <c r="L62" s="16"/>
    </row>
    <row r="63" spans="2:12">
      <c r="B63" s="16"/>
      <c r="D63" s="387"/>
      <c r="E63" s="387"/>
      <c r="F63" s="387"/>
      <c r="G63" s="387"/>
      <c r="H63" s="387"/>
      <c r="I63" s="387"/>
      <c r="J63" s="387"/>
      <c r="L63" s="16"/>
    </row>
    <row r="64" spans="2:12" s="1" customFormat="1" ht="13.2">
      <c r="B64" s="25"/>
      <c r="D64" s="36" t="s">
        <v>2211</v>
      </c>
      <c r="E64" s="389"/>
      <c r="F64" s="93" t="s">
        <v>45</v>
      </c>
      <c r="G64" s="36" t="s">
        <v>44</v>
      </c>
      <c r="H64" s="389"/>
      <c r="I64" s="389"/>
      <c r="J64" s="94" t="s">
        <v>45</v>
      </c>
      <c r="K64" s="27"/>
      <c r="L64" s="25"/>
    </row>
    <row r="65" spans="2:12">
      <c r="B65" s="16"/>
      <c r="D65" s="387"/>
      <c r="E65" s="387"/>
      <c r="F65" s="387"/>
      <c r="G65" s="387"/>
      <c r="H65" s="387"/>
      <c r="I65" s="387"/>
      <c r="J65" s="387"/>
      <c r="L65" s="16"/>
    </row>
    <row r="66" spans="2:12">
      <c r="B66" s="16"/>
      <c r="D66" s="387"/>
      <c r="E66" s="387"/>
      <c r="F66" s="387"/>
      <c r="G66" s="387"/>
      <c r="H66" s="387"/>
      <c r="I66" s="387"/>
      <c r="J66" s="387"/>
      <c r="L66" s="16"/>
    </row>
    <row r="67" spans="2:12" ht="13.2">
      <c r="B67" s="16"/>
      <c r="D67" s="397" t="str">
        <f>E18</f>
        <v>Obec Jelka</v>
      </c>
      <c r="E67" s="387"/>
      <c r="F67" s="387"/>
      <c r="G67" s="397" t="str">
        <f>E21</f>
        <v>víťaz verejného obstarávania</v>
      </c>
      <c r="H67" s="397"/>
      <c r="I67" s="397"/>
      <c r="J67" s="387"/>
      <c r="L67" s="16"/>
    </row>
    <row r="68" spans="2:12" s="1" customFormat="1" ht="13.2">
      <c r="B68" s="25"/>
      <c r="D68" s="34" t="s">
        <v>46</v>
      </c>
      <c r="E68" s="35"/>
      <c r="F68" s="35"/>
      <c r="G68" s="34" t="s">
        <v>47</v>
      </c>
      <c r="H68" s="35"/>
      <c r="I68" s="35"/>
      <c r="J68" s="35"/>
      <c r="K68" s="35"/>
      <c r="L68" s="25"/>
    </row>
    <row r="69" spans="2:12">
      <c r="B69" s="16"/>
      <c r="D69" s="387"/>
      <c r="E69" s="387"/>
      <c r="F69" s="387"/>
      <c r="G69" s="387"/>
      <c r="H69" s="387"/>
      <c r="I69" s="387"/>
      <c r="J69" s="387"/>
      <c r="L69" s="16"/>
    </row>
    <row r="70" spans="2:12">
      <c r="B70" s="16"/>
      <c r="D70" s="387"/>
      <c r="E70" s="387"/>
      <c r="F70" s="387"/>
      <c r="G70" s="387"/>
      <c r="H70" s="387"/>
      <c r="I70" s="387"/>
      <c r="J70" s="387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>
      <c r="B76" s="16"/>
      <c r="L76" s="16"/>
    </row>
    <row r="77" spans="2:12">
      <c r="B77" s="16"/>
      <c r="L77" s="16"/>
    </row>
    <row r="78" spans="2:12">
      <c r="B78" s="16"/>
      <c r="L78" s="16"/>
    </row>
    <row r="79" spans="2:12" s="1" customFormat="1" ht="13.2">
      <c r="B79" s="25"/>
      <c r="D79" s="36" t="s">
        <v>44</v>
      </c>
      <c r="E79" s="27"/>
      <c r="F79" s="93" t="s">
        <v>45</v>
      </c>
      <c r="G79" s="36" t="s">
        <v>44</v>
      </c>
      <c r="H79" s="27"/>
      <c r="I79" s="27"/>
      <c r="J79" s="94" t="s">
        <v>45</v>
      </c>
      <c r="K79" s="27"/>
      <c r="L79" s="25"/>
    </row>
    <row r="80" spans="2:12" s="1" customFormat="1" ht="14.4" customHeight="1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25"/>
    </row>
    <row r="84" spans="2:12" s="1" customFormat="1" ht="6.9" customHeight="1"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25"/>
    </row>
    <row r="85" spans="2:12" s="1" customFormat="1" ht="24.9" customHeight="1">
      <c r="B85" s="25"/>
      <c r="C85" s="17" t="s">
        <v>112</v>
      </c>
      <c r="L85" s="25"/>
    </row>
    <row r="86" spans="2:12" s="1" customFormat="1" ht="6.9" customHeight="1">
      <c r="B86" s="25"/>
      <c r="L86" s="25"/>
    </row>
    <row r="87" spans="2:12" s="1" customFormat="1" ht="12" customHeight="1">
      <c r="B87" s="25"/>
      <c r="C87" s="22" t="s">
        <v>13</v>
      </c>
      <c r="L87" s="25"/>
    </row>
    <row r="88" spans="2:12" s="1" customFormat="1" ht="16.5" customHeight="1">
      <c r="B88" s="25"/>
      <c r="E88" s="386" t="str">
        <f>E7</f>
        <v>Komunitné centrum – obec Jelka</v>
      </c>
      <c r="F88" s="386"/>
      <c r="G88" s="386"/>
      <c r="H88" s="386"/>
      <c r="L88" s="25"/>
    </row>
    <row r="89" spans="2:12" s="1" customFormat="1" ht="12" customHeight="1">
      <c r="B89" s="25"/>
      <c r="C89" s="22" t="s">
        <v>110</v>
      </c>
      <c r="L89" s="25"/>
    </row>
    <row r="90" spans="2:12" s="1" customFormat="1" ht="16.5" customHeight="1">
      <c r="B90" s="25"/>
      <c r="E90" s="492" t="str">
        <f>E10</f>
        <v>02 - Zdravotechnika</v>
      </c>
      <c r="F90" s="501"/>
      <c r="G90" s="501"/>
      <c r="H90" s="501"/>
      <c r="L90" s="25"/>
    </row>
    <row r="91" spans="2:12" s="1" customFormat="1" ht="6.9" customHeight="1">
      <c r="B91" s="25"/>
      <c r="L91" s="25"/>
    </row>
    <row r="92" spans="2:12" s="1" customFormat="1" ht="12" customHeight="1">
      <c r="B92" s="25"/>
      <c r="C92" s="22" t="s">
        <v>16</v>
      </c>
      <c r="F92" s="20" t="str">
        <f>E15</f>
        <v>Jelka,p.č. 1174/38,1174/41</v>
      </c>
      <c r="I92" s="22" t="s">
        <v>18</v>
      </c>
      <c r="J92" s="44">
        <f>IF(J14="","",J14)</f>
        <v>43886</v>
      </c>
      <c r="L92" s="25"/>
    </row>
    <row r="93" spans="2:12" s="1" customFormat="1" ht="6.9" customHeight="1">
      <c r="B93" s="25"/>
      <c r="L93" s="25"/>
    </row>
    <row r="94" spans="2:12" s="1" customFormat="1" ht="15.15" customHeight="1">
      <c r="B94" s="25"/>
      <c r="C94" s="22" t="s">
        <v>19</v>
      </c>
      <c r="F94" s="20" t="str">
        <f>E18</f>
        <v>Obec Jelka</v>
      </c>
      <c r="I94" s="22" t="s">
        <v>24</v>
      </c>
      <c r="J94" s="23" t="str">
        <f>E24</f>
        <v>ADplan s.r.o.</v>
      </c>
      <c r="L94" s="25"/>
    </row>
    <row r="95" spans="2:12" s="1" customFormat="1" ht="25.2" customHeight="1">
      <c r="B95" s="25"/>
      <c r="C95" s="22" t="s">
        <v>23</v>
      </c>
      <c r="F95" s="20" t="str">
        <f>IF(E21="","",E21)</f>
        <v>víťaz verejného obstarávania</v>
      </c>
      <c r="I95" s="22" t="s">
        <v>27</v>
      </c>
      <c r="J95" s="23" t="str">
        <f>E27</f>
        <v>Ing. arch. Jozef Melíšek</v>
      </c>
      <c r="L95" s="25"/>
    </row>
    <row r="96" spans="2:12" s="1" customFormat="1" ht="10.35" customHeight="1">
      <c r="B96" s="25"/>
      <c r="L96" s="25"/>
    </row>
    <row r="97" spans="2:46" s="1" customFormat="1" ht="29.25" customHeight="1">
      <c r="B97" s="25"/>
      <c r="C97" s="95" t="s">
        <v>113</v>
      </c>
      <c r="D97" s="87"/>
      <c r="E97" s="87"/>
      <c r="F97" s="87"/>
      <c r="G97" s="87"/>
      <c r="H97" s="87"/>
      <c r="I97" s="87"/>
      <c r="J97" s="96" t="s">
        <v>114</v>
      </c>
      <c r="K97" s="87"/>
      <c r="L97" s="25"/>
    </row>
    <row r="98" spans="2:46" s="1" customFormat="1" ht="10.35" customHeight="1">
      <c r="B98" s="25"/>
      <c r="L98" s="25"/>
    </row>
    <row r="99" spans="2:46" s="1" customFormat="1" ht="22.95" customHeight="1">
      <c r="B99" s="25"/>
      <c r="C99" s="97" t="s">
        <v>115</v>
      </c>
      <c r="J99" s="58">
        <f>J125</f>
        <v>0</v>
      </c>
      <c r="L99" s="25"/>
      <c r="AT99" s="13" t="s">
        <v>116</v>
      </c>
    </row>
    <row r="100" spans="2:46" s="8" customFormat="1" ht="24.9" customHeight="1">
      <c r="B100" s="98"/>
      <c r="D100" s="99" t="s">
        <v>813</v>
      </c>
      <c r="E100" s="100"/>
      <c r="F100" s="100"/>
      <c r="G100" s="100"/>
      <c r="H100" s="100"/>
      <c r="I100" s="100"/>
      <c r="J100" s="101">
        <f>J126</f>
        <v>0</v>
      </c>
      <c r="L100" s="98"/>
    </row>
    <row r="101" spans="2:46" s="9" customFormat="1" ht="19.95" customHeight="1">
      <c r="B101" s="102"/>
      <c r="D101" s="103" t="s">
        <v>814</v>
      </c>
      <c r="E101" s="104"/>
      <c r="F101" s="104"/>
      <c r="G101" s="104"/>
      <c r="H101" s="104"/>
      <c r="I101" s="104"/>
      <c r="J101" s="105">
        <f>J127</f>
        <v>0</v>
      </c>
      <c r="L101" s="102"/>
    </row>
    <row r="102" spans="2:46" s="9" customFormat="1" ht="19.95" customHeight="1">
      <c r="B102" s="102"/>
      <c r="D102" s="103" t="s">
        <v>815</v>
      </c>
      <c r="E102" s="104"/>
      <c r="F102" s="104"/>
      <c r="G102" s="104"/>
      <c r="H102" s="104"/>
      <c r="I102" s="104"/>
      <c r="J102" s="105">
        <f>J130</f>
        <v>0</v>
      </c>
      <c r="L102" s="102"/>
    </row>
    <row r="103" spans="2:46" s="9" customFormat="1" ht="19.95" customHeight="1">
      <c r="B103" s="102"/>
      <c r="D103" s="103" t="s">
        <v>816</v>
      </c>
      <c r="E103" s="104"/>
      <c r="F103" s="104"/>
      <c r="G103" s="104"/>
      <c r="H103" s="104"/>
      <c r="I103" s="104"/>
      <c r="J103" s="105">
        <f>J140</f>
        <v>0</v>
      </c>
      <c r="L103" s="102"/>
    </row>
    <row r="104" spans="2:46" s="9" customFormat="1" ht="19.95" customHeight="1">
      <c r="B104" s="102"/>
      <c r="D104" s="103" t="s">
        <v>817</v>
      </c>
      <c r="E104" s="104"/>
      <c r="F104" s="104"/>
      <c r="G104" s="104"/>
      <c r="H104" s="104"/>
      <c r="I104" s="104"/>
      <c r="J104" s="105">
        <f>J156</f>
        <v>0</v>
      </c>
      <c r="L104" s="102"/>
    </row>
    <row r="105" spans="2:46" s="9" customFormat="1" ht="19.95" customHeight="1">
      <c r="B105" s="102"/>
      <c r="D105" s="103" t="s">
        <v>818</v>
      </c>
      <c r="E105" s="104"/>
      <c r="F105" s="104"/>
      <c r="G105" s="104"/>
      <c r="H105" s="104"/>
      <c r="I105" s="104"/>
      <c r="J105" s="105">
        <f>J189</f>
        <v>0</v>
      </c>
      <c r="L105" s="102"/>
    </row>
    <row r="106" spans="2:46" s="1" customFormat="1" ht="21.75" customHeight="1">
      <c r="B106" s="25"/>
      <c r="L106" s="25"/>
    </row>
    <row r="107" spans="2:46" s="1" customFormat="1" ht="6.9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25"/>
    </row>
    <row r="111" spans="2:46" s="1" customFormat="1" ht="6.9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5"/>
    </row>
    <row r="112" spans="2:46" s="1" customFormat="1" ht="24.9" customHeight="1">
      <c r="B112" s="25"/>
      <c r="C112" s="17" t="s">
        <v>137</v>
      </c>
      <c r="L112" s="25"/>
    </row>
    <row r="113" spans="2:64" s="1" customFormat="1" ht="6.9" customHeight="1">
      <c r="B113" s="25"/>
      <c r="L113" s="25"/>
    </row>
    <row r="114" spans="2:64" s="1" customFormat="1" ht="12" customHeight="1">
      <c r="B114" s="25"/>
      <c r="C114" s="22" t="s">
        <v>13</v>
      </c>
      <c r="L114" s="25"/>
    </row>
    <row r="115" spans="2:64" s="1" customFormat="1" ht="16.5" customHeight="1">
      <c r="B115" s="25"/>
      <c r="E115" s="386" t="str">
        <f>E7</f>
        <v>Komunitné centrum – obec Jelka</v>
      </c>
      <c r="F115" s="386"/>
      <c r="G115" s="386"/>
      <c r="H115" s="386"/>
      <c r="L115" s="25"/>
    </row>
    <row r="116" spans="2:64" s="1" customFormat="1" ht="12" customHeight="1">
      <c r="B116" s="25"/>
      <c r="C116" s="22" t="s">
        <v>110</v>
      </c>
      <c r="L116" s="25"/>
    </row>
    <row r="117" spans="2:64" s="1" customFormat="1" ht="16.5" customHeight="1">
      <c r="B117" s="25"/>
      <c r="E117" s="492" t="str">
        <f>E10</f>
        <v>02 - Zdravotechnika</v>
      </c>
      <c r="F117" s="501"/>
      <c r="G117" s="501"/>
      <c r="H117" s="501"/>
      <c r="L117" s="25"/>
    </row>
    <row r="118" spans="2:64" s="1" customFormat="1" ht="6.9" customHeight="1">
      <c r="B118" s="25"/>
      <c r="L118" s="25"/>
    </row>
    <row r="119" spans="2:64" s="1" customFormat="1" ht="12" customHeight="1">
      <c r="B119" s="25"/>
      <c r="C119" s="22" t="s">
        <v>16</v>
      </c>
      <c r="F119" s="20" t="str">
        <f>E15</f>
        <v>Jelka,p.č. 1174/38,1174/41</v>
      </c>
      <c r="I119" s="22" t="s">
        <v>18</v>
      </c>
      <c r="J119" s="44">
        <f>IF(J14="","",J14)</f>
        <v>43886</v>
      </c>
      <c r="L119" s="25"/>
    </row>
    <row r="120" spans="2:64" s="1" customFormat="1" ht="6.9" customHeight="1">
      <c r="B120" s="25"/>
      <c r="L120" s="25"/>
    </row>
    <row r="121" spans="2:64" s="1" customFormat="1" ht="15.15" customHeight="1">
      <c r="B121" s="25"/>
      <c r="C121" s="22" t="s">
        <v>19</v>
      </c>
      <c r="F121" s="20" t="str">
        <f>E18</f>
        <v>Obec Jelka</v>
      </c>
      <c r="I121" s="22" t="s">
        <v>24</v>
      </c>
      <c r="J121" s="23" t="str">
        <f>E24</f>
        <v>ADplan s.r.o.</v>
      </c>
      <c r="L121" s="25"/>
    </row>
    <row r="122" spans="2:64" s="1" customFormat="1" ht="25.2" customHeight="1">
      <c r="B122" s="25"/>
      <c r="C122" s="22" t="s">
        <v>23</v>
      </c>
      <c r="F122" s="20" t="str">
        <f>IF(E21="","",E21)</f>
        <v>víťaz verejného obstarávania</v>
      </c>
      <c r="I122" s="22" t="s">
        <v>27</v>
      </c>
      <c r="J122" s="23" t="str">
        <f>E27</f>
        <v>Ing. arch. Jozef Melíšek</v>
      </c>
      <c r="L122" s="25"/>
    </row>
    <row r="123" spans="2:64" s="1" customFormat="1" ht="10.35" customHeight="1">
      <c r="B123" s="25"/>
      <c r="L123" s="25"/>
    </row>
    <row r="124" spans="2:64" s="10" customFormat="1" ht="29.25" customHeight="1">
      <c r="B124" s="106"/>
      <c r="C124" s="107" t="s">
        <v>138</v>
      </c>
      <c r="D124" s="108" t="s">
        <v>54</v>
      </c>
      <c r="E124" s="108" t="s">
        <v>50</v>
      </c>
      <c r="F124" s="108" t="s">
        <v>51</v>
      </c>
      <c r="G124" s="108" t="s">
        <v>139</v>
      </c>
      <c r="H124" s="108" t="s">
        <v>140</v>
      </c>
      <c r="I124" s="108" t="s">
        <v>141</v>
      </c>
      <c r="J124" s="109" t="s">
        <v>114</v>
      </c>
      <c r="K124" s="110" t="s">
        <v>142</v>
      </c>
      <c r="L124" s="106"/>
      <c r="M124" s="51" t="s">
        <v>1</v>
      </c>
      <c r="N124" s="52" t="s">
        <v>33</v>
      </c>
      <c r="O124" s="52" t="s">
        <v>143</v>
      </c>
      <c r="P124" s="52" t="s">
        <v>144</v>
      </c>
      <c r="Q124" s="52" t="s">
        <v>145</v>
      </c>
      <c r="R124" s="52" t="s">
        <v>146</v>
      </c>
      <c r="S124" s="52" t="s">
        <v>147</v>
      </c>
      <c r="T124" s="53" t="s">
        <v>148</v>
      </c>
    </row>
    <row r="125" spans="2:64" s="1" customFormat="1" ht="22.95" customHeight="1">
      <c r="B125" s="25"/>
      <c r="C125" s="56" t="s">
        <v>115</v>
      </c>
      <c r="J125" s="111">
        <f>J126</f>
        <v>0</v>
      </c>
      <c r="L125" s="25"/>
      <c r="M125" s="54"/>
      <c r="N125" s="45"/>
      <c r="O125" s="45"/>
      <c r="P125" s="112">
        <f>P126</f>
        <v>313.25067000000001</v>
      </c>
      <c r="Q125" s="45"/>
      <c r="R125" s="112">
        <f>R126</f>
        <v>2.2625389999999999</v>
      </c>
      <c r="S125" s="45"/>
      <c r="T125" s="113">
        <f>T126</f>
        <v>0</v>
      </c>
      <c r="AS125" s="13" t="s">
        <v>68</v>
      </c>
      <c r="AT125" s="13" t="s">
        <v>116</v>
      </c>
      <c r="BJ125" s="114">
        <f>BJ126</f>
        <v>0</v>
      </c>
    </row>
    <row r="126" spans="2:64" s="11" customFormat="1" ht="25.95" customHeight="1">
      <c r="B126" s="115"/>
      <c r="D126" s="116" t="s">
        <v>68</v>
      </c>
      <c r="E126" s="117" t="s">
        <v>383</v>
      </c>
      <c r="F126" s="117" t="s">
        <v>383</v>
      </c>
      <c r="J126" s="118">
        <f>SUM(J127,J140,J130,J156,J189)</f>
        <v>0</v>
      </c>
      <c r="L126" s="115"/>
      <c r="M126" s="119"/>
      <c r="N126" s="120"/>
      <c r="O126" s="120"/>
      <c r="P126" s="121">
        <f>P127+P130+P140+P156+P189</f>
        <v>313.25067000000001</v>
      </c>
      <c r="Q126" s="120"/>
      <c r="R126" s="121">
        <f>R127+R130+R140+R156+R189</f>
        <v>2.2625389999999999</v>
      </c>
      <c r="S126" s="120"/>
      <c r="T126" s="122">
        <f>T127+T130+T140+T156+T189</f>
        <v>0</v>
      </c>
      <c r="V126" s="460"/>
      <c r="AQ126" s="116" t="s">
        <v>156</v>
      </c>
      <c r="AS126" s="123" t="s">
        <v>68</v>
      </c>
      <c r="AT126" s="123" t="s">
        <v>69</v>
      </c>
      <c r="AX126" s="116" t="s">
        <v>151</v>
      </c>
      <c r="BJ126" s="124">
        <f>BJ127+BJ130+BJ140+BJ156+BJ189</f>
        <v>0</v>
      </c>
    </row>
    <row r="127" spans="2:64" s="11" customFormat="1" ht="22.95" customHeight="1">
      <c r="B127" s="115"/>
      <c r="D127" s="116" t="s">
        <v>68</v>
      </c>
      <c r="E127" s="125" t="s">
        <v>819</v>
      </c>
      <c r="F127" s="125" t="s">
        <v>820</v>
      </c>
      <c r="J127" s="126">
        <f>SUM(J128:J129)</f>
        <v>0</v>
      </c>
      <c r="L127" s="115"/>
      <c r="M127" s="119"/>
      <c r="N127" s="120"/>
      <c r="O127" s="120"/>
      <c r="P127" s="121">
        <f>SUM(P128:P129)</f>
        <v>61.238</v>
      </c>
      <c r="Q127" s="120"/>
      <c r="R127" s="121">
        <f>SUM(R128:R129)</f>
        <v>1.328E-2</v>
      </c>
      <c r="S127" s="120"/>
      <c r="T127" s="122">
        <f>SUM(T128:T129)</f>
        <v>0</v>
      </c>
      <c r="AQ127" s="116" t="s">
        <v>157</v>
      </c>
      <c r="AS127" s="123" t="s">
        <v>68</v>
      </c>
      <c r="AT127" s="123" t="s">
        <v>77</v>
      </c>
      <c r="AX127" s="116" t="s">
        <v>151</v>
      </c>
      <c r="BJ127" s="124">
        <f>SUM(BJ128:BJ129)</f>
        <v>0</v>
      </c>
    </row>
    <row r="128" spans="2:64" s="1" customFormat="1" ht="16.5" customHeight="1">
      <c r="B128" s="127"/>
      <c r="C128" s="128" t="s">
        <v>77</v>
      </c>
      <c r="D128" s="128" t="s">
        <v>153</v>
      </c>
      <c r="E128" s="129" t="s">
        <v>821</v>
      </c>
      <c r="F128" s="130" t="s">
        <v>822</v>
      </c>
      <c r="G128" s="131" t="s">
        <v>375</v>
      </c>
      <c r="H128" s="132">
        <v>1</v>
      </c>
      <c r="I128" s="133"/>
      <c r="J128" s="133">
        <f>ROUND(I128*H128,2)</f>
        <v>0</v>
      </c>
      <c r="K128" s="130" t="s">
        <v>1</v>
      </c>
      <c r="L128" s="25"/>
      <c r="M128" s="134" t="s">
        <v>1</v>
      </c>
      <c r="N128" s="135" t="s">
        <v>35</v>
      </c>
      <c r="O128" s="136">
        <v>30.619</v>
      </c>
      <c r="P128" s="136">
        <f>O128*H128</f>
        <v>30.619</v>
      </c>
      <c r="Q128" s="136">
        <v>6.6400000000000001E-3</v>
      </c>
      <c r="R128" s="136">
        <f>Q128*H128</f>
        <v>6.6400000000000001E-3</v>
      </c>
      <c r="S128" s="136">
        <v>0</v>
      </c>
      <c r="T128" s="137">
        <f>S128*H128</f>
        <v>0</v>
      </c>
      <c r="Y128" s="271"/>
      <c r="AQ128" s="138" t="s">
        <v>196</v>
      </c>
      <c r="AS128" s="138" t="s">
        <v>153</v>
      </c>
      <c r="AT128" s="138" t="s">
        <v>157</v>
      </c>
      <c r="AX128" s="13" t="s">
        <v>151</v>
      </c>
      <c r="BD128" s="139">
        <f>IF(N128="základná",J128,0)</f>
        <v>0</v>
      </c>
      <c r="BE128" s="139">
        <f>IF(N128="znížená",J128,0)</f>
        <v>0</v>
      </c>
      <c r="BF128" s="139">
        <f>IF(N128="zákl. prenesená",J128,0)</f>
        <v>0</v>
      </c>
      <c r="BG128" s="139">
        <f>IF(N128="zníž. prenesená",J128,0)</f>
        <v>0</v>
      </c>
      <c r="BH128" s="139">
        <f>IF(N128="nulová",J128,0)</f>
        <v>0</v>
      </c>
      <c r="BI128" s="13" t="s">
        <v>157</v>
      </c>
      <c r="BJ128" s="139">
        <f>ROUND(I128*H128,2)</f>
        <v>0</v>
      </c>
      <c r="BK128" s="13" t="s">
        <v>196</v>
      </c>
      <c r="BL128" s="138" t="s">
        <v>823</v>
      </c>
    </row>
    <row r="129" spans="2:64" s="1" customFormat="1" ht="16.5" customHeight="1">
      <c r="B129" s="127"/>
      <c r="C129" s="128" t="s">
        <v>157</v>
      </c>
      <c r="D129" s="128" t="s">
        <v>153</v>
      </c>
      <c r="E129" s="129" t="s">
        <v>824</v>
      </c>
      <c r="F129" s="130" t="s">
        <v>825</v>
      </c>
      <c r="G129" s="131" t="s">
        <v>375</v>
      </c>
      <c r="H129" s="132">
        <v>1</v>
      </c>
      <c r="I129" s="133"/>
      <c r="J129" s="133">
        <f>ROUND(I129*H129,2)</f>
        <v>0</v>
      </c>
      <c r="K129" s="130" t="s">
        <v>155</v>
      </c>
      <c r="L129" s="25"/>
      <c r="M129" s="134" t="s">
        <v>1</v>
      </c>
      <c r="N129" s="135" t="s">
        <v>35</v>
      </c>
      <c r="O129" s="136">
        <v>30.619</v>
      </c>
      <c r="P129" s="136">
        <f>O129*H129</f>
        <v>30.619</v>
      </c>
      <c r="Q129" s="136">
        <v>6.6400000000000001E-3</v>
      </c>
      <c r="R129" s="136">
        <f>Q129*H129</f>
        <v>6.6400000000000001E-3</v>
      </c>
      <c r="S129" s="136">
        <v>0</v>
      </c>
      <c r="T129" s="137">
        <f>S129*H129</f>
        <v>0</v>
      </c>
      <c r="Y129" s="271"/>
      <c r="AQ129" s="138" t="s">
        <v>196</v>
      </c>
      <c r="AS129" s="138" t="s">
        <v>153</v>
      </c>
      <c r="AT129" s="138" t="s">
        <v>157</v>
      </c>
      <c r="AX129" s="13" t="s">
        <v>151</v>
      </c>
      <c r="BD129" s="139">
        <f>IF(N129="základná",J129,0)</f>
        <v>0</v>
      </c>
      <c r="BE129" s="139">
        <f>IF(N129="znížená",J129,0)</f>
        <v>0</v>
      </c>
      <c r="BF129" s="139">
        <f>IF(N129="zákl. prenesená",J129,0)</f>
        <v>0</v>
      </c>
      <c r="BG129" s="139">
        <f>IF(N129="zníž. prenesená",J129,0)</f>
        <v>0</v>
      </c>
      <c r="BH129" s="139">
        <f>IF(N129="nulová",J129,0)</f>
        <v>0</v>
      </c>
      <c r="BI129" s="13" t="s">
        <v>157</v>
      </c>
      <c r="BJ129" s="139">
        <f>ROUND(I129*H129,2)</f>
        <v>0</v>
      </c>
      <c r="BK129" s="13" t="s">
        <v>196</v>
      </c>
      <c r="BL129" s="138" t="s">
        <v>826</v>
      </c>
    </row>
    <row r="130" spans="2:64" s="11" customFormat="1" ht="22.95" customHeight="1">
      <c r="B130" s="115"/>
      <c r="D130" s="116" t="s">
        <v>68</v>
      </c>
      <c r="E130" s="125" t="s">
        <v>481</v>
      </c>
      <c r="F130" s="125" t="s">
        <v>827</v>
      </c>
      <c r="J130" s="126">
        <f>SUM(J131:J139)</f>
        <v>0</v>
      </c>
      <c r="L130" s="115"/>
      <c r="M130" s="119"/>
      <c r="N130" s="120"/>
      <c r="O130" s="120"/>
      <c r="P130" s="121">
        <f>SUM(P131:P139)</f>
        <v>24.234999999999999</v>
      </c>
      <c r="Q130" s="120"/>
      <c r="R130" s="121">
        <f>SUM(R131:R139)</f>
        <v>4.6549999999999994E-3</v>
      </c>
      <c r="S130" s="120"/>
      <c r="T130" s="122">
        <f>SUM(T131:T139)</f>
        <v>0</v>
      </c>
      <c r="W130" s="461"/>
      <c r="Y130" s="271"/>
      <c r="AQ130" s="116" t="s">
        <v>156</v>
      </c>
      <c r="AS130" s="123" t="s">
        <v>68</v>
      </c>
      <c r="AT130" s="123" t="s">
        <v>77</v>
      </c>
      <c r="AX130" s="116" t="s">
        <v>151</v>
      </c>
      <c r="BJ130" s="124">
        <f>SUM(BJ131:BJ139)</f>
        <v>0</v>
      </c>
    </row>
    <row r="131" spans="2:64" s="1" customFormat="1" ht="24" customHeight="1">
      <c r="B131" s="127"/>
      <c r="C131" s="128" t="s">
        <v>158</v>
      </c>
      <c r="D131" s="128" t="s">
        <v>153</v>
      </c>
      <c r="E131" s="129" t="s">
        <v>828</v>
      </c>
      <c r="F131" s="130" t="s">
        <v>829</v>
      </c>
      <c r="G131" s="131" t="s">
        <v>335</v>
      </c>
      <c r="H131" s="132">
        <v>185</v>
      </c>
      <c r="I131" s="133"/>
      <c r="J131" s="133">
        <f t="shared" ref="J131:J139" si="0">ROUND(I131*H131,2)</f>
        <v>0</v>
      </c>
      <c r="K131" s="130" t="s">
        <v>203</v>
      </c>
      <c r="L131" s="25"/>
      <c r="M131" s="134" t="s">
        <v>1</v>
      </c>
      <c r="N131" s="135" t="s">
        <v>35</v>
      </c>
      <c r="O131" s="136">
        <v>0.13100000000000001</v>
      </c>
      <c r="P131" s="136">
        <f t="shared" ref="P131:P139" si="1">O131*H131</f>
        <v>24.234999999999999</v>
      </c>
      <c r="Q131" s="136">
        <v>0</v>
      </c>
      <c r="R131" s="136">
        <f t="shared" ref="R131:R139" si="2">Q131*H131</f>
        <v>0</v>
      </c>
      <c r="S131" s="136">
        <v>0</v>
      </c>
      <c r="T131" s="137">
        <f t="shared" ref="T131:T139" si="3">S131*H131</f>
        <v>0</v>
      </c>
      <c r="W131" s="461"/>
      <c r="Y131" s="271"/>
      <c r="AQ131" s="138" t="s">
        <v>196</v>
      </c>
      <c r="AS131" s="138" t="s">
        <v>153</v>
      </c>
      <c r="AT131" s="138" t="s">
        <v>157</v>
      </c>
      <c r="AX131" s="13" t="s">
        <v>151</v>
      </c>
      <c r="BD131" s="139">
        <f t="shared" ref="BD131:BD139" si="4">IF(N131="základná",J131,0)</f>
        <v>0</v>
      </c>
      <c r="BE131" s="139">
        <f t="shared" ref="BE131:BE139" si="5">IF(N131="znížená",J131,0)</f>
        <v>0</v>
      </c>
      <c r="BF131" s="139">
        <f t="shared" ref="BF131:BF139" si="6">IF(N131="zákl. prenesená",J131,0)</f>
        <v>0</v>
      </c>
      <c r="BG131" s="139">
        <f t="shared" ref="BG131:BG139" si="7">IF(N131="zníž. prenesená",J131,0)</f>
        <v>0</v>
      </c>
      <c r="BH131" s="139">
        <f t="shared" ref="BH131:BH139" si="8">IF(N131="nulová",J131,0)</f>
        <v>0</v>
      </c>
      <c r="BI131" s="13" t="s">
        <v>157</v>
      </c>
      <c r="BJ131" s="139">
        <f t="shared" ref="BJ131:BJ139" si="9">ROUND(I131*H131,2)</f>
        <v>0</v>
      </c>
      <c r="BK131" s="13" t="s">
        <v>196</v>
      </c>
      <c r="BL131" s="138" t="s">
        <v>830</v>
      </c>
    </row>
    <row r="132" spans="2:64" s="1" customFormat="1" ht="24" customHeight="1">
      <c r="B132" s="127"/>
      <c r="C132" s="140" t="s">
        <v>156</v>
      </c>
      <c r="D132" s="140" t="s">
        <v>338</v>
      </c>
      <c r="E132" s="141" t="s">
        <v>831</v>
      </c>
      <c r="F132" s="142" t="s">
        <v>832</v>
      </c>
      <c r="G132" s="143" t="s">
        <v>335</v>
      </c>
      <c r="H132" s="144">
        <v>18</v>
      </c>
      <c r="I132" s="145"/>
      <c r="J132" s="145">
        <f t="shared" si="0"/>
        <v>0</v>
      </c>
      <c r="K132" s="142" t="s">
        <v>155</v>
      </c>
      <c r="L132" s="146"/>
      <c r="M132" s="147" t="s">
        <v>1</v>
      </c>
      <c r="N132" s="148" t="s">
        <v>35</v>
      </c>
      <c r="O132" s="136">
        <v>0</v>
      </c>
      <c r="P132" s="136">
        <f t="shared" si="1"/>
        <v>0</v>
      </c>
      <c r="Q132" s="136">
        <v>4.0000000000000003E-5</v>
      </c>
      <c r="R132" s="136">
        <f t="shared" si="2"/>
        <v>7.2000000000000005E-4</v>
      </c>
      <c r="S132" s="136">
        <v>0</v>
      </c>
      <c r="T132" s="137">
        <f t="shared" si="3"/>
        <v>0</v>
      </c>
      <c r="W132" s="461"/>
      <c r="Y132" s="271"/>
      <c r="AQ132" s="138" t="s">
        <v>261</v>
      </c>
      <c r="AS132" s="138" t="s">
        <v>338</v>
      </c>
      <c r="AT132" s="138" t="s">
        <v>157</v>
      </c>
      <c r="AX132" s="13" t="s">
        <v>151</v>
      </c>
      <c r="BD132" s="139">
        <f t="shared" si="4"/>
        <v>0</v>
      </c>
      <c r="BE132" s="139">
        <f t="shared" si="5"/>
        <v>0</v>
      </c>
      <c r="BF132" s="139">
        <f t="shared" si="6"/>
        <v>0</v>
      </c>
      <c r="BG132" s="139">
        <f t="shared" si="7"/>
        <v>0</v>
      </c>
      <c r="BH132" s="139">
        <f t="shared" si="8"/>
        <v>0</v>
      </c>
      <c r="BI132" s="13" t="s">
        <v>157</v>
      </c>
      <c r="BJ132" s="139">
        <f t="shared" si="9"/>
        <v>0</v>
      </c>
      <c r="BK132" s="13" t="s">
        <v>196</v>
      </c>
      <c r="BL132" s="138" t="s">
        <v>833</v>
      </c>
    </row>
    <row r="133" spans="2:64" s="1" customFormat="1" ht="24" customHeight="1">
      <c r="B133" s="127"/>
      <c r="C133" s="140" t="s">
        <v>159</v>
      </c>
      <c r="D133" s="140" t="s">
        <v>338</v>
      </c>
      <c r="E133" s="141" t="s">
        <v>834</v>
      </c>
      <c r="F133" s="142" t="s">
        <v>835</v>
      </c>
      <c r="G133" s="143" t="s">
        <v>335</v>
      </c>
      <c r="H133" s="144">
        <v>60</v>
      </c>
      <c r="I133" s="145"/>
      <c r="J133" s="145">
        <f t="shared" si="0"/>
        <v>0</v>
      </c>
      <c r="K133" s="142" t="s">
        <v>155</v>
      </c>
      <c r="L133" s="146"/>
      <c r="M133" s="147" t="s">
        <v>1</v>
      </c>
      <c r="N133" s="148" t="s">
        <v>35</v>
      </c>
      <c r="O133" s="136">
        <v>0</v>
      </c>
      <c r="P133" s="136">
        <f t="shared" si="1"/>
        <v>0</v>
      </c>
      <c r="Q133" s="136">
        <v>1.0000000000000001E-5</v>
      </c>
      <c r="R133" s="136">
        <f t="shared" si="2"/>
        <v>6.0000000000000006E-4</v>
      </c>
      <c r="S133" s="136">
        <v>0</v>
      </c>
      <c r="T133" s="137">
        <f t="shared" si="3"/>
        <v>0</v>
      </c>
      <c r="W133" s="461"/>
      <c r="Y133" s="271"/>
      <c r="AQ133" s="138" t="s">
        <v>261</v>
      </c>
      <c r="AS133" s="138" t="s">
        <v>338</v>
      </c>
      <c r="AT133" s="138" t="s">
        <v>157</v>
      </c>
      <c r="AX133" s="13" t="s">
        <v>151</v>
      </c>
      <c r="BD133" s="139">
        <f t="shared" si="4"/>
        <v>0</v>
      </c>
      <c r="BE133" s="139">
        <f t="shared" si="5"/>
        <v>0</v>
      </c>
      <c r="BF133" s="139">
        <f t="shared" si="6"/>
        <v>0</v>
      </c>
      <c r="BG133" s="139">
        <f t="shared" si="7"/>
        <v>0</v>
      </c>
      <c r="BH133" s="139">
        <f t="shared" si="8"/>
        <v>0</v>
      </c>
      <c r="BI133" s="13" t="s">
        <v>157</v>
      </c>
      <c r="BJ133" s="139">
        <f t="shared" si="9"/>
        <v>0</v>
      </c>
      <c r="BK133" s="13" t="s">
        <v>196</v>
      </c>
      <c r="BL133" s="138" t="s">
        <v>836</v>
      </c>
    </row>
    <row r="134" spans="2:64" s="1" customFormat="1" ht="24" customHeight="1">
      <c r="B134" s="127"/>
      <c r="C134" s="140" t="s">
        <v>160</v>
      </c>
      <c r="D134" s="140" t="s">
        <v>338</v>
      </c>
      <c r="E134" s="141" t="s">
        <v>837</v>
      </c>
      <c r="F134" s="142" t="s">
        <v>838</v>
      </c>
      <c r="G134" s="143" t="s">
        <v>335</v>
      </c>
      <c r="H134" s="144">
        <v>60</v>
      </c>
      <c r="I134" s="145"/>
      <c r="J134" s="145">
        <f t="shared" si="0"/>
        <v>0</v>
      </c>
      <c r="K134" s="142" t="s">
        <v>155</v>
      </c>
      <c r="L134" s="146"/>
      <c r="M134" s="147" t="s">
        <v>1</v>
      </c>
      <c r="N134" s="148" t="s">
        <v>35</v>
      </c>
      <c r="O134" s="136">
        <v>0</v>
      </c>
      <c r="P134" s="136">
        <f t="shared" si="1"/>
        <v>0</v>
      </c>
      <c r="Q134" s="136">
        <v>1.0000000000000001E-5</v>
      </c>
      <c r="R134" s="136">
        <f t="shared" si="2"/>
        <v>6.0000000000000006E-4</v>
      </c>
      <c r="S134" s="136">
        <v>0</v>
      </c>
      <c r="T134" s="137">
        <f t="shared" si="3"/>
        <v>0</v>
      </c>
      <c r="W134" s="461"/>
      <c r="Y134" s="271"/>
      <c r="AQ134" s="138" t="s">
        <v>261</v>
      </c>
      <c r="AS134" s="138" t="s">
        <v>338</v>
      </c>
      <c r="AT134" s="138" t="s">
        <v>157</v>
      </c>
      <c r="AX134" s="13" t="s">
        <v>151</v>
      </c>
      <c r="BD134" s="139">
        <f t="shared" si="4"/>
        <v>0</v>
      </c>
      <c r="BE134" s="139">
        <f t="shared" si="5"/>
        <v>0</v>
      </c>
      <c r="BF134" s="139">
        <f t="shared" si="6"/>
        <v>0</v>
      </c>
      <c r="BG134" s="139">
        <f t="shared" si="7"/>
        <v>0</v>
      </c>
      <c r="BH134" s="139">
        <f t="shared" si="8"/>
        <v>0</v>
      </c>
      <c r="BI134" s="13" t="s">
        <v>157</v>
      </c>
      <c r="BJ134" s="139">
        <f t="shared" si="9"/>
        <v>0</v>
      </c>
      <c r="BK134" s="13" t="s">
        <v>196</v>
      </c>
      <c r="BL134" s="138" t="s">
        <v>839</v>
      </c>
    </row>
    <row r="135" spans="2:64" s="1" customFormat="1" ht="24" customHeight="1">
      <c r="B135" s="127"/>
      <c r="C135" s="140" t="s">
        <v>161</v>
      </c>
      <c r="D135" s="140" t="s">
        <v>338</v>
      </c>
      <c r="E135" s="141" t="s">
        <v>840</v>
      </c>
      <c r="F135" s="142" t="s">
        <v>841</v>
      </c>
      <c r="G135" s="143" t="s">
        <v>335</v>
      </c>
      <c r="H135" s="144">
        <v>8.5</v>
      </c>
      <c r="I135" s="145"/>
      <c r="J135" s="145">
        <f t="shared" si="0"/>
        <v>0</v>
      </c>
      <c r="K135" s="142" t="s">
        <v>155</v>
      </c>
      <c r="L135" s="146"/>
      <c r="M135" s="147" t="s">
        <v>1</v>
      </c>
      <c r="N135" s="148" t="s">
        <v>35</v>
      </c>
      <c r="O135" s="136">
        <v>0</v>
      </c>
      <c r="P135" s="136">
        <f t="shared" si="1"/>
        <v>0</v>
      </c>
      <c r="Q135" s="136">
        <v>9.0000000000000006E-5</v>
      </c>
      <c r="R135" s="136">
        <f t="shared" si="2"/>
        <v>7.6500000000000005E-4</v>
      </c>
      <c r="S135" s="136">
        <v>0</v>
      </c>
      <c r="T135" s="137">
        <f t="shared" si="3"/>
        <v>0</v>
      </c>
      <c r="W135" s="461"/>
      <c r="Y135" s="271"/>
      <c r="AQ135" s="138" t="s">
        <v>261</v>
      </c>
      <c r="AS135" s="138" t="s">
        <v>338</v>
      </c>
      <c r="AT135" s="138" t="s">
        <v>157</v>
      </c>
      <c r="AX135" s="13" t="s">
        <v>151</v>
      </c>
      <c r="BD135" s="139">
        <f t="shared" si="4"/>
        <v>0</v>
      </c>
      <c r="BE135" s="139">
        <f t="shared" si="5"/>
        <v>0</v>
      </c>
      <c r="BF135" s="139">
        <f t="shared" si="6"/>
        <v>0</v>
      </c>
      <c r="BG135" s="139">
        <f t="shared" si="7"/>
        <v>0</v>
      </c>
      <c r="BH135" s="139">
        <f t="shared" si="8"/>
        <v>0</v>
      </c>
      <c r="BI135" s="13" t="s">
        <v>157</v>
      </c>
      <c r="BJ135" s="139">
        <f t="shared" si="9"/>
        <v>0</v>
      </c>
      <c r="BK135" s="13" t="s">
        <v>196</v>
      </c>
      <c r="BL135" s="138" t="s">
        <v>842</v>
      </c>
    </row>
    <row r="136" spans="2:64" s="1" customFormat="1" ht="24" customHeight="1">
      <c r="B136" s="127"/>
      <c r="C136" s="140" t="s">
        <v>166</v>
      </c>
      <c r="D136" s="140" t="s">
        <v>338</v>
      </c>
      <c r="E136" s="141" t="s">
        <v>843</v>
      </c>
      <c r="F136" s="142" t="s">
        <v>844</v>
      </c>
      <c r="G136" s="143" t="s">
        <v>335</v>
      </c>
      <c r="H136" s="144">
        <v>8.5</v>
      </c>
      <c r="I136" s="145"/>
      <c r="J136" s="145">
        <f t="shared" si="0"/>
        <v>0</v>
      </c>
      <c r="K136" s="142" t="s">
        <v>155</v>
      </c>
      <c r="L136" s="146"/>
      <c r="M136" s="147" t="s">
        <v>1</v>
      </c>
      <c r="N136" s="148" t="s">
        <v>35</v>
      </c>
      <c r="O136" s="136">
        <v>0</v>
      </c>
      <c r="P136" s="136">
        <f t="shared" si="1"/>
        <v>0</v>
      </c>
      <c r="Q136" s="136">
        <v>2.0000000000000002E-5</v>
      </c>
      <c r="R136" s="136">
        <f t="shared" si="2"/>
        <v>1.7000000000000001E-4</v>
      </c>
      <c r="S136" s="136">
        <v>0</v>
      </c>
      <c r="T136" s="137">
        <f t="shared" si="3"/>
        <v>0</v>
      </c>
      <c r="W136" s="461"/>
      <c r="Y136" s="271"/>
      <c r="AQ136" s="138" t="s">
        <v>261</v>
      </c>
      <c r="AS136" s="138" t="s">
        <v>338</v>
      </c>
      <c r="AT136" s="138" t="s">
        <v>157</v>
      </c>
      <c r="AX136" s="13" t="s">
        <v>151</v>
      </c>
      <c r="BD136" s="139">
        <f t="shared" si="4"/>
        <v>0</v>
      </c>
      <c r="BE136" s="139">
        <f t="shared" si="5"/>
        <v>0</v>
      </c>
      <c r="BF136" s="139">
        <f t="shared" si="6"/>
        <v>0</v>
      </c>
      <c r="BG136" s="139">
        <f t="shared" si="7"/>
        <v>0</v>
      </c>
      <c r="BH136" s="139">
        <f t="shared" si="8"/>
        <v>0</v>
      </c>
      <c r="BI136" s="13" t="s">
        <v>157</v>
      </c>
      <c r="BJ136" s="139">
        <f t="shared" si="9"/>
        <v>0</v>
      </c>
      <c r="BK136" s="13" t="s">
        <v>196</v>
      </c>
      <c r="BL136" s="138" t="s">
        <v>845</v>
      </c>
    </row>
    <row r="137" spans="2:64" s="1" customFormat="1" ht="24" customHeight="1">
      <c r="B137" s="127"/>
      <c r="C137" s="140" t="s">
        <v>170</v>
      </c>
      <c r="D137" s="140" t="s">
        <v>338</v>
      </c>
      <c r="E137" s="141" t="s">
        <v>846</v>
      </c>
      <c r="F137" s="142" t="s">
        <v>847</v>
      </c>
      <c r="G137" s="143" t="s">
        <v>335</v>
      </c>
      <c r="H137" s="144">
        <v>15</v>
      </c>
      <c r="I137" s="145"/>
      <c r="J137" s="145">
        <f t="shared" si="0"/>
        <v>0</v>
      </c>
      <c r="K137" s="142" t="s">
        <v>155</v>
      </c>
      <c r="L137" s="146"/>
      <c r="M137" s="147" t="s">
        <v>1</v>
      </c>
      <c r="N137" s="148" t="s">
        <v>35</v>
      </c>
      <c r="O137" s="136">
        <v>0</v>
      </c>
      <c r="P137" s="136">
        <f t="shared" si="1"/>
        <v>0</v>
      </c>
      <c r="Q137" s="136">
        <v>8.0000000000000007E-5</v>
      </c>
      <c r="R137" s="136">
        <f t="shared" si="2"/>
        <v>1.2000000000000001E-3</v>
      </c>
      <c r="S137" s="136">
        <v>0</v>
      </c>
      <c r="T137" s="137">
        <f t="shared" si="3"/>
        <v>0</v>
      </c>
      <c r="W137" s="461"/>
      <c r="Y137" s="271"/>
      <c r="AQ137" s="138" t="s">
        <v>261</v>
      </c>
      <c r="AS137" s="138" t="s">
        <v>338</v>
      </c>
      <c r="AT137" s="138" t="s">
        <v>157</v>
      </c>
      <c r="AX137" s="13" t="s">
        <v>151</v>
      </c>
      <c r="BD137" s="139">
        <f t="shared" si="4"/>
        <v>0</v>
      </c>
      <c r="BE137" s="139">
        <f t="shared" si="5"/>
        <v>0</v>
      </c>
      <c r="BF137" s="139">
        <f t="shared" si="6"/>
        <v>0</v>
      </c>
      <c r="BG137" s="139">
        <f t="shared" si="7"/>
        <v>0</v>
      </c>
      <c r="BH137" s="139">
        <f t="shared" si="8"/>
        <v>0</v>
      </c>
      <c r="BI137" s="13" t="s">
        <v>157</v>
      </c>
      <c r="BJ137" s="139">
        <f t="shared" si="9"/>
        <v>0</v>
      </c>
      <c r="BK137" s="13" t="s">
        <v>196</v>
      </c>
      <c r="BL137" s="138" t="s">
        <v>848</v>
      </c>
    </row>
    <row r="138" spans="2:64" s="1" customFormat="1" ht="24" customHeight="1">
      <c r="B138" s="127"/>
      <c r="C138" s="140" t="s">
        <v>103</v>
      </c>
      <c r="D138" s="140" t="s">
        <v>338</v>
      </c>
      <c r="E138" s="141" t="s">
        <v>849</v>
      </c>
      <c r="F138" s="142" t="s">
        <v>850</v>
      </c>
      <c r="G138" s="143" t="s">
        <v>335</v>
      </c>
      <c r="H138" s="144">
        <v>15</v>
      </c>
      <c r="I138" s="145"/>
      <c r="J138" s="145">
        <f t="shared" si="0"/>
        <v>0</v>
      </c>
      <c r="K138" s="142" t="s">
        <v>155</v>
      </c>
      <c r="L138" s="146"/>
      <c r="M138" s="147" t="s">
        <v>1</v>
      </c>
      <c r="N138" s="148" t="s">
        <v>35</v>
      </c>
      <c r="O138" s="136">
        <v>0</v>
      </c>
      <c r="P138" s="136">
        <f t="shared" si="1"/>
        <v>0</v>
      </c>
      <c r="Q138" s="136">
        <v>4.0000000000000003E-5</v>
      </c>
      <c r="R138" s="136">
        <f t="shared" si="2"/>
        <v>6.0000000000000006E-4</v>
      </c>
      <c r="S138" s="136">
        <v>0</v>
      </c>
      <c r="T138" s="137">
        <f t="shared" si="3"/>
        <v>0</v>
      </c>
      <c r="W138" s="461"/>
      <c r="Y138" s="271"/>
      <c r="AQ138" s="138" t="s">
        <v>261</v>
      </c>
      <c r="AS138" s="138" t="s">
        <v>338</v>
      </c>
      <c r="AT138" s="138" t="s">
        <v>157</v>
      </c>
      <c r="AX138" s="13" t="s">
        <v>151</v>
      </c>
      <c r="BD138" s="139">
        <f t="shared" si="4"/>
        <v>0</v>
      </c>
      <c r="BE138" s="139">
        <f t="shared" si="5"/>
        <v>0</v>
      </c>
      <c r="BF138" s="139">
        <f t="shared" si="6"/>
        <v>0</v>
      </c>
      <c r="BG138" s="139">
        <f t="shared" si="7"/>
        <v>0</v>
      </c>
      <c r="BH138" s="139">
        <f t="shared" si="8"/>
        <v>0</v>
      </c>
      <c r="BI138" s="13" t="s">
        <v>157</v>
      </c>
      <c r="BJ138" s="139">
        <f t="shared" si="9"/>
        <v>0</v>
      </c>
      <c r="BK138" s="13" t="s">
        <v>196</v>
      </c>
      <c r="BL138" s="138" t="s">
        <v>851</v>
      </c>
    </row>
    <row r="139" spans="2:64" s="1" customFormat="1" ht="24" customHeight="1">
      <c r="B139" s="127"/>
      <c r="C139" s="128" t="s">
        <v>106</v>
      </c>
      <c r="D139" s="128" t="s">
        <v>153</v>
      </c>
      <c r="E139" s="129" t="s">
        <v>528</v>
      </c>
      <c r="F139" s="130" t="s">
        <v>529</v>
      </c>
      <c r="G139" s="131" t="s">
        <v>422</v>
      </c>
      <c r="H139" s="132">
        <v>5.9820000000000002</v>
      </c>
      <c r="I139" s="133"/>
      <c r="J139" s="133">
        <f t="shared" si="0"/>
        <v>0</v>
      </c>
      <c r="K139" s="130" t="s">
        <v>203</v>
      </c>
      <c r="L139" s="25"/>
      <c r="M139" s="134" t="s">
        <v>1</v>
      </c>
      <c r="N139" s="135" t="s">
        <v>35</v>
      </c>
      <c r="O139" s="136">
        <v>0</v>
      </c>
      <c r="P139" s="136">
        <f t="shared" si="1"/>
        <v>0</v>
      </c>
      <c r="Q139" s="136">
        <v>0</v>
      </c>
      <c r="R139" s="136">
        <f t="shared" si="2"/>
        <v>0</v>
      </c>
      <c r="S139" s="136">
        <v>0</v>
      </c>
      <c r="T139" s="137">
        <f t="shared" si="3"/>
        <v>0</v>
      </c>
      <c r="W139" s="461"/>
      <c r="Y139" s="271"/>
      <c r="AQ139" s="138" t="s">
        <v>196</v>
      </c>
      <c r="AS139" s="138" t="s">
        <v>153</v>
      </c>
      <c r="AT139" s="138" t="s">
        <v>157</v>
      </c>
      <c r="AX139" s="13" t="s">
        <v>151</v>
      </c>
      <c r="BD139" s="139">
        <f t="shared" si="4"/>
        <v>0</v>
      </c>
      <c r="BE139" s="139">
        <f t="shared" si="5"/>
        <v>0</v>
      </c>
      <c r="BF139" s="139">
        <f t="shared" si="6"/>
        <v>0</v>
      </c>
      <c r="BG139" s="139">
        <f t="shared" si="7"/>
        <v>0</v>
      </c>
      <c r="BH139" s="139">
        <f t="shared" si="8"/>
        <v>0</v>
      </c>
      <c r="BI139" s="13" t="s">
        <v>157</v>
      </c>
      <c r="BJ139" s="139">
        <f t="shared" si="9"/>
        <v>0</v>
      </c>
      <c r="BK139" s="13" t="s">
        <v>196</v>
      </c>
      <c r="BL139" s="138" t="s">
        <v>852</v>
      </c>
    </row>
    <row r="140" spans="2:64" s="11" customFormat="1" ht="22.95" customHeight="1">
      <c r="B140" s="115"/>
      <c r="D140" s="116" t="s">
        <v>68</v>
      </c>
      <c r="E140" s="125" t="s">
        <v>853</v>
      </c>
      <c r="F140" s="125" t="s">
        <v>854</v>
      </c>
      <c r="J140" s="126">
        <f>SUM(J141:J155)</f>
        <v>0</v>
      </c>
      <c r="L140" s="115"/>
      <c r="M140" s="119"/>
      <c r="N140" s="120"/>
      <c r="O140" s="120"/>
      <c r="P140" s="121">
        <f>SUM(P141:P155)</f>
        <v>81.116389999999981</v>
      </c>
      <c r="Q140" s="120"/>
      <c r="R140" s="121">
        <f>SUM(R141:R155)</f>
        <v>1.7077839999999997</v>
      </c>
      <c r="S140" s="120"/>
      <c r="T140" s="122">
        <f>SUM(T141:T155)</f>
        <v>0</v>
      </c>
      <c r="W140" s="461"/>
      <c r="Y140" s="271"/>
      <c r="AQ140" s="116" t="s">
        <v>157</v>
      </c>
      <c r="AS140" s="123" t="s">
        <v>68</v>
      </c>
      <c r="AT140" s="123" t="s">
        <v>77</v>
      </c>
      <c r="AX140" s="116" t="s">
        <v>151</v>
      </c>
      <c r="BJ140" s="124">
        <f>SUM(BJ141:BJ155)</f>
        <v>0</v>
      </c>
    </row>
    <row r="141" spans="2:64" s="1" customFormat="1" ht="16.5" customHeight="1">
      <c r="B141" s="127"/>
      <c r="C141" s="128" t="s">
        <v>178</v>
      </c>
      <c r="D141" s="128" t="s">
        <v>153</v>
      </c>
      <c r="E141" s="129" t="s">
        <v>855</v>
      </c>
      <c r="F141" s="130" t="s">
        <v>856</v>
      </c>
      <c r="G141" s="131" t="s">
        <v>338</v>
      </c>
      <c r="H141" s="132">
        <v>22</v>
      </c>
      <c r="I141" s="133"/>
      <c r="J141" s="133">
        <f t="shared" ref="J141:J155" si="10">ROUND(I141*H141,2)</f>
        <v>0</v>
      </c>
      <c r="K141" s="130" t="s">
        <v>1</v>
      </c>
      <c r="L141" s="25"/>
      <c r="M141" s="134" t="s">
        <v>1</v>
      </c>
      <c r="N141" s="135" t="s">
        <v>35</v>
      </c>
      <c r="O141" s="136">
        <v>0.74199999999999999</v>
      </c>
      <c r="P141" s="136">
        <f t="shared" ref="P141:P155" si="11">O141*H141</f>
        <v>16.323999999999998</v>
      </c>
      <c r="Q141" s="136">
        <v>2.1309999999999999E-2</v>
      </c>
      <c r="R141" s="136">
        <f t="shared" ref="R141:R155" si="12">Q141*H141</f>
        <v>0.46881999999999996</v>
      </c>
      <c r="S141" s="136">
        <v>0</v>
      </c>
      <c r="T141" s="137">
        <f t="shared" ref="T141:T155" si="13">S141*H141</f>
        <v>0</v>
      </c>
      <c r="W141" s="461"/>
      <c r="Y141" s="271"/>
      <c r="AQ141" s="138" t="s">
        <v>196</v>
      </c>
      <c r="AS141" s="138" t="s">
        <v>153</v>
      </c>
      <c r="AT141" s="138" t="s">
        <v>157</v>
      </c>
      <c r="AX141" s="13" t="s">
        <v>151</v>
      </c>
      <c r="BD141" s="139">
        <f t="shared" ref="BD141:BD155" si="14">IF(N141="základná",J141,0)</f>
        <v>0</v>
      </c>
      <c r="BE141" s="139">
        <f t="shared" ref="BE141:BE155" si="15">IF(N141="znížená",J141,0)</f>
        <v>0</v>
      </c>
      <c r="BF141" s="139">
        <f t="shared" ref="BF141:BF155" si="16">IF(N141="zákl. prenesená",J141,0)</f>
        <v>0</v>
      </c>
      <c r="BG141" s="139">
        <f t="shared" ref="BG141:BG155" si="17">IF(N141="zníž. prenesená",J141,0)</f>
        <v>0</v>
      </c>
      <c r="BH141" s="139">
        <f t="shared" ref="BH141:BH155" si="18">IF(N141="nulová",J141,0)</f>
        <v>0</v>
      </c>
      <c r="BI141" s="13" t="s">
        <v>157</v>
      </c>
      <c r="BJ141" s="139">
        <f t="shared" ref="BJ141:BJ155" si="19">ROUND(I141*H141,2)</f>
        <v>0</v>
      </c>
      <c r="BK141" s="13" t="s">
        <v>196</v>
      </c>
      <c r="BL141" s="138" t="s">
        <v>857</v>
      </c>
    </row>
    <row r="142" spans="2:64" s="1" customFormat="1" ht="16.5" customHeight="1">
      <c r="B142" s="127"/>
      <c r="C142" s="128" t="s">
        <v>182</v>
      </c>
      <c r="D142" s="128" t="s">
        <v>153</v>
      </c>
      <c r="E142" s="129" t="s">
        <v>858</v>
      </c>
      <c r="F142" s="130" t="s">
        <v>859</v>
      </c>
      <c r="G142" s="131" t="s">
        <v>338</v>
      </c>
      <c r="H142" s="132">
        <v>40.4</v>
      </c>
      <c r="I142" s="133"/>
      <c r="J142" s="133">
        <f t="shared" si="10"/>
        <v>0</v>
      </c>
      <c r="K142" s="130" t="s">
        <v>1</v>
      </c>
      <c r="L142" s="25"/>
      <c r="M142" s="134" t="s">
        <v>1</v>
      </c>
      <c r="N142" s="135" t="s">
        <v>35</v>
      </c>
      <c r="O142" s="136">
        <v>0.74199999999999999</v>
      </c>
      <c r="P142" s="136">
        <f t="shared" si="11"/>
        <v>29.976799999999997</v>
      </c>
      <c r="Q142" s="136">
        <v>2.1309999999999999E-2</v>
      </c>
      <c r="R142" s="136">
        <f t="shared" si="12"/>
        <v>0.86092399999999991</v>
      </c>
      <c r="S142" s="136">
        <v>0</v>
      </c>
      <c r="T142" s="137">
        <f t="shared" si="13"/>
        <v>0</v>
      </c>
      <c r="W142" s="461"/>
      <c r="Y142" s="271"/>
      <c r="AQ142" s="138" t="s">
        <v>196</v>
      </c>
      <c r="AS142" s="138" t="s">
        <v>153</v>
      </c>
      <c r="AT142" s="138" t="s">
        <v>157</v>
      </c>
      <c r="AX142" s="13" t="s">
        <v>151</v>
      </c>
      <c r="BD142" s="139">
        <f t="shared" si="14"/>
        <v>0</v>
      </c>
      <c r="BE142" s="139">
        <f t="shared" si="15"/>
        <v>0</v>
      </c>
      <c r="BF142" s="139">
        <f t="shared" si="16"/>
        <v>0</v>
      </c>
      <c r="BG142" s="139">
        <f t="shared" si="17"/>
        <v>0</v>
      </c>
      <c r="BH142" s="139">
        <f t="shared" si="18"/>
        <v>0</v>
      </c>
      <c r="BI142" s="13" t="s">
        <v>157</v>
      </c>
      <c r="BJ142" s="139">
        <f t="shared" si="19"/>
        <v>0</v>
      </c>
      <c r="BK142" s="13" t="s">
        <v>196</v>
      </c>
      <c r="BL142" s="138" t="s">
        <v>860</v>
      </c>
    </row>
    <row r="143" spans="2:64" s="1" customFormat="1" ht="16.5" customHeight="1">
      <c r="B143" s="127"/>
      <c r="C143" s="128" t="s">
        <v>187</v>
      </c>
      <c r="D143" s="128" t="s">
        <v>153</v>
      </c>
      <c r="E143" s="129" t="s">
        <v>861</v>
      </c>
      <c r="F143" s="130" t="s">
        <v>862</v>
      </c>
      <c r="G143" s="131" t="s">
        <v>338</v>
      </c>
      <c r="H143" s="132">
        <v>25</v>
      </c>
      <c r="I143" s="133"/>
      <c r="J143" s="133">
        <f t="shared" si="10"/>
        <v>0</v>
      </c>
      <c r="K143" s="130" t="s">
        <v>1</v>
      </c>
      <c r="L143" s="25"/>
      <c r="M143" s="134" t="s">
        <v>1</v>
      </c>
      <c r="N143" s="135" t="s">
        <v>35</v>
      </c>
      <c r="O143" s="136">
        <v>0.63588</v>
      </c>
      <c r="P143" s="136">
        <f t="shared" si="11"/>
        <v>15.897</v>
      </c>
      <c r="Q143" s="136">
        <v>1.4189999999999999E-2</v>
      </c>
      <c r="R143" s="136">
        <f t="shared" si="12"/>
        <v>0.35475000000000001</v>
      </c>
      <c r="S143" s="136">
        <v>0</v>
      </c>
      <c r="T143" s="137">
        <f t="shared" si="13"/>
        <v>0</v>
      </c>
      <c r="W143" s="461"/>
      <c r="Y143" s="271"/>
      <c r="AQ143" s="138" t="s">
        <v>196</v>
      </c>
      <c r="AS143" s="138" t="s">
        <v>153</v>
      </c>
      <c r="AT143" s="138" t="s">
        <v>157</v>
      </c>
      <c r="AX143" s="13" t="s">
        <v>151</v>
      </c>
      <c r="BD143" s="139">
        <f t="shared" si="14"/>
        <v>0</v>
      </c>
      <c r="BE143" s="139">
        <f t="shared" si="15"/>
        <v>0</v>
      </c>
      <c r="BF143" s="139">
        <f t="shared" si="16"/>
        <v>0</v>
      </c>
      <c r="BG143" s="139">
        <f t="shared" si="17"/>
        <v>0</v>
      </c>
      <c r="BH143" s="139">
        <f t="shared" si="18"/>
        <v>0</v>
      </c>
      <c r="BI143" s="13" t="s">
        <v>157</v>
      </c>
      <c r="BJ143" s="139">
        <f t="shared" si="19"/>
        <v>0</v>
      </c>
      <c r="BK143" s="13" t="s">
        <v>196</v>
      </c>
      <c r="BL143" s="138" t="s">
        <v>863</v>
      </c>
    </row>
    <row r="144" spans="2:64" s="1" customFormat="1" ht="16.5" customHeight="1">
      <c r="B144" s="127"/>
      <c r="C144" s="128" t="s">
        <v>191</v>
      </c>
      <c r="D144" s="128" t="s">
        <v>153</v>
      </c>
      <c r="E144" s="129" t="s">
        <v>864</v>
      </c>
      <c r="F144" s="130" t="s">
        <v>865</v>
      </c>
      <c r="G144" s="131" t="s">
        <v>338</v>
      </c>
      <c r="H144" s="132">
        <v>17</v>
      </c>
      <c r="I144" s="133"/>
      <c r="J144" s="133">
        <f t="shared" si="10"/>
        <v>0</v>
      </c>
      <c r="K144" s="130" t="s">
        <v>1</v>
      </c>
      <c r="L144" s="25"/>
      <c r="M144" s="134" t="s">
        <v>1</v>
      </c>
      <c r="N144" s="135" t="s">
        <v>35</v>
      </c>
      <c r="O144" s="136">
        <v>0.59260000000000002</v>
      </c>
      <c r="P144" s="136">
        <f t="shared" si="11"/>
        <v>10.074200000000001</v>
      </c>
      <c r="Q144" s="136">
        <v>1.09E-3</v>
      </c>
      <c r="R144" s="136">
        <f t="shared" si="12"/>
        <v>1.8530000000000001E-2</v>
      </c>
      <c r="S144" s="136">
        <v>0</v>
      </c>
      <c r="T144" s="137">
        <f t="shared" si="13"/>
        <v>0</v>
      </c>
      <c r="W144" s="461"/>
      <c r="Y144" s="271"/>
      <c r="AQ144" s="138" t="s">
        <v>196</v>
      </c>
      <c r="AS144" s="138" t="s">
        <v>153</v>
      </c>
      <c r="AT144" s="138" t="s">
        <v>157</v>
      </c>
      <c r="AX144" s="13" t="s">
        <v>151</v>
      </c>
      <c r="BD144" s="139">
        <f t="shared" si="14"/>
        <v>0</v>
      </c>
      <c r="BE144" s="139">
        <f t="shared" si="15"/>
        <v>0</v>
      </c>
      <c r="BF144" s="139">
        <f t="shared" si="16"/>
        <v>0</v>
      </c>
      <c r="BG144" s="139">
        <f t="shared" si="17"/>
        <v>0</v>
      </c>
      <c r="BH144" s="139">
        <f t="shared" si="18"/>
        <v>0</v>
      </c>
      <c r="BI144" s="13" t="s">
        <v>157</v>
      </c>
      <c r="BJ144" s="139">
        <f t="shared" si="19"/>
        <v>0</v>
      </c>
      <c r="BK144" s="13" t="s">
        <v>196</v>
      </c>
      <c r="BL144" s="138" t="s">
        <v>866</v>
      </c>
    </row>
    <row r="145" spans="2:64" s="1" customFormat="1" ht="16.5" customHeight="1">
      <c r="B145" s="127"/>
      <c r="C145" s="140" t="s">
        <v>196</v>
      </c>
      <c r="D145" s="140" t="s">
        <v>338</v>
      </c>
      <c r="E145" s="141" t="s">
        <v>867</v>
      </c>
      <c r="F145" s="142" t="s">
        <v>868</v>
      </c>
      <c r="G145" s="143" t="s">
        <v>154</v>
      </c>
      <c r="H145" s="144">
        <v>1</v>
      </c>
      <c r="I145" s="145"/>
      <c r="J145" s="145">
        <f t="shared" si="10"/>
        <v>0</v>
      </c>
      <c r="K145" s="142" t="s">
        <v>155</v>
      </c>
      <c r="L145" s="146"/>
      <c r="M145" s="147" t="s">
        <v>1</v>
      </c>
      <c r="N145" s="148" t="s">
        <v>35</v>
      </c>
      <c r="O145" s="136">
        <v>0</v>
      </c>
      <c r="P145" s="136">
        <f t="shared" si="11"/>
        <v>0</v>
      </c>
      <c r="Q145" s="136">
        <v>5.5999999999999995E-4</v>
      </c>
      <c r="R145" s="136">
        <f t="shared" si="12"/>
        <v>5.5999999999999995E-4</v>
      </c>
      <c r="S145" s="136">
        <v>0</v>
      </c>
      <c r="T145" s="137">
        <f t="shared" si="13"/>
        <v>0</v>
      </c>
      <c r="W145" s="461"/>
      <c r="Y145" s="271"/>
      <c r="AQ145" s="138" t="s">
        <v>261</v>
      </c>
      <c r="AS145" s="138" t="s">
        <v>338</v>
      </c>
      <c r="AT145" s="138" t="s">
        <v>157</v>
      </c>
      <c r="AX145" s="13" t="s">
        <v>151</v>
      </c>
      <c r="BD145" s="139">
        <f t="shared" si="14"/>
        <v>0</v>
      </c>
      <c r="BE145" s="139">
        <f t="shared" si="15"/>
        <v>0</v>
      </c>
      <c r="BF145" s="139">
        <f t="shared" si="16"/>
        <v>0</v>
      </c>
      <c r="BG145" s="139">
        <f t="shared" si="17"/>
        <v>0</v>
      </c>
      <c r="BH145" s="139">
        <f t="shared" si="18"/>
        <v>0</v>
      </c>
      <c r="BI145" s="13" t="s">
        <v>157</v>
      </c>
      <c r="BJ145" s="139">
        <f t="shared" si="19"/>
        <v>0</v>
      </c>
      <c r="BK145" s="13" t="s">
        <v>196</v>
      </c>
      <c r="BL145" s="138" t="s">
        <v>869</v>
      </c>
    </row>
    <row r="146" spans="2:64" s="1" customFormat="1" ht="24" customHeight="1">
      <c r="B146" s="127"/>
      <c r="C146" s="128" t="s">
        <v>200</v>
      </c>
      <c r="D146" s="128" t="s">
        <v>153</v>
      </c>
      <c r="E146" s="129" t="s">
        <v>870</v>
      </c>
      <c r="F146" s="130" t="s">
        <v>871</v>
      </c>
      <c r="G146" s="131" t="s">
        <v>872</v>
      </c>
      <c r="H146" s="132">
        <v>8</v>
      </c>
      <c r="I146" s="133"/>
      <c r="J146" s="133">
        <f t="shared" si="10"/>
        <v>0</v>
      </c>
      <c r="K146" s="130" t="s">
        <v>1</v>
      </c>
      <c r="L146" s="25"/>
      <c r="M146" s="134" t="s">
        <v>1</v>
      </c>
      <c r="N146" s="135" t="s">
        <v>35</v>
      </c>
      <c r="O146" s="136">
        <v>0.1489</v>
      </c>
      <c r="P146" s="136">
        <f t="shared" si="11"/>
        <v>1.1912</v>
      </c>
      <c r="Q146" s="136">
        <v>0</v>
      </c>
      <c r="R146" s="136">
        <f t="shared" si="12"/>
        <v>0</v>
      </c>
      <c r="S146" s="136">
        <v>0</v>
      </c>
      <c r="T146" s="137">
        <f t="shared" si="13"/>
        <v>0</v>
      </c>
      <c r="W146" s="461"/>
      <c r="Y146" s="271"/>
      <c r="AQ146" s="138" t="s">
        <v>196</v>
      </c>
      <c r="AS146" s="138" t="s">
        <v>153</v>
      </c>
      <c r="AT146" s="138" t="s">
        <v>157</v>
      </c>
      <c r="AX146" s="13" t="s">
        <v>151</v>
      </c>
      <c r="BD146" s="139">
        <f t="shared" si="14"/>
        <v>0</v>
      </c>
      <c r="BE146" s="139">
        <f t="shared" si="15"/>
        <v>0</v>
      </c>
      <c r="BF146" s="139">
        <f t="shared" si="16"/>
        <v>0</v>
      </c>
      <c r="BG146" s="139">
        <f t="shared" si="17"/>
        <v>0</v>
      </c>
      <c r="BH146" s="139">
        <f t="shared" si="18"/>
        <v>0</v>
      </c>
      <c r="BI146" s="13" t="s">
        <v>157</v>
      </c>
      <c r="BJ146" s="139">
        <f t="shared" si="19"/>
        <v>0</v>
      </c>
      <c r="BK146" s="13" t="s">
        <v>196</v>
      </c>
      <c r="BL146" s="138" t="s">
        <v>873</v>
      </c>
    </row>
    <row r="147" spans="2:64" s="1" customFormat="1" ht="24" customHeight="1">
      <c r="B147" s="127"/>
      <c r="C147" s="128" t="s">
        <v>205</v>
      </c>
      <c r="D147" s="128" t="s">
        <v>153</v>
      </c>
      <c r="E147" s="129" t="s">
        <v>874</v>
      </c>
      <c r="F147" s="130" t="s">
        <v>875</v>
      </c>
      <c r="G147" s="131" t="s">
        <v>872</v>
      </c>
      <c r="H147" s="132">
        <v>3</v>
      </c>
      <c r="I147" s="133"/>
      <c r="J147" s="133">
        <f t="shared" si="10"/>
        <v>0</v>
      </c>
      <c r="K147" s="130" t="s">
        <v>1</v>
      </c>
      <c r="L147" s="25"/>
      <c r="M147" s="134" t="s">
        <v>1</v>
      </c>
      <c r="N147" s="135" t="s">
        <v>35</v>
      </c>
      <c r="O147" s="136">
        <v>0.16500999999999999</v>
      </c>
      <c r="P147" s="136">
        <f t="shared" si="11"/>
        <v>0.49502999999999997</v>
      </c>
      <c r="Q147" s="136">
        <v>0</v>
      </c>
      <c r="R147" s="136">
        <f t="shared" si="12"/>
        <v>0</v>
      </c>
      <c r="S147" s="136">
        <v>0</v>
      </c>
      <c r="T147" s="137">
        <f t="shared" si="13"/>
        <v>0</v>
      </c>
      <c r="W147" s="461"/>
      <c r="Y147" s="271"/>
      <c r="AQ147" s="138" t="s">
        <v>196</v>
      </c>
      <c r="AS147" s="138" t="s">
        <v>153</v>
      </c>
      <c r="AT147" s="138" t="s">
        <v>157</v>
      </c>
      <c r="AX147" s="13" t="s">
        <v>151</v>
      </c>
      <c r="BD147" s="139">
        <f t="shared" si="14"/>
        <v>0</v>
      </c>
      <c r="BE147" s="139">
        <f t="shared" si="15"/>
        <v>0</v>
      </c>
      <c r="BF147" s="139">
        <f t="shared" si="16"/>
        <v>0</v>
      </c>
      <c r="BG147" s="139">
        <f t="shared" si="17"/>
        <v>0</v>
      </c>
      <c r="BH147" s="139">
        <f t="shared" si="18"/>
        <v>0</v>
      </c>
      <c r="BI147" s="13" t="s">
        <v>157</v>
      </c>
      <c r="BJ147" s="139">
        <f t="shared" si="19"/>
        <v>0</v>
      </c>
      <c r="BK147" s="13" t="s">
        <v>196</v>
      </c>
      <c r="BL147" s="138" t="s">
        <v>876</v>
      </c>
    </row>
    <row r="148" spans="2:64" s="1" customFormat="1" ht="24" customHeight="1">
      <c r="B148" s="127"/>
      <c r="C148" s="128" t="s">
        <v>209</v>
      </c>
      <c r="D148" s="128" t="s">
        <v>153</v>
      </c>
      <c r="E148" s="129" t="s">
        <v>877</v>
      </c>
      <c r="F148" s="130" t="s">
        <v>878</v>
      </c>
      <c r="G148" s="131" t="s">
        <v>872</v>
      </c>
      <c r="H148" s="132">
        <v>6</v>
      </c>
      <c r="I148" s="133"/>
      <c r="J148" s="133">
        <f t="shared" si="10"/>
        <v>0</v>
      </c>
      <c r="K148" s="130" t="s">
        <v>1</v>
      </c>
      <c r="L148" s="25"/>
      <c r="M148" s="134" t="s">
        <v>1</v>
      </c>
      <c r="N148" s="135" t="s">
        <v>35</v>
      </c>
      <c r="O148" s="136">
        <v>0.24449000000000001</v>
      </c>
      <c r="P148" s="136">
        <f t="shared" si="11"/>
        <v>1.4669400000000001</v>
      </c>
      <c r="Q148" s="136">
        <v>0</v>
      </c>
      <c r="R148" s="136">
        <f t="shared" si="12"/>
        <v>0</v>
      </c>
      <c r="S148" s="136">
        <v>0</v>
      </c>
      <c r="T148" s="137">
        <f t="shared" si="13"/>
        <v>0</v>
      </c>
      <c r="W148" s="461"/>
      <c r="Y148" s="271"/>
      <c r="AQ148" s="138" t="s">
        <v>196</v>
      </c>
      <c r="AS148" s="138" t="s">
        <v>153</v>
      </c>
      <c r="AT148" s="138" t="s">
        <v>157</v>
      </c>
      <c r="AX148" s="13" t="s">
        <v>151</v>
      </c>
      <c r="BD148" s="139">
        <f t="shared" si="14"/>
        <v>0</v>
      </c>
      <c r="BE148" s="139">
        <f t="shared" si="15"/>
        <v>0</v>
      </c>
      <c r="BF148" s="139">
        <f t="shared" si="16"/>
        <v>0</v>
      </c>
      <c r="BG148" s="139">
        <f t="shared" si="17"/>
        <v>0</v>
      </c>
      <c r="BH148" s="139">
        <f t="shared" si="18"/>
        <v>0</v>
      </c>
      <c r="BI148" s="13" t="s">
        <v>157</v>
      </c>
      <c r="BJ148" s="139">
        <f t="shared" si="19"/>
        <v>0</v>
      </c>
      <c r="BK148" s="13" t="s">
        <v>196</v>
      </c>
      <c r="BL148" s="138" t="s">
        <v>879</v>
      </c>
    </row>
    <row r="149" spans="2:64" s="1" customFormat="1" ht="24" customHeight="1">
      <c r="B149" s="127"/>
      <c r="C149" s="128" t="s">
        <v>7</v>
      </c>
      <c r="D149" s="128" t="s">
        <v>153</v>
      </c>
      <c r="E149" s="129" t="s">
        <v>880</v>
      </c>
      <c r="F149" s="130" t="s">
        <v>881</v>
      </c>
      <c r="G149" s="131" t="s">
        <v>154</v>
      </c>
      <c r="H149" s="132">
        <v>1</v>
      </c>
      <c r="I149" s="133"/>
      <c r="J149" s="133">
        <f t="shared" si="10"/>
        <v>0</v>
      </c>
      <c r="K149" s="130" t="s">
        <v>155</v>
      </c>
      <c r="L149" s="25"/>
      <c r="M149" s="134" t="s">
        <v>1</v>
      </c>
      <c r="N149" s="135" t="s">
        <v>35</v>
      </c>
      <c r="O149" s="136">
        <v>0.35177000000000003</v>
      </c>
      <c r="P149" s="136">
        <f t="shared" si="11"/>
        <v>0.35177000000000003</v>
      </c>
      <c r="Q149" s="136">
        <v>1E-4</v>
      </c>
      <c r="R149" s="136">
        <f t="shared" si="12"/>
        <v>1E-4</v>
      </c>
      <c r="S149" s="136">
        <v>0</v>
      </c>
      <c r="T149" s="137">
        <f t="shared" si="13"/>
        <v>0</v>
      </c>
      <c r="W149" s="461"/>
      <c r="Y149" s="271"/>
      <c r="AQ149" s="138" t="s">
        <v>196</v>
      </c>
      <c r="AS149" s="138" t="s">
        <v>153</v>
      </c>
      <c r="AT149" s="138" t="s">
        <v>157</v>
      </c>
      <c r="AX149" s="13" t="s">
        <v>151</v>
      </c>
      <c r="BD149" s="139">
        <f t="shared" si="14"/>
        <v>0</v>
      </c>
      <c r="BE149" s="139">
        <f t="shared" si="15"/>
        <v>0</v>
      </c>
      <c r="BF149" s="139">
        <f t="shared" si="16"/>
        <v>0</v>
      </c>
      <c r="BG149" s="139">
        <f t="shared" si="17"/>
        <v>0</v>
      </c>
      <c r="BH149" s="139">
        <f t="shared" si="18"/>
        <v>0</v>
      </c>
      <c r="BI149" s="13" t="s">
        <v>157</v>
      </c>
      <c r="BJ149" s="139">
        <f t="shared" si="19"/>
        <v>0</v>
      </c>
      <c r="BK149" s="13" t="s">
        <v>196</v>
      </c>
      <c r="BL149" s="138" t="s">
        <v>882</v>
      </c>
    </row>
    <row r="150" spans="2:64" s="1" customFormat="1" ht="16.5" customHeight="1">
      <c r="B150" s="127"/>
      <c r="C150" s="140" t="s">
        <v>217</v>
      </c>
      <c r="D150" s="140" t="s">
        <v>338</v>
      </c>
      <c r="E150" s="141" t="s">
        <v>883</v>
      </c>
      <c r="F150" s="142" t="s">
        <v>884</v>
      </c>
      <c r="G150" s="143" t="s">
        <v>154</v>
      </c>
      <c r="H150" s="144">
        <v>1</v>
      </c>
      <c r="I150" s="145"/>
      <c r="J150" s="145">
        <f t="shared" si="10"/>
        <v>0</v>
      </c>
      <c r="K150" s="142" t="s">
        <v>155</v>
      </c>
      <c r="L150" s="146"/>
      <c r="M150" s="147" t="s">
        <v>1</v>
      </c>
      <c r="N150" s="148" t="s">
        <v>35</v>
      </c>
      <c r="O150" s="136">
        <v>0</v>
      </c>
      <c r="P150" s="136">
        <f t="shared" si="11"/>
        <v>0</v>
      </c>
      <c r="Q150" s="136">
        <v>2.5000000000000001E-3</v>
      </c>
      <c r="R150" s="136">
        <f t="shared" si="12"/>
        <v>2.5000000000000001E-3</v>
      </c>
      <c r="S150" s="136">
        <v>0</v>
      </c>
      <c r="T150" s="137">
        <f t="shared" si="13"/>
        <v>0</v>
      </c>
      <c r="W150" s="461"/>
      <c r="Y150" s="271"/>
      <c r="AQ150" s="138" t="s">
        <v>261</v>
      </c>
      <c r="AS150" s="138" t="s">
        <v>338</v>
      </c>
      <c r="AT150" s="138" t="s">
        <v>157</v>
      </c>
      <c r="AX150" s="13" t="s">
        <v>151</v>
      </c>
      <c r="BD150" s="139">
        <f t="shared" si="14"/>
        <v>0</v>
      </c>
      <c r="BE150" s="139">
        <f t="shared" si="15"/>
        <v>0</v>
      </c>
      <c r="BF150" s="139">
        <f t="shared" si="16"/>
        <v>0</v>
      </c>
      <c r="BG150" s="139">
        <f t="shared" si="17"/>
        <v>0</v>
      </c>
      <c r="BH150" s="139">
        <f t="shared" si="18"/>
        <v>0</v>
      </c>
      <c r="BI150" s="13" t="s">
        <v>157</v>
      </c>
      <c r="BJ150" s="139">
        <f t="shared" si="19"/>
        <v>0</v>
      </c>
      <c r="BK150" s="13" t="s">
        <v>196</v>
      </c>
      <c r="BL150" s="138" t="s">
        <v>885</v>
      </c>
    </row>
    <row r="151" spans="2:64" s="1" customFormat="1" ht="16.5" customHeight="1">
      <c r="B151" s="127"/>
      <c r="C151" s="128" t="s">
        <v>221</v>
      </c>
      <c r="D151" s="128" t="s">
        <v>153</v>
      </c>
      <c r="E151" s="129" t="s">
        <v>886</v>
      </c>
      <c r="F151" s="130" t="s">
        <v>887</v>
      </c>
      <c r="G151" s="131" t="s">
        <v>154</v>
      </c>
      <c r="H151" s="132">
        <v>4</v>
      </c>
      <c r="I151" s="133"/>
      <c r="J151" s="133">
        <f t="shared" si="10"/>
        <v>0</v>
      </c>
      <c r="K151" s="130" t="s">
        <v>155</v>
      </c>
      <c r="L151" s="25"/>
      <c r="M151" s="134" t="s">
        <v>1</v>
      </c>
      <c r="N151" s="135" t="s">
        <v>35</v>
      </c>
      <c r="O151" s="136">
        <v>0.13729</v>
      </c>
      <c r="P151" s="136">
        <f t="shared" si="11"/>
        <v>0.54915999999999998</v>
      </c>
      <c r="Q151" s="136">
        <v>2.9999999999999997E-4</v>
      </c>
      <c r="R151" s="136">
        <f t="shared" si="12"/>
        <v>1.1999999999999999E-3</v>
      </c>
      <c r="S151" s="136">
        <v>0</v>
      </c>
      <c r="T151" s="137">
        <f t="shared" si="13"/>
        <v>0</v>
      </c>
      <c r="W151" s="461"/>
      <c r="Y151" s="271"/>
      <c r="AQ151" s="138" t="s">
        <v>196</v>
      </c>
      <c r="AS151" s="138" t="s">
        <v>153</v>
      </c>
      <c r="AT151" s="138" t="s">
        <v>157</v>
      </c>
      <c r="AX151" s="13" t="s">
        <v>151</v>
      </c>
      <c r="BD151" s="139">
        <f t="shared" si="14"/>
        <v>0</v>
      </c>
      <c r="BE151" s="139">
        <f t="shared" si="15"/>
        <v>0</v>
      </c>
      <c r="BF151" s="139">
        <f t="shared" si="16"/>
        <v>0</v>
      </c>
      <c r="BG151" s="139">
        <f t="shared" si="17"/>
        <v>0</v>
      </c>
      <c r="BH151" s="139">
        <f t="shared" si="18"/>
        <v>0</v>
      </c>
      <c r="BI151" s="13" t="s">
        <v>157</v>
      </c>
      <c r="BJ151" s="139">
        <f t="shared" si="19"/>
        <v>0</v>
      </c>
      <c r="BK151" s="13" t="s">
        <v>196</v>
      </c>
      <c r="BL151" s="138" t="s">
        <v>888</v>
      </c>
    </row>
    <row r="152" spans="2:64" s="1" customFormat="1" ht="24" customHeight="1">
      <c r="B152" s="127"/>
      <c r="C152" s="128" t="s">
        <v>225</v>
      </c>
      <c r="D152" s="128" t="s">
        <v>153</v>
      </c>
      <c r="E152" s="129" t="s">
        <v>889</v>
      </c>
      <c r="F152" s="130" t="s">
        <v>890</v>
      </c>
      <c r="G152" s="131" t="s">
        <v>154</v>
      </c>
      <c r="H152" s="132">
        <v>1</v>
      </c>
      <c r="I152" s="133"/>
      <c r="J152" s="133">
        <f t="shared" si="10"/>
        <v>0</v>
      </c>
      <c r="K152" s="130" t="s">
        <v>1</v>
      </c>
      <c r="L152" s="25"/>
      <c r="M152" s="134" t="s">
        <v>1</v>
      </c>
      <c r="N152" s="135" t="s">
        <v>35</v>
      </c>
      <c r="O152" s="136">
        <v>0.13729</v>
      </c>
      <c r="P152" s="136">
        <f t="shared" si="11"/>
        <v>0.13729</v>
      </c>
      <c r="Q152" s="136">
        <v>2.9999999999999997E-4</v>
      </c>
      <c r="R152" s="136">
        <f t="shared" si="12"/>
        <v>2.9999999999999997E-4</v>
      </c>
      <c r="S152" s="136">
        <v>0</v>
      </c>
      <c r="T152" s="137">
        <f t="shared" si="13"/>
        <v>0</v>
      </c>
      <c r="W152" s="461"/>
      <c r="Y152" s="271"/>
      <c r="AQ152" s="138" t="s">
        <v>196</v>
      </c>
      <c r="AS152" s="138" t="s">
        <v>153</v>
      </c>
      <c r="AT152" s="138" t="s">
        <v>157</v>
      </c>
      <c r="AX152" s="13" t="s">
        <v>151</v>
      </c>
      <c r="BD152" s="139">
        <f t="shared" si="14"/>
        <v>0</v>
      </c>
      <c r="BE152" s="139">
        <f t="shared" si="15"/>
        <v>0</v>
      </c>
      <c r="BF152" s="139">
        <f t="shared" si="16"/>
        <v>0</v>
      </c>
      <c r="BG152" s="139">
        <f t="shared" si="17"/>
        <v>0</v>
      </c>
      <c r="BH152" s="139">
        <f t="shared" si="18"/>
        <v>0</v>
      </c>
      <c r="BI152" s="13" t="s">
        <v>157</v>
      </c>
      <c r="BJ152" s="139">
        <f t="shared" si="19"/>
        <v>0</v>
      </c>
      <c r="BK152" s="13" t="s">
        <v>196</v>
      </c>
      <c r="BL152" s="138" t="s">
        <v>891</v>
      </c>
    </row>
    <row r="153" spans="2:64" s="1" customFormat="1" ht="24" customHeight="1">
      <c r="B153" s="127"/>
      <c r="C153" s="128" t="s">
        <v>229</v>
      </c>
      <c r="D153" s="128" t="s">
        <v>153</v>
      </c>
      <c r="E153" s="129" t="s">
        <v>892</v>
      </c>
      <c r="F153" s="130" t="s">
        <v>893</v>
      </c>
      <c r="G153" s="131" t="s">
        <v>338</v>
      </c>
      <c r="H153" s="132">
        <v>103.4</v>
      </c>
      <c r="I153" s="133"/>
      <c r="J153" s="133">
        <f t="shared" si="10"/>
        <v>0</v>
      </c>
      <c r="K153" s="130" t="s">
        <v>1</v>
      </c>
      <c r="L153" s="25"/>
      <c r="M153" s="134" t="s">
        <v>1</v>
      </c>
      <c r="N153" s="135" t="s">
        <v>35</v>
      </c>
      <c r="O153" s="136">
        <v>4.4999999999999998E-2</v>
      </c>
      <c r="P153" s="136">
        <f t="shared" si="11"/>
        <v>4.6530000000000005</v>
      </c>
      <c r="Q153" s="136">
        <v>0</v>
      </c>
      <c r="R153" s="136">
        <f t="shared" si="12"/>
        <v>0</v>
      </c>
      <c r="S153" s="136">
        <v>0</v>
      </c>
      <c r="T153" s="137">
        <f t="shared" si="13"/>
        <v>0</v>
      </c>
      <c r="W153" s="461"/>
      <c r="Y153" s="271"/>
      <c r="AQ153" s="138" t="s">
        <v>196</v>
      </c>
      <c r="AS153" s="138" t="s">
        <v>153</v>
      </c>
      <c r="AT153" s="138" t="s">
        <v>157</v>
      </c>
      <c r="AX153" s="13" t="s">
        <v>151</v>
      </c>
      <c r="BD153" s="139">
        <f t="shared" si="14"/>
        <v>0</v>
      </c>
      <c r="BE153" s="139">
        <f t="shared" si="15"/>
        <v>0</v>
      </c>
      <c r="BF153" s="139">
        <f t="shared" si="16"/>
        <v>0</v>
      </c>
      <c r="BG153" s="139">
        <f t="shared" si="17"/>
        <v>0</v>
      </c>
      <c r="BH153" s="139">
        <f t="shared" si="18"/>
        <v>0</v>
      </c>
      <c r="BI153" s="13" t="s">
        <v>157</v>
      </c>
      <c r="BJ153" s="139">
        <f t="shared" si="19"/>
        <v>0</v>
      </c>
      <c r="BK153" s="13" t="s">
        <v>196</v>
      </c>
      <c r="BL153" s="138" t="s">
        <v>894</v>
      </c>
    </row>
    <row r="154" spans="2:64" s="1" customFormat="1" ht="16.5" customHeight="1">
      <c r="B154" s="127"/>
      <c r="C154" s="140" t="s">
        <v>233</v>
      </c>
      <c r="D154" s="140" t="s">
        <v>338</v>
      </c>
      <c r="E154" s="141" t="s">
        <v>895</v>
      </c>
      <c r="F154" s="142" t="s">
        <v>896</v>
      </c>
      <c r="G154" s="143" t="s">
        <v>154</v>
      </c>
      <c r="H154" s="144">
        <v>1</v>
      </c>
      <c r="I154" s="145"/>
      <c r="J154" s="145">
        <f t="shared" si="10"/>
        <v>0</v>
      </c>
      <c r="K154" s="142" t="s">
        <v>1</v>
      </c>
      <c r="L154" s="146"/>
      <c r="M154" s="147" t="s">
        <v>1</v>
      </c>
      <c r="N154" s="148" t="s">
        <v>35</v>
      </c>
      <c r="O154" s="136">
        <v>0</v>
      </c>
      <c r="P154" s="136">
        <f t="shared" si="11"/>
        <v>0</v>
      </c>
      <c r="Q154" s="136">
        <v>1E-4</v>
      </c>
      <c r="R154" s="136">
        <f t="shared" si="12"/>
        <v>1E-4</v>
      </c>
      <c r="S154" s="136">
        <v>0</v>
      </c>
      <c r="T154" s="137">
        <f t="shared" si="13"/>
        <v>0</v>
      </c>
      <c r="W154" s="461"/>
      <c r="Y154" s="271"/>
      <c r="AQ154" s="138" t="s">
        <v>261</v>
      </c>
      <c r="AS154" s="138" t="s">
        <v>338</v>
      </c>
      <c r="AT154" s="138" t="s">
        <v>157</v>
      </c>
      <c r="AX154" s="13" t="s">
        <v>151</v>
      </c>
      <c r="BD154" s="139">
        <f t="shared" si="14"/>
        <v>0</v>
      </c>
      <c r="BE154" s="139">
        <f t="shared" si="15"/>
        <v>0</v>
      </c>
      <c r="BF154" s="139">
        <f t="shared" si="16"/>
        <v>0</v>
      </c>
      <c r="BG154" s="139">
        <f t="shared" si="17"/>
        <v>0</v>
      </c>
      <c r="BH154" s="139">
        <f t="shared" si="18"/>
        <v>0</v>
      </c>
      <c r="BI154" s="13" t="s">
        <v>157</v>
      </c>
      <c r="BJ154" s="139">
        <f t="shared" si="19"/>
        <v>0</v>
      </c>
      <c r="BK154" s="13" t="s">
        <v>196</v>
      </c>
      <c r="BL154" s="138" t="s">
        <v>897</v>
      </c>
    </row>
    <row r="155" spans="2:64" s="1" customFormat="1" ht="24" customHeight="1">
      <c r="B155" s="127"/>
      <c r="C155" s="128" t="s">
        <v>237</v>
      </c>
      <c r="D155" s="128" t="s">
        <v>153</v>
      </c>
      <c r="E155" s="129" t="s">
        <v>898</v>
      </c>
      <c r="F155" s="130" t="s">
        <v>899</v>
      </c>
      <c r="G155" s="131" t="s">
        <v>422</v>
      </c>
      <c r="H155" s="132">
        <v>20.611999999999998</v>
      </c>
      <c r="I155" s="133"/>
      <c r="J155" s="133">
        <f t="shared" si="10"/>
        <v>0</v>
      </c>
      <c r="K155" s="130" t="s">
        <v>155</v>
      </c>
      <c r="L155" s="25"/>
      <c r="M155" s="134" t="s">
        <v>1</v>
      </c>
      <c r="N155" s="135" t="s">
        <v>35</v>
      </c>
      <c r="O155" s="136">
        <v>0</v>
      </c>
      <c r="P155" s="136">
        <f t="shared" si="11"/>
        <v>0</v>
      </c>
      <c r="Q155" s="136">
        <v>0</v>
      </c>
      <c r="R155" s="136">
        <f t="shared" si="12"/>
        <v>0</v>
      </c>
      <c r="S155" s="136">
        <v>0</v>
      </c>
      <c r="T155" s="137">
        <f t="shared" si="13"/>
        <v>0</v>
      </c>
      <c r="W155" s="461"/>
      <c r="Y155" s="271"/>
      <c r="AQ155" s="138" t="s">
        <v>196</v>
      </c>
      <c r="AS155" s="138" t="s">
        <v>153</v>
      </c>
      <c r="AT155" s="138" t="s">
        <v>157</v>
      </c>
      <c r="AX155" s="13" t="s">
        <v>151</v>
      </c>
      <c r="BD155" s="139">
        <f t="shared" si="14"/>
        <v>0</v>
      </c>
      <c r="BE155" s="139">
        <f t="shared" si="15"/>
        <v>0</v>
      </c>
      <c r="BF155" s="139">
        <f t="shared" si="16"/>
        <v>0</v>
      </c>
      <c r="BG155" s="139">
        <f t="shared" si="17"/>
        <v>0</v>
      </c>
      <c r="BH155" s="139">
        <f t="shared" si="18"/>
        <v>0</v>
      </c>
      <c r="BI155" s="13" t="s">
        <v>157</v>
      </c>
      <c r="BJ155" s="139">
        <f t="shared" si="19"/>
        <v>0</v>
      </c>
      <c r="BK155" s="13" t="s">
        <v>196</v>
      </c>
      <c r="BL155" s="138" t="s">
        <v>900</v>
      </c>
    </row>
    <row r="156" spans="2:64" s="11" customFormat="1" ht="22.95" customHeight="1">
      <c r="B156" s="115"/>
      <c r="D156" s="116" t="s">
        <v>68</v>
      </c>
      <c r="E156" s="125" t="s">
        <v>901</v>
      </c>
      <c r="F156" s="125" t="s">
        <v>902</v>
      </c>
      <c r="J156" s="126">
        <f>SUM(J157:J188)</f>
        <v>0</v>
      </c>
      <c r="L156" s="115"/>
      <c r="M156" s="119"/>
      <c r="N156" s="120"/>
      <c r="O156" s="120"/>
      <c r="P156" s="121">
        <f>SUM(P157:P188)</f>
        <v>102.81693</v>
      </c>
      <c r="Q156" s="120"/>
      <c r="R156" s="121">
        <f>SUM(R157:R188)</f>
        <v>0.16366</v>
      </c>
      <c r="S156" s="120"/>
      <c r="T156" s="122">
        <f>SUM(T157:T188)</f>
        <v>0</v>
      </c>
      <c r="W156" s="461"/>
      <c r="Y156" s="271"/>
      <c r="AQ156" s="116" t="s">
        <v>157</v>
      </c>
      <c r="AS156" s="123" t="s">
        <v>68</v>
      </c>
      <c r="AT156" s="123" t="s">
        <v>77</v>
      </c>
      <c r="AX156" s="116" t="s">
        <v>151</v>
      </c>
      <c r="BJ156" s="124">
        <f>SUM(BJ157:BJ188)</f>
        <v>0</v>
      </c>
    </row>
    <row r="157" spans="2:64" s="1" customFormat="1" ht="24" customHeight="1">
      <c r="B157" s="127"/>
      <c r="C157" s="128" t="s">
        <v>241</v>
      </c>
      <c r="D157" s="128" t="s">
        <v>153</v>
      </c>
      <c r="E157" s="129" t="s">
        <v>903</v>
      </c>
      <c r="F157" s="130" t="s">
        <v>904</v>
      </c>
      <c r="G157" s="131" t="s">
        <v>335</v>
      </c>
      <c r="H157" s="132">
        <v>138</v>
      </c>
      <c r="I157" s="133"/>
      <c r="J157" s="133">
        <f t="shared" ref="J157:J188" si="20">ROUND(I157*H157,2)</f>
        <v>0</v>
      </c>
      <c r="K157" s="130" t="s">
        <v>1</v>
      </c>
      <c r="L157" s="25"/>
      <c r="M157" s="134" t="s">
        <v>1</v>
      </c>
      <c r="N157" s="135" t="s">
        <v>35</v>
      </c>
      <c r="O157" s="136">
        <v>0.30099999999999999</v>
      </c>
      <c r="P157" s="136">
        <f t="shared" ref="P157:P188" si="21">O157*H157</f>
        <v>41.537999999999997</v>
      </c>
      <c r="Q157" s="136">
        <v>2.9E-4</v>
      </c>
      <c r="R157" s="136">
        <f t="shared" ref="R157:R188" si="22">Q157*H157</f>
        <v>4.002E-2</v>
      </c>
      <c r="S157" s="136">
        <v>0</v>
      </c>
      <c r="T157" s="137">
        <f t="shared" ref="T157:T188" si="23">S157*H157</f>
        <v>0</v>
      </c>
      <c r="W157" s="461"/>
      <c r="Y157" s="271"/>
      <c r="AQ157" s="138" t="s">
        <v>196</v>
      </c>
      <c r="AS157" s="138" t="s">
        <v>153</v>
      </c>
      <c r="AT157" s="138" t="s">
        <v>157</v>
      </c>
      <c r="AX157" s="13" t="s">
        <v>151</v>
      </c>
      <c r="BD157" s="139">
        <f t="shared" ref="BD157:BD188" si="24">IF(N157="základná",J157,0)</f>
        <v>0</v>
      </c>
      <c r="BE157" s="139">
        <f t="shared" ref="BE157:BE188" si="25">IF(N157="znížená",J157,0)</f>
        <v>0</v>
      </c>
      <c r="BF157" s="139">
        <f t="shared" ref="BF157:BF188" si="26">IF(N157="zákl. prenesená",J157,0)</f>
        <v>0</v>
      </c>
      <c r="BG157" s="139">
        <f t="shared" ref="BG157:BG188" si="27">IF(N157="zníž. prenesená",J157,0)</f>
        <v>0</v>
      </c>
      <c r="BH157" s="139">
        <f t="shared" ref="BH157:BH188" si="28">IF(N157="nulová",J157,0)</f>
        <v>0</v>
      </c>
      <c r="BI157" s="13" t="s">
        <v>157</v>
      </c>
      <c r="BJ157" s="139">
        <f t="shared" ref="BJ157:BJ188" si="29">ROUND(I157*H157,2)</f>
        <v>0</v>
      </c>
      <c r="BK157" s="13" t="s">
        <v>196</v>
      </c>
      <c r="BL157" s="138" t="s">
        <v>905</v>
      </c>
    </row>
    <row r="158" spans="2:64" s="1" customFormat="1" ht="24" customHeight="1">
      <c r="B158" s="127"/>
      <c r="C158" s="128" t="s">
        <v>245</v>
      </c>
      <c r="D158" s="128" t="s">
        <v>153</v>
      </c>
      <c r="E158" s="129" t="s">
        <v>906</v>
      </c>
      <c r="F158" s="130" t="s">
        <v>907</v>
      </c>
      <c r="G158" s="131" t="s">
        <v>335</v>
      </c>
      <c r="H158" s="132">
        <v>17</v>
      </c>
      <c r="I158" s="133"/>
      <c r="J158" s="133">
        <f t="shared" si="20"/>
        <v>0</v>
      </c>
      <c r="K158" s="130" t="s">
        <v>155</v>
      </c>
      <c r="L158" s="25"/>
      <c r="M158" s="134" t="s">
        <v>1</v>
      </c>
      <c r="N158" s="135" t="s">
        <v>35</v>
      </c>
      <c r="O158" s="136">
        <v>0.22236</v>
      </c>
      <c r="P158" s="136">
        <f t="shared" si="21"/>
        <v>3.7801200000000001</v>
      </c>
      <c r="Q158" s="136">
        <v>3.8999999999999999E-4</v>
      </c>
      <c r="R158" s="136">
        <f t="shared" si="22"/>
        <v>6.6299999999999996E-3</v>
      </c>
      <c r="S158" s="136">
        <v>0</v>
      </c>
      <c r="T158" s="137">
        <f t="shared" si="23"/>
        <v>0</v>
      </c>
      <c r="W158" s="461"/>
      <c r="Y158" s="271"/>
      <c r="AQ158" s="138" t="s">
        <v>196</v>
      </c>
      <c r="AS158" s="138" t="s">
        <v>153</v>
      </c>
      <c r="AT158" s="138" t="s">
        <v>157</v>
      </c>
      <c r="AX158" s="13" t="s">
        <v>151</v>
      </c>
      <c r="BD158" s="139">
        <f t="shared" si="24"/>
        <v>0</v>
      </c>
      <c r="BE158" s="139">
        <f t="shared" si="25"/>
        <v>0</v>
      </c>
      <c r="BF158" s="139">
        <f t="shared" si="26"/>
        <v>0</v>
      </c>
      <c r="BG158" s="139">
        <f t="shared" si="27"/>
        <v>0</v>
      </c>
      <c r="BH158" s="139">
        <f t="shared" si="28"/>
        <v>0</v>
      </c>
      <c r="BI158" s="13" t="s">
        <v>157</v>
      </c>
      <c r="BJ158" s="139">
        <f t="shared" si="29"/>
        <v>0</v>
      </c>
      <c r="BK158" s="13" t="s">
        <v>196</v>
      </c>
      <c r="BL158" s="138" t="s">
        <v>908</v>
      </c>
    </row>
    <row r="159" spans="2:64" s="1" customFormat="1" ht="24" customHeight="1">
      <c r="B159" s="127"/>
      <c r="C159" s="128" t="s">
        <v>249</v>
      </c>
      <c r="D159" s="128" t="s">
        <v>153</v>
      </c>
      <c r="E159" s="129" t="s">
        <v>909</v>
      </c>
      <c r="F159" s="130" t="s">
        <v>910</v>
      </c>
      <c r="G159" s="131" t="s">
        <v>335</v>
      </c>
      <c r="H159" s="132">
        <v>30</v>
      </c>
      <c r="I159" s="133"/>
      <c r="J159" s="133">
        <f t="shared" si="20"/>
        <v>0</v>
      </c>
      <c r="K159" s="130" t="s">
        <v>203</v>
      </c>
      <c r="L159" s="25"/>
      <c r="M159" s="134" t="s">
        <v>1</v>
      </c>
      <c r="N159" s="135" t="s">
        <v>35</v>
      </c>
      <c r="O159" s="136">
        <v>0.22295000000000001</v>
      </c>
      <c r="P159" s="136">
        <f t="shared" si="21"/>
        <v>6.6885000000000003</v>
      </c>
      <c r="Q159" s="136">
        <v>6.9999999999999999E-4</v>
      </c>
      <c r="R159" s="136">
        <f t="shared" si="22"/>
        <v>2.1000000000000001E-2</v>
      </c>
      <c r="S159" s="136">
        <v>0</v>
      </c>
      <c r="T159" s="137">
        <f t="shared" si="23"/>
        <v>0</v>
      </c>
      <c r="W159" s="461"/>
      <c r="Y159" s="271"/>
      <c r="AQ159" s="138" t="s">
        <v>196</v>
      </c>
      <c r="AS159" s="138" t="s">
        <v>153</v>
      </c>
      <c r="AT159" s="138" t="s">
        <v>157</v>
      </c>
      <c r="AX159" s="13" t="s">
        <v>151</v>
      </c>
      <c r="BD159" s="139">
        <f t="shared" si="24"/>
        <v>0</v>
      </c>
      <c r="BE159" s="139">
        <f t="shared" si="25"/>
        <v>0</v>
      </c>
      <c r="BF159" s="139">
        <f t="shared" si="26"/>
        <v>0</v>
      </c>
      <c r="BG159" s="139">
        <f t="shared" si="27"/>
        <v>0</v>
      </c>
      <c r="BH159" s="139">
        <f t="shared" si="28"/>
        <v>0</v>
      </c>
      <c r="BI159" s="13" t="s">
        <v>157</v>
      </c>
      <c r="BJ159" s="139">
        <f t="shared" si="29"/>
        <v>0</v>
      </c>
      <c r="BK159" s="13" t="s">
        <v>196</v>
      </c>
      <c r="BL159" s="138" t="s">
        <v>911</v>
      </c>
    </row>
    <row r="160" spans="2:64" s="1" customFormat="1" ht="16.5" customHeight="1">
      <c r="B160" s="127"/>
      <c r="C160" s="140" t="s">
        <v>253</v>
      </c>
      <c r="D160" s="140" t="s">
        <v>338</v>
      </c>
      <c r="E160" s="141" t="s">
        <v>912</v>
      </c>
      <c r="F160" s="142" t="s">
        <v>913</v>
      </c>
      <c r="G160" s="143" t="s">
        <v>154</v>
      </c>
      <c r="H160" s="144">
        <v>25</v>
      </c>
      <c r="I160" s="145"/>
      <c r="J160" s="145">
        <f t="shared" si="20"/>
        <v>0</v>
      </c>
      <c r="K160" s="142" t="s">
        <v>155</v>
      </c>
      <c r="L160" s="146"/>
      <c r="M160" s="147" t="s">
        <v>1</v>
      </c>
      <c r="N160" s="148" t="s">
        <v>35</v>
      </c>
      <c r="O160" s="136">
        <v>0</v>
      </c>
      <c r="P160" s="136">
        <f t="shared" si="21"/>
        <v>0</v>
      </c>
      <c r="Q160" s="136">
        <v>1.8000000000000001E-4</v>
      </c>
      <c r="R160" s="136">
        <f t="shared" si="22"/>
        <v>4.5000000000000005E-3</v>
      </c>
      <c r="S160" s="136">
        <v>0</v>
      </c>
      <c r="T160" s="137">
        <f t="shared" si="23"/>
        <v>0</v>
      </c>
      <c r="W160" s="461"/>
      <c r="Y160" s="271"/>
      <c r="AQ160" s="138" t="s">
        <v>261</v>
      </c>
      <c r="AS160" s="138" t="s">
        <v>338</v>
      </c>
      <c r="AT160" s="138" t="s">
        <v>157</v>
      </c>
      <c r="AX160" s="13" t="s">
        <v>151</v>
      </c>
      <c r="BD160" s="139">
        <f t="shared" si="24"/>
        <v>0</v>
      </c>
      <c r="BE160" s="139">
        <f t="shared" si="25"/>
        <v>0</v>
      </c>
      <c r="BF160" s="139">
        <f t="shared" si="26"/>
        <v>0</v>
      </c>
      <c r="BG160" s="139">
        <f t="shared" si="27"/>
        <v>0</v>
      </c>
      <c r="BH160" s="139">
        <f t="shared" si="28"/>
        <v>0</v>
      </c>
      <c r="BI160" s="13" t="s">
        <v>157</v>
      </c>
      <c r="BJ160" s="139">
        <f t="shared" si="29"/>
        <v>0</v>
      </c>
      <c r="BK160" s="13" t="s">
        <v>196</v>
      </c>
      <c r="BL160" s="138" t="s">
        <v>914</v>
      </c>
    </row>
    <row r="161" spans="2:64" s="1" customFormat="1" ht="16.5" customHeight="1">
      <c r="B161" s="127"/>
      <c r="C161" s="140" t="s">
        <v>257</v>
      </c>
      <c r="D161" s="140" t="s">
        <v>338</v>
      </c>
      <c r="E161" s="141" t="s">
        <v>915</v>
      </c>
      <c r="F161" s="142" t="s">
        <v>916</v>
      </c>
      <c r="G161" s="143" t="s">
        <v>154</v>
      </c>
      <c r="H161" s="144">
        <v>3</v>
      </c>
      <c r="I161" s="145"/>
      <c r="J161" s="145">
        <f t="shared" si="20"/>
        <v>0</v>
      </c>
      <c r="K161" s="142" t="s">
        <v>1</v>
      </c>
      <c r="L161" s="146"/>
      <c r="M161" s="147" t="s">
        <v>1</v>
      </c>
      <c r="N161" s="148" t="s">
        <v>35</v>
      </c>
      <c r="O161" s="136">
        <v>0</v>
      </c>
      <c r="P161" s="136">
        <f t="shared" si="21"/>
        <v>0</v>
      </c>
      <c r="Q161" s="136">
        <v>1.8000000000000001E-4</v>
      </c>
      <c r="R161" s="136">
        <f t="shared" si="22"/>
        <v>5.4000000000000001E-4</v>
      </c>
      <c r="S161" s="136">
        <v>0</v>
      </c>
      <c r="T161" s="137">
        <f t="shared" si="23"/>
        <v>0</v>
      </c>
      <c r="W161" s="461"/>
      <c r="Y161" s="271"/>
      <c r="AQ161" s="138" t="s">
        <v>261</v>
      </c>
      <c r="AS161" s="138" t="s">
        <v>338</v>
      </c>
      <c r="AT161" s="138" t="s">
        <v>157</v>
      </c>
      <c r="AX161" s="13" t="s">
        <v>151</v>
      </c>
      <c r="BD161" s="139">
        <f t="shared" si="24"/>
        <v>0</v>
      </c>
      <c r="BE161" s="139">
        <f t="shared" si="25"/>
        <v>0</v>
      </c>
      <c r="BF161" s="139">
        <f t="shared" si="26"/>
        <v>0</v>
      </c>
      <c r="BG161" s="139">
        <f t="shared" si="27"/>
        <v>0</v>
      </c>
      <c r="BH161" s="139">
        <f t="shared" si="28"/>
        <v>0</v>
      </c>
      <c r="BI161" s="13" t="s">
        <v>157</v>
      </c>
      <c r="BJ161" s="139">
        <f t="shared" si="29"/>
        <v>0</v>
      </c>
      <c r="BK161" s="13" t="s">
        <v>196</v>
      </c>
      <c r="BL161" s="138" t="s">
        <v>917</v>
      </c>
    </row>
    <row r="162" spans="2:64" s="1" customFormat="1" ht="16.5" customHeight="1">
      <c r="B162" s="127"/>
      <c r="C162" s="128" t="s">
        <v>261</v>
      </c>
      <c r="D162" s="128" t="s">
        <v>153</v>
      </c>
      <c r="E162" s="129" t="s">
        <v>918</v>
      </c>
      <c r="F162" s="130" t="s">
        <v>919</v>
      </c>
      <c r="G162" s="131" t="s">
        <v>335</v>
      </c>
      <c r="H162" s="132">
        <v>8</v>
      </c>
      <c r="I162" s="133"/>
      <c r="J162" s="133">
        <f t="shared" si="20"/>
        <v>0</v>
      </c>
      <c r="K162" s="130" t="s">
        <v>1</v>
      </c>
      <c r="L162" s="25"/>
      <c r="M162" s="134" t="s">
        <v>1</v>
      </c>
      <c r="N162" s="135" t="s">
        <v>35</v>
      </c>
      <c r="O162" s="136">
        <v>0.40250000000000002</v>
      </c>
      <c r="P162" s="136">
        <f t="shared" si="21"/>
        <v>3.22</v>
      </c>
      <c r="Q162" s="136">
        <v>5.5000000000000003E-4</v>
      </c>
      <c r="R162" s="136">
        <f t="shared" si="22"/>
        <v>4.4000000000000003E-3</v>
      </c>
      <c r="S162" s="136">
        <v>0</v>
      </c>
      <c r="T162" s="137">
        <f t="shared" si="23"/>
        <v>0</v>
      </c>
      <c r="W162" s="461"/>
      <c r="Y162" s="271"/>
      <c r="AQ162" s="138" t="s">
        <v>196</v>
      </c>
      <c r="AS162" s="138" t="s">
        <v>153</v>
      </c>
      <c r="AT162" s="138" t="s">
        <v>157</v>
      </c>
      <c r="AX162" s="13" t="s">
        <v>151</v>
      </c>
      <c r="BD162" s="139">
        <f t="shared" si="24"/>
        <v>0</v>
      </c>
      <c r="BE162" s="139">
        <f t="shared" si="25"/>
        <v>0</v>
      </c>
      <c r="BF162" s="139">
        <f t="shared" si="26"/>
        <v>0</v>
      </c>
      <c r="BG162" s="139">
        <f t="shared" si="27"/>
        <v>0</v>
      </c>
      <c r="BH162" s="139">
        <f t="shared" si="28"/>
        <v>0</v>
      </c>
      <c r="BI162" s="13" t="s">
        <v>157</v>
      </c>
      <c r="BJ162" s="139">
        <f t="shared" si="29"/>
        <v>0</v>
      </c>
      <c r="BK162" s="13" t="s">
        <v>196</v>
      </c>
      <c r="BL162" s="138" t="s">
        <v>920</v>
      </c>
    </row>
    <row r="163" spans="2:64" s="1" customFormat="1" ht="16.5" customHeight="1">
      <c r="B163" s="127"/>
      <c r="C163" s="128" t="s">
        <v>265</v>
      </c>
      <c r="D163" s="128" t="s">
        <v>153</v>
      </c>
      <c r="E163" s="129" t="s">
        <v>921</v>
      </c>
      <c r="F163" s="130" t="s">
        <v>922</v>
      </c>
      <c r="G163" s="131" t="s">
        <v>872</v>
      </c>
      <c r="H163" s="132">
        <v>24</v>
      </c>
      <c r="I163" s="133"/>
      <c r="J163" s="133">
        <f t="shared" si="20"/>
        <v>0</v>
      </c>
      <c r="K163" s="130" t="s">
        <v>1</v>
      </c>
      <c r="L163" s="25"/>
      <c r="M163" s="134" t="s">
        <v>1</v>
      </c>
      <c r="N163" s="135" t="s">
        <v>35</v>
      </c>
      <c r="O163" s="136">
        <v>0.40144000000000002</v>
      </c>
      <c r="P163" s="136">
        <f t="shared" si="21"/>
        <v>9.6345600000000005</v>
      </c>
      <c r="Q163" s="136">
        <v>0</v>
      </c>
      <c r="R163" s="136">
        <f t="shared" si="22"/>
        <v>0</v>
      </c>
      <c r="S163" s="136">
        <v>0</v>
      </c>
      <c r="T163" s="137">
        <f t="shared" si="23"/>
        <v>0</v>
      </c>
      <c r="W163" s="461"/>
      <c r="Y163" s="271"/>
      <c r="AQ163" s="138" t="s">
        <v>196</v>
      </c>
      <c r="AS163" s="138" t="s">
        <v>153</v>
      </c>
      <c r="AT163" s="138" t="s">
        <v>157</v>
      </c>
      <c r="AX163" s="13" t="s">
        <v>151</v>
      </c>
      <c r="BD163" s="139">
        <f t="shared" si="24"/>
        <v>0</v>
      </c>
      <c r="BE163" s="139">
        <f t="shared" si="25"/>
        <v>0</v>
      </c>
      <c r="BF163" s="139">
        <f t="shared" si="26"/>
        <v>0</v>
      </c>
      <c r="BG163" s="139">
        <f t="shared" si="27"/>
        <v>0</v>
      </c>
      <c r="BH163" s="139">
        <f t="shared" si="28"/>
        <v>0</v>
      </c>
      <c r="BI163" s="13" t="s">
        <v>157</v>
      </c>
      <c r="BJ163" s="139">
        <f t="shared" si="29"/>
        <v>0</v>
      </c>
      <c r="BK163" s="13" t="s">
        <v>196</v>
      </c>
      <c r="BL163" s="138" t="s">
        <v>923</v>
      </c>
    </row>
    <row r="164" spans="2:64" s="1" customFormat="1" ht="24" customHeight="1">
      <c r="B164" s="127"/>
      <c r="C164" s="128" t="s">
        <v>269</v>
      </c>
      <c r="D164" s="128" t="s">
        <v>153</v>
      </c>
      <c r="E164" s="129" t="s">
        <v>924</v>
      </c>
      <c r="F164" s="130" t="s">
        <v>925</v>
      </c>
      <c r="G164" s="131" t="s">
        <v>872</v>
      </c>
      <c r="H164" s="132">
        <v>4</v>
      </c>
      <c r="I164" s="133"/>
      <c r="J164" s="133">
        <f t="shared" si="20"/>
        <v>0</v>
      </c>
      <c r="K164" s="130" t="s">
        <v>1</v>
      </c>
      <c r="L164" s="25"/>
      <c r="M164" s="134" t="s">
        <v>1</v>
      </c>
      <c r="N164" s="135" t="s">
        <v>35</v>
      </c>
      <c r="O164" s="136">
        <v>0.25700000000000001</v>
      </c>
      <c r="P164" s="136">
        <f t="shared" si="21"/>
        <v>1.028</v>
      </c>
      <c r="Q164" s="136">
        <v>6.7000000000000002E-4</v>
      </c>
      <c r="R164" s="136">
        <f t="shared" si="22"/>
        <v>2.6800000000000001E-3</v>
      </c>
      <c r="S164" s="136">
        <v>0</v>
      </c>
      <c r="T164" s="137">
        <f t="shared" si="23"/>
        <v>0</v>
      </c>
      <c r="W164" s="461"/>
      <c r="Y164" s="271"/>
      <c r="AQ164" s="138" t="s">
        <v>196</v>
      </c>
      <c r="AS164" s="138" t="s">
        <v>153</v>
      </c>
      <c r="AT164" s="138" t="s">
        <v>157</v>
      </c>
      <c r="AX164" s="13" t="s">
        <v>151</v>
      </c>
      <c r="BD164" s="139">
        <f t="shared" si="24"/>
        <v>0</v>
      </c>
      <c r="BE164" s="139">
        <f t="shared" si="25"/>
        <v>0</v>
      </c>
      <c r="BF164" s="139">
        <f t="shared" si="26"/>
        <v>0</v>
      </c>
      <c r="BG164" s="139">
        <f t="shared" si="27"/>
        <v>0</v>
      </c>
      <c r="BH164" s="139">
        <f t="shared" si="28"/>
        <v>0</v>
      </c>
      <c r="BI164" s="13" t="s">
        <v>157</v>
      </c>
      <c r="BJ164" s="139">
        <f t="shared" si="29"/>
        <v>0</v>
      </c>
      <c r="BK164" s="13" t="s">
        <v>196</v>
      </c>
      <c r="BL164" s="138" t="s">
        <v>926</v>
      </c>
    </row>
    <row r="165" spans="2:64" s="1" customFormat="1" ht="16.5" customHeight="1">
      <c r="B165" s="127"/>
      <c r="C165" s="140" t="s">
        <v>274</v>
      </c>
      <c r="D165" s="140" t="s">
        <v>338</v>
      </c>
      <c r="E165" s="141" t="s">
        <v>927</v>
      </c>
      <c r="F165" s="142" t="s">
        <v>928</v>
      </c>
      <c r="G165" s="143" t="s">
        <v>154</v>
      </c>
      <c r="H165" s="144">
        <v>3</v>
      </c>
      <c r="I165" s="145"/>
      <c r="J165" s="145">
        <f t="shared" si="20"/>
        <v>0</v>
      </c>
      <c r="K165" s="142" t="s">
        <v>155</v>
      </c>
      <c r="L165" s="146"/>
      <c r="M165" s="147" t="s">
        <v>1</v>
      </c>
      <c r="N165" s="148" t="s">
        <v>35</v>
      </c>
      <c r="O165" s="136">
        <v>0</v>
      </c>
      <c r="P165" s="136">
        <f t="shared" si="21"/>
        <v>0</v>
      </c>
      <c r="Q165" s="136">
        <v>4.6000000000000001E-4</v>
      </c>
      <c r="R165" s="136">
        <f t="shared" si="22"/>
        <v>1.3800000000000002E-3</v>
      </c>
      <c r="S165" s="136">
        <v>0</v>
      </c>
      <c r="T165" s="137">
        <f t="shared" si="23"/>
        <v>0</v>
      </c>
      <c r="W165" s="461"/>
      <c r="Y165" s="271"/>
      <c r="AQ165" s="138" t="s">
        <v>261</v>
      </c>
      <c r="AS165" s="138" t="s">
        <v>338</v>
      </c>
      <c r="AT165" s="138" t="s">
        <v>157</v>
      </c>
      <c r="AX165" s="13" t="s">
        <v>151</v>
      </c>
      <c r="BD165" s="139">
        <f t="shared" si="24"/>
        <v>0</v>
      </c>
      <c r="BE165" s="139">
        <f t="shared" si="25"/>
        <v>0</v>
      </c>
      <c r="BF165" s="139">
        <f t="shared" si="26"/>
        <v>0</v>
      </c>
      <c r="BG165" s="139">
        <f t="shared" si="27"/>
        <v>0</v>
      </c>
      <c r="BH165" s="139">
        <f t="shared" si="28"/>
        <v>0</v>
      </c>
      <c r="BI165" s="13" t="s">
        <v>157</v>
      </c>
      <c r="BJ165" s="139">
        <f t="shared" si="29"/>
        <v>0</v>
      </c>
      <c r="BK165" s="13" t="s">
        <v>196</v>
      </c>
      <c r="BL165" s="138" t="s">
        <v>929</v>
      </c>
    </row>
    <row r="166" spans="2:64" s="1" customFormat="1" ht="24" customHeight="1">
      <c r="B166" s="127"/>
      <c r="C166" s="128" t="s">
        <v>278</v>
      </c>
      <c r="D166" s="128" t="s">
        <v>153</v>
      </c>
      <c r="E166" s="129" t="s">
        <v>930</v>
      </c>
      <c r="F166" s="130" t="s">
        <v>931</v>
      </c>
      <c r="G166" s="131" t="s">
        <v>375</v>
      </c>
      <c r="H166" s="132">
        <v>21</v>
      </c>
      <c r="I166" s="133"/>
      <c r="J166" s="133">
        <f t="shared" si="20"/>
        <v>0</v>
      </c>
      <c r="K166" s="130" t="s">
        <v>1</v>
      </c>
      <c r="L166" s="25"/>
      <c r="M166" s="134" t="s">
        <v>1</v>
      </c>
      <c r="N166" s="135" t="s">
        <v>35</v>
      </c>
      <c r="O166" s="136">
        <v>0.51112000000000002</v>
      </c>
      <c r="P166" s="136">
        <f t="shared" si="21"/>
        <v>10.73352</v>
      </c>
      <c r="Q166" s="136">
        <v>1.56E-3</v>
      </c>
      <c r="R166" s="136">
        <f t="shared" si="22"/>
        <v>3.2759999999999997E-2</v>
      </c>
      <c r="S166" s="136">
        <v>0</v>
      </c>
      <c r="T166" s="137">
        <f t="shared" si="23"/>
        <v>0</v>
      </c>
      <c r="W166" s="461"/>
      <c r="Y166" s="271"/>
      <c r="AQ166" s="138" t="s">
        <v>196</v>
      </c>
      <c r="AS166" s="138" t="s">
        <v>153</v>
      </c>
      <c r="AT166" s="138" t="s">
        <v>157</v>
      </c>
      <c r="AX166" s="13" t="s">
        <v>151</v>
      </c>
      <c r="BD166" s="139">
        <f t="shared" si="24"/>
        <v>0</v>
      </c>
      <c r="BE166" s="139">
        <f t="shared" si="25"/>
        <v>0</v>
      </c>
      <c r="BF166" s="139">
        <f t="shared" si="26"/>
        <v>0</v>
      </c>
      <c r="BG166" s="139">
        <f t="shared" si="27"/>
        <v>0</v>
      </c>
      <c r="BH166" s="139">
        <f t="shared" si="28"/>
        <v>0</v>
      </c>
      <c r="BI166" s="13" t="s">
        <v>157</v>
      </c>
      <c r="BJ166" s="139">
        <f t="shared" si="29"/>
        <v>0</v>
      </c>
      <c r="BK166" s="13" t="s">
        <v>196</v>
      </c>
      <c r="BL166" s="138" t="s">
        <v>932</v>
      </c>
    </row>
    <row r="167" spans="2:64" s="1" customFormat="1" ht="16.5" customHeight="1">
      <c r="B167" s="127"/>
      <c r="C167" s="140" t="s">
        <v>282</v>
      </c>
      <c r="D167" s="140" t="s">
        <v>338</v>
      </c>
      <c r="E167" s="141" t="s">
        <v>933</v>
      </c>
      <c r="F167" s="142" t="s">
        <v>934</v>
      </c>
      <c r="G167" s="143" t="s">
        <v>154</v>
      </c>
      <c r="H167" s="144">
        <v>21</v>
      </c>
      <c r="I167" s="145"/>
      <c r="J167" s="145">
        <f t="shared" si="20"/>
        <v>0</v>
      </c>
      <c r="K167" s="142" t="s">
        <v>155</v>
      </c>
      <c r="L167" s="146"/>
      <c r="M167" s="147" t="s">
        <v>1</v>
      </c>
      <c r="N167" s="148" t="s">
        <v>35</v>
      </c>
      <c r="O167" s="136">
        <v>0</v>
      </c>
      <c r="P167" s="136">
        <f t="shared" si="21"/>
        <v>0</v>
      </c>
      <c r="Q167" s="136">
        <v>1.06E-4</v>
      </c>
      <c r="R167" s="136">
        <f t="shared" si="22"/>
        <v>2.2260000000000001E-3</v>
      </c>
      <c r="S167" s="136">
        <v>0</v>
      </c>
      <c r="T167" s="137">
        <f t="shared" si="23"/>
        <v>0</v>
      </c>
      <c r="W167" s="461"/>
      <c r="Y167" s="271"/>
      <c r="AQ167" s="138" t="s">
        <v>261</v>
      </c>
      <c r="AS167" s="138" t="s">
        <v>338</v>
      </c>
      <c r="AT167" s="138" t="s">
        <v>157</v>
      </c>
      <c r="AX167" s="13" t="s">
        <v>151</v>
      </c>
      <c r="BD167" s="139">
        <f t="shared" si="24"/>
        <v>0</v>
      </c>
      <c r="BE167" s="139">
        <f t="shared" si="25"/>
        <v>0</v>
      </c>
      <c r="BF167" s="139">
        <f t="shared" si="26"/>
        <v>0</v>
      </c>
      <c r="BG167" s="139">
        <f t="shared" si="27"/>
        <v>0</v>
      </c>
      <c r="BH167" s="139">
        <f t="shared" si="28"/>
        <v>0</v>
      </c>
      <c r="BI167" s="13" t="s">
        <v>157</v>
      </c>
      <c r="BJ167" s="139">
        <f t="shared" si="29"/>
        <v>0</v>
      </c>
      <c r="BK167" s="13" t="s">
        <v>196</v>
      </c>
      <c r="BL167" s="138" t="s">
        <v>935</v>
      </c>
    </row>
    <row r="168" spans="2:64" s="1" customFormat="1" ht="24" customHeight="1">
      <c r="B168" s="127"/>
      <c r="C168" s="128" t="s">
        <v>286</v>
      </c>
      <c r="D168" s="128" t="s">
        <v>153</v>
      </c>
      <c r="E168" s="129" t="s">
        <v>936</v>
      </c>
      <c r="F168" s="130" t="s">
        <v>937</v>
      </c>
      <c r="G168" s="131" t="s">
        <v>154</v>
      </c>
      <c r="H168" s="132">
        <v>2</v>
      </c>
      <c r="I168" s="133"/>
      <c r="J168" s="133">
        <f t="shared" si="20"/>
        <v>0</v>
      </c>
      <c r="K168" s="130" t="s">
        <v>155</v>
      </c>
      <c r="L168" s="25"/>
      <c r="M168" s="134" t="s">
        <v>1</v>
      </c>
      <c r="N168" s="135" t="s">
        <v>35</v>
      </c>
      <c r="O168" s="136">
        <v>0.12511</v>
      </c>
      <c r="P168" s="136">
        <f t="shared" si="21"/>
        <v>0.25022</v>
      </c>
      <c r="Q168" s="136">
        <v>2.0000000000000002E-5</v>
      </c>
      <c r="R168" s="136">
        <f t="shared" si="22"/>
        <v>4.0000000000000003E-5</v>
      </c>
      <c r="S168" s="136">
        <v>0</v>
      </c>
      <c r="T168" s="137">
        <f t="shared" si="23"/>
        <v>0</v>
      </c>
      <c r="W168" s="461"/>
      <c r="Y168" s="271"/>
      <c r="AQ168" s="138" t="s">
        <v>196</v>
      </c>
      <c r="AS168" s="138" t="s">
        <v>153</v>
      </c>
      <c r="AT168" s="138" t="s">
        <v>157</v>
      </c>
      <c r="AX168" s="13" t="s">
        <v>151</v>
      </c>
      <c r="BD168" s="139">
        <f t="shared" si="24"/>
        <v>0</v>
      </c>
      <c r="BE168" s="139">
        <f t="shared" si="25"/>
        <v>0</v>
      </c>
      <c r="BF168" s="139">
        <f t="shared" si="26"/>
        <v>0</v>
      </c>
      <c r="BG168" s="139">
        <f t="shared" si="27"/>
        <v>0</v>
      </c>
      <c r="BH168" s="139">
        <f t="shared" si="28"/>
        <v>0</v>
      </c>
      <c r="BI168" s="13" t="s">
        <v>157</v>
      </c>
      <c r="BJ168" s="139">
        <f t="shared" si="29"/>
        <v>0</v>
      </c>
      <c r="BK168" s="13" t="s">
        <v>196</v>
      </c>
      <c r="BL168" s="138" t="s">
        <v>938</v>
      </c>
    </row>
    <row r="169" spans="2:64" s="1" customFormat="1" ht="24" customHeight="1">
      <c r="B169" s="127"/>
      <c r="C169" s="140" t="s">
        <v>291</v>
      </c>
      <c r="D169" s="140" t="s">
        <v>338</v>
      </c>
      <c r="E169" s="141" t="s">
        <v>939</v>
      </c>
      <c r="F169" s="142" t="s">
        <v>940</v>
      </c>
      <c r="G169" s="143" t="s">
        <v>154</v>
      </c>
      <c r="H169" s="144">
        <v>2</v>
      </c>
      <c r="I169" s="145"/>
      <c r="J169" s="145">
        <f t="shared" si="20"/>
        <v>0</v>
      </c>
      <c r="K169" s="142" t="s">
        <v>155</v>
      </c>
      <c r="L169" s="146"/>
      <c r="M169" s="147" t="s">
        <v>1</v>
      </c>
      <c r="N169" s="148" t="s">
        <v>35</v>
      </c>
      <c r="O169" s="136">
        <v>0</v>
      </c>
      <c r="P169" s="136">
        <f t="shared" si="21"/>
        <v>0</v>
      </c>
      <c r="Q169" s="136">
        <v>3.1999999999999999E-5</v>
      </c>
      <c r="R169" s="136">
        <f t="shared" si="22"/>
        <v>6.3999999999999997E-5</v>
      </c>
      <c r="S169" s="136">
        <v>0</v>
      </c>
      <c r="T169" s="137">
        <f t="shared" si="23"/>
        <v>0</v>
      </c>
      <c r="W169" s="461"/>
      <c r="Y169" s="271"/>
      <c r="AQ169" s="138" t="s">
        <v>261</v>
      </c>
      <c r="AS169" s="138" t="s">
        <v>338</v>
      </c>
      <c r="AT169" s="138" t="s">
        <v>157</v>
      </c>
      <c r="AX169" s="13" t="s">
        <v>151</v>
      </c>
      <c r="BD169" s="139">
        <f t="shared" si="24"/>
        <v>0</v>
      </c>
      <c r="BE169" s="139">
        <f t="shared" si="25"/>
        <v>0</v>
      </c>
      <c r="BF169" s="139">
        <f t="shared" si="26"/>
        <v>0</v>
      </c>
      <c r="BG169" s="139">
        <f t="shared" si="27"/>
        <v>0</v>
      </c>
      <c r="BH169" s="139">
        <f t="shared" si="28"/>
        <v>0</v>
      </c>
      <c r="BI169" s="13" t="s">
        <v>157</v>
      </c>
      <c r="BJ169" s="139">
        <f t="shared" si="29"/>
        <v>0</v>
      </c>
      <c r="BK169" s="13" t="s">
        <v>196</v>
      </c>
      <c r="BL169" s="138" t="s">
        <v>941</v>
      </c>
    </row>
    <row r="170" spans="2:64" s="1" customFormat="1" ht="24" customHeight="1">
      <c r="B170" s="127"/>
      <c r="C170" s="128" t="s">
        <v>295</v>
      </c>
      <c r="D170" s="128" t="s">
        <v>153</v>
      </c>
      <c r="E170" s="129" t="s">
        <v>942</v>
      </c>
      <c r="F170" s="130" t="s">
        <v>943</v>
      </c>
      <c r="G170" s="131" t="s">
        <v>154</v>
      </c>
      <c r="H170" s="132">
        <v>3</v>
      </c>
      <c r="I170" s="133"/>
      <c r="J170" s="133">
        <f t="shared" si="20"/>
        <v>0</v>
      </c>
      <c r="K170" s="130" t="s">
        <v>155</v>
      </c>
      <c r="L170" s="25"/>
      <c r="M170" s="134" t="s">
        <v>1</v>
      </c>
      <c r="N170" s="135" t="s">
        <v>35</v>
      </c>
      <c r="O170" s="136">
        <v>0.22731999999999999</v>
      </c>
      <c r="P170" s="136">
        <f t="shared" si="21"/>
        <v>0.68196000000000001</v>
      </c>
      <c r="Q170" s="136">
        <v>5.0000000000000002E-5</v>
      </c>
      <c r="R170" s="136">
        <f t="shared" si="22"/>
        <v>1.5000000000000001E-4</v>
      </c>
      <c r="S170" s="136">
        <v>0</v>
      </c>
      <c r="T170" s="137">
        <f t="shared" si="23"/>
        <v>0</v>
      </c>
      <c r="W170" s="461"/>
      <c r="Y170" s="271"/>
      <c r="AQ170" s="138" t="s">
        <v>196</v>
      </c>
      <c r="AS170" s="138" t="s">
        <v>153</v>
      </c>
      <c r="AT170" s="138" t="s">
        <v>157</v>
      </c>
      <c r="AX170" s="13" t="s">
        <v>151</v>
      </c>
      <c r="BD170" s="139">
        <f t="shared" si="24"/>
        <v>0</v>
      </c>
      <c r="BE170" s="139">
        <f t="shared" si="25"/>
        <v>0</v>
      </c>
      <c r="BF170" s="139">
        <f t="shared" si="26"/>
        <v>0</v>
      </c>
      <c r="BG170" s="139">
        <f t="shared" si="27"/>
        <v>0</v>
      </c>
      <c r="BH170" s="139">
        <f t="shared" si="28"/>
        <v>0</v>
      </c>
      <c r="BI170" s="13" t="s">
        <v>157</v>
      </c>
      <c r="BJ170" s="139">
        <f t="shared" si="29"/>
        <v>0</v>
      </c>
      <c r="BK170" s="13" t="s">
        <v>196</v>
      </c>
      <c r="BL170" s="138" t="s">
        <v>944</v>
      </c>
    </row>
    <row r="171" spans="2:64" s="1" customFormat="1" ht="24" customHeight="1">
      <c r="B171" s="127"/>
      <c r="C171" s="140" t="s">
        <v>299</v>
      </c>
      <c r="D171" s="140" t="s">
        <v>338</v>
      </c>
      <c r="E171" s="141" t="s">
        <v>945</v>
      </c>
      <c r="F171" s="142" t="s">
        <v>946</v>
      </c>
      <c r="G171" s="143" t="s">
        <v>154</v>
      </c>
      <c r="H171" s="144">
        <v>3</v>
      </c>
      <c r="I171" s="145"/>
      <c r="J171" s="145">
        <f t="shared" si="20"/>
        <v>0</v>
      </c>
      <c r="K171" s="142" t="s">
        <v>155</v>
      </c>
      <c r="L171" s="146"/>
      <c r="M171" s="147" t="s">
        <v>1</v>
      </c>
      <c r="N171" s="148" t="s">
        <v>35</v>
      </c>
      <c r="O171" s="136">
        <v>0</v>
      </c>
      <c r="P171" s="136">
        <f t="shared" si="21"/>
        <v>0</v>
      </c>
      <c r="Q171" s="136">
        <v>8.0000000000000007E-5</v>
      </c>
      <c r="R171" s="136">
        <f t="shared" si="22"/>
        <v>2.4000000000000003E-4</v>
      </c>
      <c r="S171" s="136">
        <v>0</v>
      </c>
      <c r="T171" s="137">
        <f t="shared" si="23"/>
        <v>0</v>
      </c>
      <c r="W171" s="461"/>
      <c r="Y171" s="271"/>
      <c r="AQ171" s="138" t="s">
        <v>261</v>
      </c>
      <c r="AS171" s="138" t="s">
        <v>338</v>
      </c>
      <c r="AT171" s="138" t="s">
        <v>157</v>
      </c>
      <c r="AX171" s="13" t="s">
        <v>151</v>
      </c>
      <c r="BD171" s="139">
        <f t="shared" si="24"/>
        <v>0</v>
      </c>
      <c r="BE171" s="139">
        <f t="shared" si="25"/>
        <v>0</v>
      </c>
      <c r="BF171" s="139">
        <f t="shared" si="26"/>
        <v>0</v>
      </c>
      <c r="BG171" s="139">
        <f t="shared" si="27"/>
        <v>0</v>
      </c>
      <c r="BH171" s="139">
        <f t="shared" si="28"/>
        <v>0</v>
      </c>
      <c r="BI171" s="13" t="s">
        <v>157</v>
      </c>
      <c r="BJ171" s="139">
        <f t="shared" si="29"/>
        <v>0</v>
      </c>
      <c r="BK171" s="13" t="s">
        <v>196</v>
      </c>
      <c r="BL171" s="138" t="s">
        <v>947</v>
      </c>
    </row>
    <row r="172" spans="2:64" s="1" customFormat="1" ht="24" customHeight="1">
      <c r="B172" s="127"/>
      <c r="C172" s="128" t="s">
        <v>303</v>
      </c>
      <c r="D172" s="128" t="s">
        <v>153</v>
      </c>
      <c r="E172" s="129" t="s">
        <v>948</v>
      </c>
      <c r="F172" s="130" t="s">
        <v>949</v>
      </c>
      <c r="G172" s="131" t="s">
        <v>154</v>
      </c>
      <c r="H172" s="132">
        <v>1</v>
      </c>
      <c r="I172" s="133"/>
      <c r="J172" s="133">
        <f t="shared" si="20"/>
        <v>0</v>
      </c>
      <c r="K172" s="130" t="s">
        <v>203</v>
      </c>
      <c r="L172" s="25"/>
      <c r="M172" s="134" t="s">
        <v>1</v>
      </c>
      <c r="N172" s="135" t="s">
        <v>35</v>
      </c>
      <c r="O172" s="136">
        <v>0.12531999999999999</v>
      </c>
      <c r="P172" s="136">
        <f t="shared" si="21"/>
        <v>0.12531999999999999</v>
      </c>
      <c r="Q172" s="136">
        <v>2.0000000000000002E-5</v>
      </c>
      <c r="R172" s="136">
        <f t="shared" si="22"/>
        <v>2.0000000000000002E-5</v>
      </c>
      <c r="S172" s="136">
        <v>0</v>
      </c>
      <c r="T172" s="137">
        <f t="shared" si="23"/>
        <v>0</v>
      </c>
      <c r="W172" s="461"/>
      <c r="Y172" s="271"/>
      <c r="AQ172" s="138" t="s">
        <v>196</v>
      </c>
      <c r="AS172" s="138" t="s">
        <v>153</v>
      </c>
      <c r="AT172" s="138" t="s">
        <v>157</v>
      </c>
      <c r="AX172" s="13" t="s">
        <v>151</v>
      </c>
      <c r="BD172" s="139">
        <f t="shared" si="24"/>
        <v>0</v>
      </c>
      <c r="BE172" s="139">
        <f t="shared" si="25"/>
        <v>0</v>
      </c>
      <c r="BF172" s="139">
        <f t="shared" si="26"/>
        <v>0</v>
      </c>
      <c r="BG172" s="139">
        <f t="shared" si="27"/>
        <v>0</v>
      </c>
      <c r="BH172" s="139">
        <f t="shared" si="28"/>
        <v>0</v>
      </c>
      <c r="BI172" s="13" t="s">
        <v>157</v>
      </c>
      <c r="BJ172" s="139">
        <f t="shared" si="29"/>
        <v>0</v>
      </c>
      <c r="BK172" s="13" t="s">
        <v>196</v>
      </c>
      <c r="BL172" s="138" t="s">
        <v>950</v>
      </c>
    </row>
    <row r="173" spans="2:64" s="1" customFormat="1" ht="24" customHeight="1">
      <c r="B173" s="127"/>
      <c r="C173" s="140" t="s">
        <v>307</v>
      </c>
      <c r="D173" s="140" t="s">
        <v>338</v>
      </c>
      <c r="E173" s="141" t="s">
        <v>951</v>
      </c>
      <c r="F173" s="142" t="s">
        <v>952</v>
      </c>
      <c r="G173" s="143" t="s">
        <v>154</v>
      </c>
      <c r="H173" s="144">
        <v>1</v>
      </c>
      <c r="I173" s="145"/>
      <c r="J173" s="145">
        <f t="shared" si="20"/>
        <v>0</v>
      </c>
      <c r="K173" s="142" t="s">
        <v>155</v>
      </c>
      <c r="L173" s="146"/>
      <c r="M173" s="147" t="s">
        <v>1</v>
      </c>
      <c r="N173" s="148" t="s">
        <v>35</v>
      </c>
      <c r="O173" s="136">
        <v>0</v>
      </c>
      <c r="P173" s="136">
        <f t="shared" si="21"/>
        <v>0</v>
      </c>
      <c r="Q173" s="136">
        <v>3.0000000000000001E-5</v>
      </c>
      <c r="R173" s="136">
        <f t="shared" si="22"/>
        <v>3.0000000000000001E-5</v>
      </c>
      <c r="S173" s="136">
        <v>0</v>
      </c>
      <c r="T173" s="137">
        <f t="shared" si="23"/>
        <v>0</v>
      </c>
      <c r="W173" s="461"/>
      <c r="Y173" s="271"/>
      <c r="AQ173" s="138" t="s">
        <v>261</v>
      </c>
      <c r="AS173" s="138" t="s">
        <v>338</v>
      </c>
      <c r="AT173" s="138" t="s">
        <v>157</v>
      </c>
      <c r="AX173" s="13" t="s">
        <v>151</v>
      </c>
      <c r="BD173" s="139">
        <f t="shared" si="24"/>
        <v>0</v>
      </c>
      <c r="BE173" s="139">
        <f t="shared" si="25"/>
        <v>0</v>
      </c>
      <c r="BF173" s="139">
        <f t="shared" si="26"/>
        <v>0</v>
      </c>
      <c r="BG173" s="139">
        <f t="shared" si="27"/>
        <v>0</v>
      </c>
      <c r="BH173" s="139">
        <f t="shared" si="28"/>
        <v>0</v>
      </c>
      <c r="BI173" s="13" t="s">
        <v>157</v>
      </c>
      <c r="BJ173" s="139">
        <f t="shared" si="29"/>
        <v>0</v>
      </c>
      <c r="BK173" s="13" t="s">
        <v>196</v>
      </c>
      <c r="BL173" s="138" t="s">
        <v>953</v>
      </c>
    </row>
    <row r="174" spans="2:64" s="1" customFormat="1" ht="24" customHeight="1">
      <c r="B174" s="127"/>
      <c r="C174" s="128" t="s">
        <v>311</v>
      </c>
      <c r="D174" s="128" t="s">
        <v>153</v>
      </c>
      <c r="E174" s="129" t="s">
        <v>954</v>
      </c>
      <c r="F174" s="130" t="s">
        <v>955</v>
      </c>
      <c r="G174" s="131" t="s">
        <v>154</v>
      </c>
      <c r="H174" s="132">
        <v>2</v>
      </c>
      <c r="I174" s="133"/>
      <c r="J174" s="133">
        <f t="shared" si="20"/>
        <v>0</v>
      </c>
      <c r="K174" s="130" t="s">
        <v>1</v>
      </c>
      <c r="L174" s="25"/>
      <c r="M174" s="134" t="s">
        <v>1</v>
      </c>
      <c r="N174" s="135" t="s">
        <v>35</v>
      </c>
      <c r="O174" s="136">
        <v>0.20648</v>
      </c>
      <c r="P174" s="136">
        <f t="shared" si="21"/>
        <v>0.41295999999999999</v>
      </c>
      <c r="Q174" s="136">
        <v>4.0000000000000003E-5</v>
      </c>
      <c r="R174" s="136">
        <f t="shared" si="22"/>
        <v>8.0000000000000007E-5</v>
      </c>
      <c r="S174" s="136">
        <v>0</v>
      </c>
      <c r="T174" s="137">
        <f t="shared" si="23"/>
        <v>0</v>
      </c>
      <c r="W174" s="461"/>
      <c r="Y174" s="271"/>
      <c r="AQ174" s="138" t="s">
        <v>196</v>
      </c>
      <c r="AS174" s="138" t="s">
        <v>153</v>
      </c>
      <c r="AT174" s="138" t="s">
        <v>157</v>
      </c>
      <c r="AX174" s="13" t="s">
        <v>151</v>
      </c>
      <c r="BD174" s="139">
        <f t="shared" si="24"/>
        <v>0</v>
      </c>
      <c r="BE174" s="139">
        <f t="shared" si="25"/>
        <v>0</v>
      </c>
      <c r="BF174" s="139">
        <f t="shared" si="26"/>
        <v>0</v>
      </c>
      <c r="BG174" s="139">
        <f t="shared" si="27"/>
        <v>0</v>
      </c>
      <c r="BH174" s="139">
        <f t="shared" si="28"/>
        <v>0</v>
      </c>
      <c r="BI174" s="13" t="s">
        <v>157</v>
      </c>
      <c r="BJ174" s="139">
        <f t="shared" si="29"/>
        <v>0</v>
      </c>
      <c r="BK174" s="13" t="s">
        <v>196</v>
      </c>
      <c r="BL174" s="138" t="s">
        <v>956</v>
      </c>
    </row>
    <row r="175" spans="2:64" s="1" customFormat="1" ht="16.5" customHeight="1">
      <c r="B175" s="127"/>
      <c r="C175" s="140" t="s">
        <v>315</v>
      </c>
      <c r="D175" s="140" t="s">
        <v>338</v>
      </c>
      <c r="E175" s="141" t="s">
        <v>957</v>
      </c>
      <c r="F175" s="142" t="s">
        <v>958</v>
      </c>
      <c r="G175" s="143" t="s">
        <v>154</v>
      </c>
      <c r="H175" s="144">
        <v>2</v>
      </c>
      <c r="I175" s="145"/>
      <c r="J175" s="145">
        <f t="shared" si="20"/>
        <v>0</v>
      </c>
      <c r="K175" s="142" t="s">
        <v>1</v>
      </c>
      <c r="L175" s="146"/>
      <c r="M175" s="147" t="s">
        <v>1</v>
      </c>
      <c r="N175" s="148" t="s">
        <v>35</v>
      </c>
      <c r="O175" s="136">
        <v>0</v>
      </c>
      <c r="P175" s="136">
        <f t="shared" si="21"/>
        <v>0</v>
      </c>
      <c r="Q175" s="136">
        <v>1.2999999999999999E-4</v>
      </c>
      <c r="R175" s="136">
        <f t="shared" si="22"/>
        <v>2.5999999999999998E-4</v>
      </c>
      <c r="S175" s="136">
        <v>0</v>
      </c>
      <c r="T175" s="137">
        <f t="shared" si="23"/>
        <v>0</v>
      </c>
      <c r="W175" s="461"/>
      <c r="Y175" s="271"/>
      <c r="AQ175" s="138" t="s">
        <v>261</v>
      </c>
      <c r="AS175" s="138" t="s">
        <v>338</v>
      </c>
      <c r="AT175" s="138" t="s">
        <v>157</v>
      </c>
      <c r="AX175" s="13" t="s">
        <v>151</v>
      </c>
      <c r="BD175" s="139">
        <f t="shared" si="24"/>
        <v>0</v>
      </c>
      <c r="BE175" s="139">
        <f t="shared" si="25"/>
        <v>0</v>
      </c>
      <c r="BF175" s="139">
        <f t="shared" si="26"/>
        <v>0</v>
      </c>
      <c r="BG175" s="139">
        <f t="shared" si="27"/>
        <v>0</v>
      </c>
      <c r="BH175" s="139">
        <f t="shared" si="28"/>
        <v>0</v>
      </c>
      <c r="BI175" s="13" t="s">
        <v>157</v>
      </c>
      <c r="BJ175" s="139">
        <f t="shared" si="29"/>
        <v>0</v>
      </c>
      <c r="BK175" s="13" t="s">
        <v>196</v>
      </c>
      <c r="BL175" s="138" t="s">
        <v>959</v>
      </c>
    </row>
    <row r="176" spans="2:64" s="1" customFormat="1" ht="16.5" customHeight="1">
      <c r="B176" s="127"/>
      <c r="C176" s="128" t="s">
        <v>319</v>
      </c>
      <c r="D176" s="128" t="s">
        <v>153</v>
      </c>
      <c r="E176" s="129" t="s">
        <v>960</v>
      </c>
      <c r="F176" s="130" t="s">
        <v>961</v>
      </c>
      <c r="G176" s="131" t="s">
        <v>154</v>
      </c>
      <c r="H176" s="132">
        <v>1</v>
      </c>
      <c r="I176" s="133"/>
      <c r="J176" s="133">
        <f t="shared" si="20"/>
        <v>0</v>
      </c>
      <c r="K176" s="130" t="s">
        <v>155</v>
      </c>
      <c r="L176" s="25"/>
      <c r="M176" s="134" t="s">
        <v>1</v>
      </c>
      <c r="N176" s="135" t="s">
        <v>35</v>
      </c>
      <c r="O176" s="136">
        <v>0.20643</v>
      </c>
      <c r="P176" s="136">
        <f t="shared" si="21"/>
        <v>0.20643</v>
      </c>
      <c r="Q176" s="136">
        <v>4.0000000000000003E-5</v>
      </c>
      <c r="R176" s="136">
        <f t="shared" si="22"/>
        <v>4.0000000000000003E-5</v>
      </c>
      <c r="S176" s="136">
        <v>0</v>
      </c>
      <c r="T176" s="137">
        <f t="shared" si="23"/>
        <v>0</v>
      </c>
      <c r="W176" s="461"/>
      <c r="Y176" s="271"/>
      <c r="AQ176" s="138" t="s">
        <v>196</v>
      </c>
      <c r="AS176" s="138" t="s">
        <v>153</v>
      </c>
      <c r="AT176" s="138" t="s">
        <v>157</v>
      </c>
      <c r="AX176" s="13" t="s">
        <v>151</v>
      </c>
      <c r="BD176" s="139">
        <f t="shared" si="24"/>
        <v>0</v>
      </c>
      <c r="BE176" s="139">
        <f t="shared" si="25"/>
        <v>0</v>
      </c>
      <c r="BF176" s="139">
        <f t="shared" si="26"/>
        <v>0</v>
      </c>
      <c r="BG176" s="139">
        <f t="shared" si="27"/>
        <v>0</v>
      </c>
      <c r="BH176" s="139">
        <f t="shared" si="28"/>
        <v>0</v>
      </c>
      <c r="BI176" s="13" t="s">
        <v>157</v>
      </c>
      <c r="BJ176" s="139">
        <f t="shared" si="29"/>
        <v>0</v>
      </c>
      <c r="BK176" s="13" t="s">
        <v>196</v>
      </c>
      <c r="BL176" s="138" t="s">
        <v>962</v>
      </c>
    </row>
    <row r="177" spans="2:64" s="1" customFormat="1" ht="16.5" customHeight="1">
      <c r="B177" s="127"/>
      <c r="C177" s="140" t="s">
        <v>324</v>
      </c>
      <c r="D177" s="140" t="s">
        <v>338</v>
      </c>
      <c r="E177" s="141" t="s">
        <v>963</v>
      </c>
      <c r="F177" s="142" t="s">
        <v>964</v>
      </c>
      <c r="G177" s="143" t="s">
        <v>154</v>
      </c>
      <c r="H177" s="144">
        <v>1</v>
      </c>
      <c r="I177" s="145"/>
      <c r="J177" s="145">
        <f t="shared" si="20"/>
        <v>0</v>
      </c>
      <c r="K177" s="142" t="s">
        <v>155</v>
      </c>
      <c r="L177" s="146"/>
      <c r="M177" s="147" t="s">
        <v>1</v>
      </c>
      <c r="N177" s="148" t="s">
        <v>35</v>
      </c>
      <c r="O177" s="136">
        <v>0</v>
      </c>
      <c r="P177" s="136">
        <f t="shared" si="21"/>
        <v>0</v>
      </c>
      <c r="Q177" s="136">
        <v>4.6999999999999999E-4</v>
      </c>
      <c r="R177" s="136">
        <f t="shared" si="22"/>
        <v>4.6999999999999999E-4</v>
      </c>
      <c r="S177" s="136">
        <v>0</v>
      </c>
      <c r="T177" s="137">
        <f t="shared" si="23"/>
        <v>0</v>
      </c>
      <c r="W177" s="461"/>
      <c r="Y177" s="271"/>
      <c r="AQ177" s="138" t="s">
        <v>261</v>
      </c>
      <c r="AS177" s="138" t="s">
        <v>338</v>
      </c>
      <c r="AT177" s="138" t="s">
        <v>157</v>
      </c>
      <c r="AX177" s="13" t="s">
        <v>151</v>
      </c>
      <c r="BD177" s="139">
        <f t="shared" si="24"/>
        <v>0</v>
      </c>
      <c r="BE177" s="139">
        <f t="shared" si="25"/>
        <v>0</v>
      </c>
      <c r="BF177" s="139">
        <f t="shared" si="26"/>
        <v>0</v>
      </c>
      <c r="BG177" s="139">
        <f t="shared" si="27"/>
        <v>0</v>
      </c>
      <c r="BH177" s="139">
        <f t="shared" si="28"/>
        <v>0</v>
      </c>
      <c r="BI177" s="13" t="s">
        <v>157</v>
      </c>
      <c r="BJ177" s="139">
        <f t="shared" si="29"/>
        <v>0</v>
      </c>
      <c r="BK177" s="13" t="s">
        <v>196</v>
      </c>
      <c r="BL177" s="138" t="s">
        <v>965</v>
      </c>
    </row>
    <row r="178" spans="2:64" s="1" customFormat="1" ht="16.5" customHeight="1">
      <c r="B178" s="127"/>
      <c r="C178" s="128" t="s">
        <v>328</v>
      </c>
      <c r="D178" s="128" t="s">
        <v>153</v>
      </c>
      <c r="E178" s="129" t="s">
        <v>966</v>
      </c>
      <c r="F178" s="130" t="s">
        <v>967</v>
      </c>
      <c r="G178" s="131" t="s">
        <v>154</v>
      </c>
      <c r="H178" s="132">
        <v>2</v>
      </c>
      <c r="I178" s="133"/>
      <c r="J178" s="133">
        <f t="shared" si="20"/>
        <v>0</v>
      </c>
      <c r="K178" s="130" t="s">
        <v>155</v>
      </c>
      <c r="L178" s="25"/>
      <c r="M178" s="134" t="s">
        <v>1</v>
      </c>
      <c r="N178" s="135" t="s">
        <v>35</v>
      </c>
      <c r="O178" s="136">
        <v>0.12537999999999999</v>
      </c>
      <c r="P178" s="136">
        <f t="shared" si="21"/>
        <v>0.25075999999999998</v>
      </c>
      <c r="Q178" s="136">
        <v>2.0000000000000002E-5</v>
      </c>
      <c r="R178" s="136">
        <f t="shared" si="22"/>
        <v>4.0000000000000003E-5</v>
      </c>
      <c r="S178" s="136">
        <v>0</v>
      </c>
      <c r="T178" s="137">
        <f t="shared" si="23"/>
        <v>0</v>
      </c>
      <c r="W178" s="461"/>
      <c r="Y178" s="271"/>
      <c r="AQ178" s="138" t="s">
        <v>196</v>
      </c>
      <c r="AS178" s="138" t="s">
        <v>153</v>
      </c>
      <c r="AT178" s="138" t="s">
        <v>157</v>
      </c>
      <c r="AX178" s="13" t="s">
        <v>151</v>
      </c>
      <c r="BD178" s="139">
        <f t="shared" si="24"/>
        <v>0</v>
      </c>
      <c r="BE178" s="139">
        <f t="shared" si="25"/>
        <v>0</v>
      </c>
      <c r="BF178" s="139">
        <f t="shared" si="26"/>
        <v>0</v>
      </c>
      <c r="BG178" s="139">
        <f t="shared" si="27"/>
        <v>0</v>
      </c>
      <c r="BH178" s="139">
        <f t="shared" si="28"/>
        <v>0</v>
      </c>
      <c r="BI178" s="13" t="s">
        <v>157</v>
      </c>
      <c r="BJ178" s="139">
        <f t="shared" si="29"/>
        <v>0</v>
      </c>
      <c r="BK178" s="13" t="s">
        <v>196</v>
      </c>
      <c r="BL178" s="138" t="s">
        <v>968</v>
      </c>
    </row>
    <row r="179" spans="2:64" s="1" customFormat="1" ht="16.5" customHeight="1">
      <c r="B179" s="127"/>
      <c r="C179" s="140" t="s">
        <v>332</v>
      </c>
      <c r="D179" s="140" t="s">
        <v>338</v>
      </c>
      <c r="E179" s="141" t="s">
        <v>969</v>
      </c>
      <c r="F179" s="142" t="s">
        <v>970</v>
      </c>
      <c r="G179" s="143" t="s">
        <v>154</v>
      </c>
      <c r="H179" s="144">
        <v>1</v>
      </c>
      <c r="I179" s="145"/>
      <c r="J179" s="145">
        <f t="shared" si="20"/>
        <v>0</v>
      </c>
      <c r="K179" s="142" t="s">
        <v>155</v>
      </c>
      <c r="L179" s="146"/>
      <c r="M179" s="147" t="s">
        <v>1</v>
      </c>
      <c r="N179" s="148" t="s">
        <v>35</v>
      </c>
      <c r="O179" s="136">
        <v>0</v>
      </c>
      <c r="P179" s="136">
        <f t="shared" si="21"/>
        <v>0</v>
      </c>
      <c r="Q179" s="136">
        <v>6.4000000000000005E-4</v>
      </c>
      <c r="R179" s="136">
        <f t="shared" si="22"/>
        <v>6.4000000000000005E-4</v>
      </c>
      <c r="S179" s="136">
        <v>0</v>
      </c>
      <c r="T179" s="137">
        <f t="shared" si="23"/>
        <v>0</v>
      </c>
      <c r="W179" s="461"/>
      <c r="Y179" s="271"/>
      <c r="AQ179" s="138" t="s">
        <v>261</v>
      </c>
      <c r="AS179" s="138" t="s">
        <v>338</v>
      </c>
      <c r="AT179" s="138" t="s">
        <v>157</v>
      </c>
      <c r="AX179" s="13" t="s">
        <v>151</v>
      </c>
      <c r="BD179" s="139">
        <f t="shared" si="24"/>
        <v>0</v>
      </c>
      <c r="BE179" s="139">
        <f t="shared" si="25"/>
        <v>0</v>
      </c>
      <c r="BF179" s="139">
        <f t="shared" si="26"/>
        <v>0</v>
      </c>
      <c r="BG179" s="139">
        <f t="shared" si="27"/>
        <v>0</v>
      </c>
      <c r="BH179" s="139">
        <f t="shared" si="28"/>
        <v>0</v>
      </c>
      <c r="BI179" s="13" t="s">
        <v>157</v>
      </c>
      <c r="BJ179" s="139">
        <f t="shared" si="29"/>
        <v>0</v>
      </c>
      <c r="BK179" s="13" t="s">
        <v>196</v>
      </c>
      <c r="BL179" s="138" t="s">
        <v>971</v>
      </c>
    </row>
    <row r="180" spans="2:64" s="1" customFormat="1" ht="16.5" customHeight="1">
      <c r="B180" s="127"/>
      <c r="C180" s="140" t="s">
        <v>337</v>
      </c>
      <c r="D180" s="140" t="s">
        <v>338</v>
      </c>
      <c r="E180" s="141" t="s">
        <v>972</v>
      </c>
      <c r="F180" s="142" t="s">
        <v>973</v>
      </c>
      <c r="G180" s="143" t="s">
        <v>154</v>
      </c>
      <c r="H180" s="144">
        <v>1</v>
      </c>
      <c r="I180" s="145"/>
      <c r="J180" s="145">
        <f t="shared" si="20"/>
        <v>0</v>
      </c>
      <c r="K180" s="142" t="s">
        <v>155</v>
      </c>
      <c r="L180" s="146"/>
      <c r="M180" s="147" t="s">
        <v>1</v>
      </c>
      <c r="N180" s="148" t="s">
        <v>35</v>
      </c>
      <c r="O180" s="136">
        <v>0</v>
      </c>
      <c r="P180" s="136">
        <f t="shared" si="21"/>
        <v>0</v>
      </c>
      <c r="Q180" s="136">
        <v>5.4000000000000001E-4</v>
      </c>
      <c r="R180" s="136">
        <f t="shared" si="22"/>
        <v>5.4000000000000001E-4</v>
      </c>
      <c r="S180" s="136">
        <v>0</v>
      </c>
      <c r="T180" s="137">
        <f t="shared" si="23"/>
        <v>0</v>
      </c>
      <c r="W180" s="461"/>
      <c r="Y180" s="271"/>
      <c r="AQ180" s="138" t="s">
        <v>261</v>
      </c>
      <c r="AS180" s="138" t="s">
        <v>338</v>
      </c>
      <c r="AT180" s="138" t="s">
        <v>157</v>
      </c>
      <c r="AX180" s="13" t="s">
        <v>151</v>
      </c>
      <c r="BD180" s="139">
        <f t="shared" si="24"/>
        <v>0</v>
      </c>
      <c r="BE180" s="139">
        <f t="shared" si="25"/>
        <v>0</v>
      </c>
      <c r="BF180" s="139">
        <f t="shared" si="26"/>
        <v>0</v>
      </c>
      <c r="BG180" s="139">
        <f t="shared" si="27"/>
        <v>0</v>
      </c>
      <c r="BH180" s="139">
        <f t="shared" si="28"/>
        <v>0</v>
      </c>
      <c r="BI180" s="13" t="s">
        <v>157</v>
      </c>
      <c r="BJ180" s="139">
        <f t="shared" si="29"/>
        <v>0</v>
      </c>
      <c r="BK180" s="13" t="s">
        <v>196</v>
      </c>
      <c r="BL180" s="138" t="s">
        <v>974</v>
      </c>
    </row>
    <row r="181" spans="2:64" s="1" customFormat="1" ht="16.5" customHeight="1">
      <c r="B181" s="127"/>
      <c r="C181" s="128" t="s">
        <v>343</v>
      </c>
      <c r="D181" s="128" t="s">
        <v>153</v>
      </c>
      <c r="E181" s="129" t="s">
        <v>975</v>
      </c>
      <c r="F181" s="130" t="s">
        <v>976</v>
      </c>
      <c r="G181" s="131" t="s">
        <v>154</v>
      </c>
      <c r="H181" s="132">
        <v>1</v>
      </c>
      <c r="I181" s="133"/>
      <c r="J181" s="133">
        <f t="shared" si="20"/>
        <v>0</v>
      </c>
      <c r="K181" s="130" t="s">
        <v>155</v>
      </c>
      <c r="L181" s="25"/>
      <c r="M181" s="134" t="s">
        <v>1</v>
      </c>
      <c r="N181" s="135" t="s">
        <v>35</v>
      </c>
      <c r="O181" s="136">
        <v>0.20659</v>
      </c>
      <c r="P181" s="136">
        <f t="shared" si="21"/>
        <v>0.20659</v>
      </c>
      <c r="Q181" s="136">
        <v>4.0000000000000003E-5</v>
      </c>
      <c r="R181" s="136">
        <f t="shared" si="22"/>
        <v>4.0000000000000003E-5</v>
      </c>
      <c r="S181" s="136">
        <v>0</v>
      </c>
      <c r="T181" s="137">
        <f t="shared" si="23"/>
        <v>0</v>
      </c>
      <c r="W181" s="461"/>
      <c r="Y181" s="271"/>
      <c r="AQ181" s="138" t="s">
        <v>196</v>
      </c>
      <c r="AS181" s="138" t="s">
        <v>153</v>
      </c>
      <c r="AT181" s="138" t="s">
        <v>157</v>
      </c>
      <c r="AX181" s="13" t="s">
        <v>151</v>
      </c>
      <c r="BD181" s="139">
        <f t="shared" si="24"/>
        <v>0</v>
      </c>
      <c r="BE181" s="139">
        <f t="shared" si="25"/>
        <v>0</v>
      </c>
      <c r="BF181" s="139">
        <f t="shared" si="26"/>
        <v>0</v>
      </c>
      <c r="BG181" s="139">
        <f t="shared" si="27"/>
        <v>0</v>
      </c>
      <c r="BH181" s="139">
        <f t="shared" si="28"/>
        <v>0</v>
      </c>
      <c r="BI181" s="13" t="s">
        <v>157</v>
      </c>
      <c r="BJ181" s="139">
        <f t="shared" si="29"/>
        <v>0</v>
      </c>
      <c r="BK181" s="13" t="s">
        <v>196</v>
      </c>
      <c r="BL181" s="138" t="s">
        <v>977</v>
      </c>
    </row>
    <row r="182" spans="2:64" s="1" customFormat="1" ht="16.5" customHeight="1">
      <c r="B182" s="127"/>
      <c r="C182" s="140" t="s">
        <v>347</v>
      </c>
      <c r="D182" s="140" t="s">
        <v>338</v>
      </c>
      <c r="E182" s="141" t="s">
        <v>978</v>
      </c>
      <c r="F182" s="142" t="s">
        <v>979</v>
      </c>
      <c r="G182" s="143" t="s">
        <v>154</v>
      </c>
      <c r="H182" s="144">
        <v>1</v>
      </c>
      <c r="I182" s="145"/>
      <c r="J182" s="145">
        <f t="shared" si="20"/>
        <v>0</v>
      </c>
      <c r="K182" s="142" t="s">
        <v>155</v>
      </c>
      <c r="L182" s="146"/>
      <c r="M182" s="147" t="s">
        <v>1</v>
      </c>
      <c r="N182" s="148" t="s">
        <v>35</v>
      </c>
      <c r="O182" s="136">
        <v>0</v>
      </c>
      <c r="P182" s="136">
        <f t="shared" si="21"/>
        <v>0</v>
      </c>
      <c r="Q182" s="136">
        <v>7.2000000000000005E-4</v>
      </c>
      <c r="R182" s="136">
        <f t="shared" si="22"/>
        <v>7.2000000000000005E-4</v>
      </c>
      <c r="S182" s="136">
        <v>0</v>
      </c>
      <c r="T182" s="137">
        <f t="shared" si="23"/>
        <v>0</v>
      </c>
      <c r="W182" s="461"/>
      <c r="Y182" s="271"/>
      <c r="AQ182" s="138" t="s">
        <v>261</v>
      </c>
      <c r="AS182" s="138" t="s">
        <v>338</v>
      </c>
      <c r="AT182" s="138" t="s">
        <v>157</v>
      </c>
      <c r="AX182" s="13" t="s">
        <v>151</v>
      </c>
      <c r="BD182" s="139">
        <f t="shared" si="24"/>
        <v>0</v>
      </c>
      <c r="BE182" s="139">
        <f t="shared" si="25"/>
        <v>0</v>
      </c>
      <c r="BF182" s="139">
        <f t="shared" si="26"/>
        <v>0</v>
      </c>
      <c r="BG182" s="139">
        <f t="shared" si="27"/>
        <v>0</v>
      </c>
      <c r="BH182" s="139">
        <f t="shared" si="28"/>
        <v>0</v>
      </c>
      <c r="BI182" s="13" t="s">
        <v>157</v>
      </c>
      <c r="BJ182" s="139">
        <f t="shared" si="29"/>
        <v>0</v>
      </c>
      <c r="BK182" s="13" t="s">
        <v>196</v>
      </c>
      <c r="BL182" s="138" t="s">
        <v>980</v>
      </c>
    </row>
    <row r="183" spans="2:64" s="1" customFormat="1" ht="16.5" customHeight="1">
      <c r="B183" s="127"/>
      <c r="C183" s="128" t="s">
        <v>351</v>
      </c>
      <c r="D183" s="128" t="s">
        <v>153</v>
      </c>
      <c r="E183" s="129" t="s">
        <v>981</v>
      </c>
      <c r="F183" s="130" t="s">
        <v>982</v>
      </c>
      <c r="G183" s="131" t="s">
        <v>154</v>
      </c>
      <c r="H183" s="132">
        <v>1</v>
      </c>
      <c r="I183" s="133"/>
      <c r="J183" s="133">
        <f t="shared" si="20"/>
        <v>0</v>
      </c>
      <c r="K183" s="130" t="s">
        <v>155</v>
      </c>
      <c r="L183" s="25"/>
      <c r="M183" s="134" t="s">
        <v>1</v>
      </c>
      <c r="N183" s="135" t="s">
        <v>35</v>
      </c>
      <c r="O183" s="136">
        <v>0.22764000000000001</v>
      </c>
      <c r="P183" s="136">
        <f t="shared" si="21"/>
        <v>0.22764000000000001</v>
      </c>
      <c r="Q183" s="136">
        <v>5.0000000000000002E-5</v>
      </c>
      <c r="R183" s="136">
        <f t="shared" si="22"/>
        <v>5.0000000000000002E-5</v>
      </c>
      <c r="S183" s="136">
        <v>0</v>
      </c>
      <c r="T183" s="137">
        <f t="shared" si="23"/>
        <v>0</v>
      </c>
      <c r="W183" s="461"/>
      <c r="Y183" s="271"/>
      <c r="AQ183" s="138" t="s">
        <v>196</v>
      </c>
      <c r="AS183" s="138" t="s">
        <v>153</v>
      </c>
      <c r="AT183" s="138" t="s">
        <v>157</v>
      </c>
      <c r="AX183" s="13" t="s">
        <v>151</v>
      </c>
      <c r="BD183" s="139">
        <f t="shared" si="24"/>
        <v>0</v>
      </c>
      <c r="BE183" s="139">
        <f t="shared" si="25"/>
        <v>0</v>
      </c>
      <c r="BF183" s="139">
        <f t="shared" si="26"/>
        <v>0</v>
      </c>
      <c r="BG183" s="139">
        <f t="shared" si="27"/>
        <v>0</v>
      </c>
      <c r="BH183" s="139">
        <f t="shared" si="28"/>
        <v>0</v>
      </c>
      <c r="BI183" s="13" t="s">
        <v>157</v>
      </c>
      <c r="BJ183" s="139">
        <f t="shared" si="29"/>
        <v>0</v>
      </c>
      <c r="BK183" s="13" t="s">
        <v>196</v>
      </c>
      <c r="BL183" s="138" t="s">
        <v>983</v>
      </c>
    </row>
    <row r="184" spans="2:64" s="1" customFormat="1" ht="16.5" customHeight="1">
      <c r="B184" s="127"/>
      <c r="C184" s="140" t="s">
        <v>355</v>
      </c>
      <c r="D184" s="140" t="s">
        <v>338</v>
      </c>
      <c r="E184" s="141" t="s">
        <v>984</v>
      </c>
      <c r="F184" s="142" t="s">
        <v>985</v>
      </c>
      <c r="G184" s="143" t="s">
        <v>154</v>
      </c>
      <c r="H184" s="144">
        <v>1</v>
      </c>
      <c r="I184" s="145"/>
      <c r="J184" s="145">
        <f t="shared" si="20"/>
        <v>0</v>
      </c>
      <c r="K184" s="142" t="s">
        <v>155</v>
      </c>
      <c r="L184" s="146"/>
      <c r="M184" s="147" t="s">
        <v>1</v>
      </c>
      <c r="N184" s="148" t="s">
        <v>35</v>
      </c>
      <c r="O184" s="136">
        <v>0</v>
      </c>
      <c r="P184" s="136">
        <f t="shared" si="21"/>
        <v>0</v>
      </c>
      <c r="Q184" s="136">
        <v>6.8999999999999997E-4</v>
      </c>
      <c r="R184" s="136">
        <f t="shared" si="22"/>
        <v>6.8999999999999997E-4</v>
      </c>
      <c r="S184" s="136">
        <v>0</v>
      </c>
      <c r="T184" s="137">
        <f t="shared" si="23"/>
        <v>0</v>
      </c>
      <c r="W184" s="461"/>
      <c r="Y184" s="271"/>
      <c r="AQ184" s="138" t="s">
        <v>261</v>
      </c>
      <c r="AS184" s="138" t="s">
        <v>338</v>
      </c>
      <c r="AT184" s="138" t="s">
        <v>157</v>
      </c>
      <c r="AX184" s="13" t="s">
        <v>151</v>
      </c>
      <c r="BD184" s="139">
        <f t="shared" si="24"/>
        <v>0</v>
      </c>
      <c r="BE184" s="139">
        <f t="shared" si="25"/>
        <v>0</v>
      </c>
      <c r="BF184" s="139">
        <f t="shared" si="26"/>
        <v>0</v>
      </c>
      <c r="BG184" s="139">
        <f t="shared" si="27"/>
        <v>0</v>
      </c>
      <c r="BH184" s="139">
        <f t="shared" si="28"/>
        <v>0</v>
      </c>
      <c r="BI184" s="13" t="s">
        <v>157</v>
      </c>
      <c r="BJ184" s="139">
        <f t="shared" si="29"/>
        <v>0</v>
      </c>
      <c r="BK184" s="13" t="s">
        <v>196</v>
      </c>
      <c r="BL184" s="138" t="s">
        <v>986</v>
      </c>
    </row>
    <row r="185" spans="2:64" s="1" customFormat="1" ht="16.5" customHeight="1">
      <c r="B185" s="127"/>
      <c r="C185" s="128" t="s">
        <v>356</v>
      </c>
      <c r="D185" s="128" t="s">
        <v>153</v>
      </c>
      <c r="E185" s="129" t="s">
        <v>987</v>
      </c>
      <c r="F185" s="130" t="s">
        <v>988</v>
      </c>
      <c r="G185" s="131" t="s">
        <v>154</v>
      </c>
      <c r="H185" s="132">
        <v>1</v>
      </c>
      <c r="I185" s="133"/>
      <c r="J185" s="133">
        <f t="shared" si="20"/>
        <v>0</v>
      </c>
      <c r="K185" s="130" t="s">
        <v>155</v>
      </c>
      <c r="L185" s="25"/>
      <c r="M185" s="134" t="s">
        <v>1</v>
      </c>
      <c r="N185" s="135" t="s">
        <v>35</v>
      </c>
      <c r="O185" s="136">
        <v>0.4118</v>
      </c>
      <c r="P185" s="136">
        <f t="shared" si="21"/>
        <v>0.4118</v>
      </c>
      <c r="Q185" s="136">
        <v>4.81E-3</v>
      </c>
      <c r="R185" s="136">
        <f t="shared" si="22"/>
        <v>4.81E-3</v>
      </c>
      <c r="S185" s="136">
        <v>0</v>
      </c>
      <c r="T185" s="137">
        <f t="shared" si="23"/>
        <v>0</v>
      </c>
      <c r="W185" s="461"/>
      <c r="Y185" s="271"/>
      <c r="AQ185" s="138" t="s">
        <v>196</v>
      </c>
      <c r="AS185" s="138" t="s">
        <v>153</v>
      </c>
      <c r="AT185" s="138" t="s">
        <v>157</v>
      </c>
      <c r="AX185" s="13" t="s">
        <v>151</v>
      </c>
      <c r="BD185" s="139">
        <f t="shared" si="24"/>
        <v>0</v>
      </c>
      <c r="BE185" s="139">
        <f t="shared" si="25"/>
        <v>0</v>
      </c>
      <c r="BF185" s="139">
        <f t="shared" si="26"/>
        <v>0</v>
      </c>
      <c r="BG185" s="139">
        <f t="shared" si="27"/>
        <v>0</v>
      </c>
      <c r="BH185" s="139">
        <f t="shared" si="28"/>
        <v>0</v>
      </c>
      <c r="BI185" s="13" t="s">
        <v>157</v>
      </c>
      <c r="BJ185" s="139">
        <f t="shared" si="29"/>
        <v>0</v>
      </c>
      <c r="BK185" s="13" t="s">
        <v>196</v>
      </c>
      <c r="BL185" s="138" t="s">
        <v>989</v>
      </c>
    </row>
    <row r="186" spans="2:64" s="1" customFormat="1" ht="24" customHeight="1">
      <c r="B186" s="127"/>
      <c r="C186" s="128" t="s">
        <v>360</v>
      </c>
      <c r="D186" s="128" t="s">
        <v>153</v>
      </c>
      <c r="E186" s="129" t="s">
        <v>990</v>
      </c>
      <c r="F186" s="130" t="s">
        <v>991</v>
      </c>
      <c r="G186" s="131" t="s">
        <v>338</v>
      </c>
      <c r="H186" s="132">
        <v>193</v>
      </c>
      <c r="I186" s="133"/>
      <c r="J186" s="133">
        <f t="shared" si="20"/>
        <v>0</v>
      </c>
      <c r="K186" s="130" t="s">
        <v>1</v>
      </c>
      <c r="L186" s="25"/>
      <c r="M186" s="134" t="s">
        <v>1</v>
      </c>
      <c r="N186" s="135" t="s">
        <v>35</v>
      </c>
      <c r="O186" s="136">
        <v>6.3E-2</v>
      </c>
      <c r="P186" s="136">
        <f t="shared" si="21"/>
        <v>12.159000000000001</v>
      </c>
      <c r="Q186" s="136">
        <v>1.9000000000000001E-4</v>
      </c>
      <c r="R186" s="136">
        <f t="shared" si="22"/>
        <v>3.6670000000000001E-2</v>
      </c>
      <c r="S186" s="136">
        <v>0</v>
      </c>
      <c r="T186" s="137">
        <f t="shared" si="23"/>
        <v>0</v>
      </c>
      <c r="W186" s="461"/>
      <c r="Y186" s="271"/>
      <c r="AQ186" s="138" t="s">
        <v>196</v>
      </c>
      <c r="AS186" s="138" t="s">
        <v>153</v>
      </c>
      <c r="AT186" s="138" t="s">
        <v>157</v>
      </c>
      <c r="AX186" s="13" t="s">
        <v>151</v>
      </c>
      <c r="BD186" s="139">
        <f t="shared" si="24"/>
        <v>0</v>
      </c>
      <c r="BE186" s="139">
        <f t="shared" si="25"/>
        <v>0</v>
      </c>
      <c r="BF186" s="139">
        <f t="shared" si="26"/>
        <v>0</v>
      </c>
      <c r="BG186" s="139">
        <f t="shared" si="27"/>
        <v>0</v>
      </c>
      <c r="BH186" s="139">
        <f t="shared" si="28"/>
        <v>0</v>
      </c>
      <c r="BI186" s="13" t="s">
        <v>157</v>
      </c>
      <c r="BJ186" s="139">
        <f t="shared" si="29"/>
        <v>0</v>
      </c>
      <c r="BK186" s="13" t="s">
        <v>196</v>
      </c>
      <c r="BL186" s="138" t="s">
        <v>992</v>
      </c>
    </row>
    <row r="187" spans="2:64" s="1" customFormat="1" ht="24" customHeight="1">
      <c r="B187" s="127"/>
      <c r="C187" s="128" t="s">
        <v>364</v>
      </c>
      <c r="D187" s="128" t="s">
        <v>153</v>
      </c>
      <c r="E187" s="129" t="s">
        <v>993</v>
      </c>
      <c r="F187" s="130" t="s">
        <v>994</v>
      </c>
      <c r="G187" s="131" t="s">
        <v>338</v>
      </c>
      <c r="H187" s="132">
        <v>193</v>
      </c>
      <c r="I187" s="133"/>
      <c r="J187" s="133">
        <f t="shared" si="20"/>
        <v>0</v>
      </c>
      <c r="K187" s="130" t="s">
        <v>1</v>
      </c>
      <c r="L187" s="25"/>
      <c r="M187" s="134" t="s">
        <v>1</v>
      </c>
      <c r="N187" s="135" t="s">
        <v>35</v>
      </c>
      <c r="O187" s="136">
        <v>5.8349999999999999E-2</v>
      </c>
      <c r="P187" s="136">
        <f t="shared" si="21"/>
        <v>11.26155</v>
      </c>
      <c r="Q187" s="136">
        <v>1.0000000000000001E-5</v>
      </c>
      <c r="R187" s="136">
        <f t="shared" si="22"/>
        <v>1.9300000000000001E-3</v>
      </c>
      <c r="S187" s="136">
        <v>0</v>
      </c>
      <c r="T187" s="137">
        <f t="shared" si="23"/>
        <v>0</v>
      </c>
      <c r="W187" s="461"/>
      <c r="Y187" s="271"/>
      <c r="AQ187" s="138" t="s">
        <v>196</v>
      </c>
      <c r="AS187" s="138" t="s">
        <v>153</v>
      </c>
      <c r="AT187" s="138" t="s">
        <v>157</v>
      </c>
      <c r="AX187" s="13" t="s">
        <v>151</v>
      </c>
      <c r="BD187" s="139">
        <f t="shared" si="24"/>
        <v>0</v>
      </c>
      <c r="BE187" s="139">
        <f t="shared" si="25"/>
        <v>0</v>
      </c>
      <c r="BF187" s="139">
        <f t="shared" si="26"/>
        <v>0</v>
      </c>
      <c r="BG187" s="139">
        <f t="shared" si="27"/>
        <v>0</v>
      </c>
      <c r="BH187" s="139">
        <f t="shared" si="28"/>
        <v>0</v>
      </c>
      <c r="BI187" s="13" t="s">
        <v>157</v>
      </c>
      <c r="BJ187" s="139">
        <f t="shared" si="29"/>
        <v>0</v>
      </c>
      <c r="BK187" s="13" t="s">
        <v>196</v>
      </c>
      <c r="BL187" s="138" t="s">
        <v>995</v>
      </c>
    </row>
    <row r="188" spans="2:64" s="1" customFormat="1" ht="24" customHeight="1">
      <c r="B188" s="127"/>
      <c r="C188" s="128" t="s">
        <v>368</v>
      </c>
      <c r="D188" s="128" t="s">
        <v>153</v>
      </c>
      <c r="E188" s="129" t="s">
        <v>996</v>
      </c>
      <c r="F188" s="130" t="s">
        <v>997</v>
      </c>
      <c r="G188" s="131" t="s">
        <v>422</v>
      </c>
      <c r="H188" s="132">
        <v>42.350999999999999</v>
      </c>
      <c r="I188" s="133"/>
      <c r="J188" s="133">
        <f t="shared" si="20"/>
        <v>0</v>
      </c>
      <c r="K188" s="130" t="s">
        <v>155</v>
      </c>
      <c r="L188" s="25"/>
      <c r="M188" s="134" t="s">
        <v>1</v>
      </c>
      <c r="N188" s="135" t="s">
        <v>35</v>
      </c>
      <c r="O188" s="136">
        <v>0</v>
      </c>
      <c r="P188" s="136">
        <f t="shared" si="21"/>
        <v>0</v>
      </c>
      <c r="Q188" s="136">
        <v>0</v>
      </c>
      <c r="R188" s="136">
        <f t="shared" si="22"/>
        <v>0</v>
      </c>
      <c r="S188" s="136">
        <v>0</v>
      </c>
      <c r="T188" s="137">
        <f t="shared" si="23"/>
        <v>0</v>
      </c>
      <c r="W188" s="461"/>
      <c r="Y188" s="271"/>
      <c r="AQ188" s="138" t="s">
        <v>196</v>
      </c>
      <c r="AS188" s="138" t="s">
        <v>153</v>
      </c>
      <c r="AT188" s="138" t="s">
        <v>157</v>
      </c>
      <c r="AX188" s="13" t="s">
        <v>151</v>
      </c>
      <c r="BD188" s="139">
        <f t="shared" si="24"/>
        <v>0</v>
      </c>
      <c r="BE188" s="139">
        <f t="shared" si="25"/>
        <v>0</v>
      </c>
      <c r="BF188" s="139">
        <f t="shared" si="26"/>
        <v>0</v>
      </c>
      <c r="BG188" s="139">
        <f t="shared" si="27"/>
        <v>0</v>
      </c>
      <c r="BH188" s="139">
        <f t="shared" si="28"/>
        <v>0</v>
      </c>
      <c r="BI188" s="13" t="s">
        <v>157</v>
      </c>
      <c r="BJ188" s="139">
        <f t="shared" si="29"/>
        <v>0</v>
      </c>
      <c r="BK188" s="13" t="s">
        <v>196</v>
      </c>
      <c r="BL188" s="138" t="s">
        <v>998</v>
      </c>
    </row>
    <row r="189" spans="2:64" s="11" customFormat="1" ht="22.95" customHeight="1">
      <c r="B189" s="115"/>
      <c r="D189" s="116" t="s">
        <v>68</v>
      </c>
      <c r="E189" s="125" t="s">
        <v>999</v>
      </c>
      <c r="F189" s="125" t="s">
        <v>1000</v>
      </c>
      <c r="J189" s="126">
        <f>SUM(J190:J229)</f>
        <v>0</v>
      </c>
      <c r="L189" s="115"/>
      <c r="M189" s="119"/>
      <c r="N189" s="120"/>
      <c r="O189" s="120"/>
      <c r="P189" s="121">
        <f>SUM(P190:P229)</f>
        <v>43.844349999999999</v>
      </c>
      <c r="Q189" s="120"/>
      <c r="R189" s="121">
        <f>SUM(R190:R229)</f>
        <v>0.3731600000000001</v>
      </c>
      <c r="S189" s="120"/>
      <c r="T189" s="122">
        <f>SUM(T190:T229)</f>
        <v>0</v>
      </c>
      <c r="W189" s="461"/>
      <c r="Y189" s="271"/>
      <c r="AQ189" s="116" t="s">
        <v>157</v>
      </c>
      <c r="AS189" s="123" t="s">
        <v>68</v>
      </c>
      <c r="AT189" s="123" t="s">
        <v>77</v>
      </c>
      <c r="AX189" s="116" t="s">
        <v>151</v>
      </c>
      <c r="BJ189" s="124">
        <f>SUM(BJ190:BJ229)</f>
        <v>0</v>
      </c>
    </row>
    <row r="190" spans="2:64" s="1" customFormat="1" ht="24" customHeight="1">
      <c r="B190" s="127"/>
      <c r="C190" s="128" t="s">
        <v>372</v>
      </c>
      <c r="D190" s="128" t="s">
        <v>153</v>
      </c>
      <c r="E190" s="129" t="s">
        <v>1001</v>
      </c>
      <c r="F190" s="130" t="s">
        <v>1002</v>
      </c>
      <c r="G190" s="131" t="s">
        <v>375</v>
      </c>
      <c r="H190" s="132">
        <v>5</v>
      </c>
      <c r="I190" s="133"/>
      <c r="J190" s="133">
        <f t="shared" ref="J190:J229" si="30">ROUND(I190*H190,2)</f>
        <v>0</v>
      </c>
      <c r="K190" s="130" t="s">
        <v>155</v>
      </c>
      <c r="L190" s="25"/>
      <c r="M190" s="134" t="s">
        <v>1</v>
      </c>
      <c r="N190" s="135" t="s">
        <v>35</v>
      </c>
      <c r="O190" s="136">
        <v>2.46312</v>
      </c>
      <c r="P190" s="136">
        <f t="shared" ref="P190:P229" si="31">O190*H190</f>
        <v>12.3156</v>
      </c>
      <c r="Q190" s="136">
        <v>0</v>
      </c>
      <c r="R190" s="136">
        <f t="shared" ref="R190:R229" si="32">Q190*H190</f>
        <v>0</v>
      </c>
      <c r="S190" s="136">
        <v>0</v>
      </c>
      <c r="T190" s="137">
        <f t="shared" ref="T190:T229" si="33">S190*H190</f>
        <v>0</v>
      </c>
      <c r="W190" s="461"/>
      <c r="Y190" s="271"/>
      <c r="AQ190" s="138" t="s">
        <v>196</v>
      </c>
      <c r="AS190" s="138" t="s">
        <v>153</v>
      </c>
      <c r="AT190" s="138" t="s">
        <v>157</v>
      </c>
      <c r="AX190" s="13" t="s">
        <v>151</v>
      </c>
      <c r="BD190" s="139">
        <f t="shared" ref="BD190:BD229" si="34">IF(N190="základná",J190,0)</f>
        <v>0</v>
      </c>
      <c r="BE190" s="139">
        <f t="shared" ref="BE190:BE229" si="35">IF(N190="znížená",J190,0)</f>
        <v>0</v>
      </c>
      <c r="BF190" s="139">
        <f t="shared" ref="BF190:BF229" si="36">IF(N190="zákl. prenesená",J190,0)</f>
        <v>0</v>
      </c>
      <c r="BG190" s="139">
        <f t="shared" ref="BG190:BG229" si="37">IF(N190="zníž. prenesená",J190,0)</f>
        <v>0</v>
      </c>
      <c r="BH190" s="139">
        <f t="shared" ref="BH190:BH229" si="38">IF(N190="nulová",J190,0)</f>
        <v>0</v>
      </c>
      <c r="BI190" s="13" t="s">
        <v>157</v>
      </c>
      <c r="BJ190" s="139">
        <f t="shared" ref="BJ190:BJ229" si="39">ROUND(I190*H190,2)</f>
        <v>0</v>
      </c>
      <c r="BK190" s="13" t="s">
        <v>196</v>
      </c>
      <c r="BL190" s="138" t="s">
        <v>1003</v>
      </c>
    </row>
    <row r="191" spans="2:64" s="1" customFormat="1" ht="24" customHeight="1">
      <c r="B191" s="127"/>
      <c r="C191" s="140" t="s">
        <v>379</v>
      </c>
      <c r="D191" s="140" t="s">
        <v>338</v>
      </c>
      <c r="E191" s="141" t="s">
        <v>1004</v>
      </c>
      <c r="F191" s="142" t="s">
        <v>2198</v>
      </c>
      <c r="G191" s="143" t="s">
        <v>154</v>
      </c>
      <c r="H191" s="144">
        <v>5</v>
      </c>
      <c r="I191" s="145"/>
      <c r="J191" s="145">
        <f t="shared" si="30"/>
        <v>0</v>
      </c>
      <c r="K191" s="142" t="s">
        <v>155</v>
      </c>
      <c r="L191" s="146"/>
      <c r="M191" s="147" t="s">
        <v>1</v>
      </c>
      <c r="N191" s="148" t="s">
        <v>35</v>
      </c>
      <c r="O191" s="136">
        <v>0</v>
      </c>
      <c r="P191" s="136">
        <f t="shared" si="31"/>
        <v>0</v>
      </c>
      <c r="Q191" s="136">
        <v>5.7999999999999996E-3</v>
      </c>
      <c r="R191" s="136">
        <f t="shared" si="32"/>
        <v>2.8999999999999998E-2</v>
      </c>
      <c r="S191" s="136">
        <v>0</v>
      </c>
      <c r="T191" s="137">
        <f t="shared" si="33"/>
        <v>0</v>
      </c>
      <c r="W191" s="461"/>
      <c r="Y191" s="271"/>
      <c r="AQ191" s="138" t="s">
        <v>261</v>
      </c>
      <c r="AS191" s="138" t="s">
        <v>338</v>
      </c>
      <c r="AT191" s="138" t="s">
        <v>157</v>
      </c>
      <c r="AX191" s="13" t="s">
        <v>151</v>
      </c>
      <c r="BD191" s="139">
        <f t="shared" si="34"/>
        <v>0</v>
      </c>
      <c r="BE191" s="139">
        <f t="shared" si="35"/>
        <v>0</v>
      </c>
      <c r="BF191" s="139">
        <f t="shared" si="36"/>
        <v>0</v>
      </c>
      <c r="BG191" s="139">
        <f t="shared" si="37"/>
        <v>0</v>
      </c>
      <c r="BH191" s="139">
        <f t="shared" si="38"/>
        <v>0</v>
      </c>
      <c r="BI191" s="13" t="s">
        <v>157</v>
      </c>
      <c r="BJ191" s="139">
        <f t="shared" si="39"/>
        <v>0</v>
      </c>
      <c r="BK191" s="13" t="s">
        <v>196</v>
      </c>
      <c r="BL191" s="138" t="s">
        <v>1005</v>
      </c>
    </row>
    <row r="192" spans="2:64" s="1" customFormat="1" ht="16.5" customHeight="1">
      <c r="B192" s="127"/>
      <c r="C192" s="128" t="s">
        <v>387</v>
      </c>
      <c r="D192" s="128" t="s">
        <v>153</v>
      </c>
      <c r="E192" s="129" t="s">
        <v>1006</v>
      </c>
      <c r="F192" s="130" t="s">
        <v>1007</v>
      </c>
      <c r="G192" s="131" t="s">
        <v>154</v>
      </c>
      <c r="H192" s="132">
        <v>5</v>
      </c>
      <c r="I192" s="133"/>
      <c r="J192" s="133">
        <f t="shared" si="30"/>
        <v>0</v>
      </c>
      <c r="K192" s="130" t="s">
        <v>155</v>
      </c>
      <c r="L192" s="25"/>
      <c r="M192" s="134" t="s">
        <v>1</v>
      </c>
      <c r="N192" s="135" t="s">
        <v>35</v>
      </c>
      <c r="O192" s="136">
        <v>0.33234999999999998</v>
      </c>
      <c r="P192" s="136">
        <f t="shared" si="31"/>
        <v>1.6617499999999998</v>
      </c>
      <c r="Q192" s="136">
        <v>0</v>
      </c>
      <c r="R192" s="136">
        <f t="shared" si="32"/>
        <v>0</v>
      </c>
      <c r="S192" s="136">
        <v>0</v>
      </c>
      <c r="T192" s="137">
        <f t="shared" si="33"/>
        <v>0</v>
      </c>
      <c r="W192" s="461"/>
      <c r="Y192" s="271"/>
      <c r="AQ192" s="138" t="s">
        <v>196</v>
      </c>
      <c r="AS192" s="138" t="s">
        <v>153</v>
      </c>
      <c r="AT192" s="138" t="s">
        <v>157</v>
      </c>
      <c r="AX192" s="13" t="s">
        <v>151</v>
      </c>
      <c r="BD192" s="139">
        <f t="shared" si="34"/>
        <v>0</v>
      </c>
      <c r="BE192" s="139">
        <f t="shared" si="35"/>
        <v>0</v>
      </c>
      <c r="BF192" s="139">
        <f t="shared" si="36"/>
        <v>0</v>
      </c>
      <c r="BG192" s="139">
        <f t="shared" si="37"/>
        <v>0</v>
      </c>
      <c r="BH192" s="139">
        <f t="shared" si="38"/>
        <v>0</v>
      </c>
      <c r="BI192" s="13" t="s">
        <v>157</v>
      </c>
      <c r="BJ192" s="139">
        <f t="shared" si="39"/>
        <v>0</v>
      </c>
      <c r="BK192" s="13" t="s">
        <v>196</v>
      </c>
      <c r="BL192" s="138" t="s">
        <v>1008</v>
      </c>
    </row>
    <row r="193" spans="2:64" s="1" customFormat="1" ht="16.5" customHeight="1">
      <c r="B193" s="127"/>
      <c r="C193" s="140" t="s">
        <v>391</v>
      </c>
      <c r="D193" s="140" t="s">
        <v>338</v>
      </c>
      <c r="E193" s="141" t="s">
        <v>1009</v>
      </c>
      <c r="F193" s="142" t="s">
        <v>1010</v>
      </c>
      <c r="G193" s="143" t="s">
        <v>154</v>
      </c>
      <c r="H193" s="144">
        <v>4</v>
      </c>
      <c r="I193" s="145"/>
      <c r="J193" s="145">
        <f t="shared" si="30"/>
        <v>0</v>
      </c>
      <c r="K193" s="142" t="s">
        <v>155</v>
      </c>
      <c r="L193" s="146"/>
      <c r="M193" s="147" t="s">
        <v>1</v>
      </c>
      <c r="N193" s="148" t="s">
        <v>35</v>
      </c>
      <c r="O193" s="136">
        <v>0</v>
      </c>
      <c r="P193" s="136">
        <f t="shared" si="31"/>
        <v>0</v>
      </c>
      <c r="Q193" s="136">
        <v>2.3E-2</v>
      </c>
      <c r="R193" s="136">
        <f t="shared" si="32"/>
        <v>9.1999999999999998E-2</v>
      </c>
      <c r="S193" s="136">
        <v>0</v>
      </c>
      <c r="T193" s="137">
        <f t="shared" si="33"/>
        <v>0</v>
      </c>
      <c r="W193" s="461"/>
      <c r="Y193" s="271"/>
      <c r="AQ193" s="138" t="s">
        <v>261</v>
      </c>
      <c r="AS193" s="138" t="s">
        <v>338</v>
      </c>
      <c r="AT193" s="138" t="s">
        <v>157</v>
      </c>
      <c r="AX193" s="13" t="s">
        <v>151</v>
      </c>
      <c r="BD193" s="139">
        <f t="shared" si="34"/>
        <v>0</v>
      </c>
      <c r="BE193" s="139">
        <f t="shared" si="35"/>
        <v>0</v>
      </c>
      <c r="BF193" s="139">
        <f t="shared" si="36"/>
        <v>0</v>
      </c>
      <c r="BG193" s="139">
        <f t="shared" si="37"/>
        <v>0</v>
      </c>
      <c r="BH193" s="139">
        <f t="shared" si="38"/>
        <v>0</v>
      </c>
      <c r="BI193" s="13" t="s">
        <v>157</v>
      </c>
      <c r="BJ193" s="139">
        <f t="shared" si="39"/>
        <v>0</v>
      </c>
      <c r="BK193" s="13" t="s">
        <v>196</v>
      </c>
      <c r="BL193" s="138" t="s">
        <v>1011</v>
      </c>
    </row>
    <row r="194" spans="2:64" s="1" customFormat="1" ht="16.5" customHeight="1">
      <c r="B194" s="127"/>
      <c r="C194" s="140" t="s">
        <v>395</v>
      </c>
      <c r="D194" s="140" t="s">
        <v>338</v>
      </c>
      <c r="E194" s="141" t="s">
        <v>1012</v>
      </c>
      <c r="F194" s="142" t="s">
        <v>1013</v>
      </c>
      <c r="G194" s="143" t="s">
        <v>154</v>
      </c>
      <c r="H194" s="144">
        <v>1</v>
      </c>
      <c r="I194" s="145"/>
      <c r="J194" s="145">
        <f t="shared" si="30"/>
        <v>0</v>
      </c>
      <c r="K194" s="142" t="s">
        <v>1</v>
      </c>
      <c r="L194" s="146"/>
      <c r="M194" s="147" t="s">
        <v>1</v>
      </c>
      <c r="N194" s="148" t="s">
        <v>35</v>
      </c>
      <c r="O194" s="136">
        <v>0</v>
      </c>
      <c r="P194" s="136">
        <f t="shared" si="31"/>
        <v>0</v>
      </c>
      <c r="Q194" s="136">
        <v>2.7899999999999999E-3</v>
      </c>
      <c r="R194" s="136">
        <f t="shared" si="32"/>
        <v>2.7899999999999999E-3</v>
      </c>
      <c r="S194" s="136">
        <v>0</v>
      </c>
      <c r="T194" s="137">
        <f t="shared" si="33"/>
        <v>0</v>
      </c>
      <c r="W194" s="461"/>
      <c r="Y194" s="271"/>
      <c r="AQ194" s="138" t="s">
        <v>261</v>
      </c>
      <c r="AS194" s="138" t="s">
        <v>338</v>
      </c>
      <c r="AT194" s="138" t="s">
        <v>157</v>
      </c>
      <c r="AX194" s="13" t="s">
        <v>151</v>
      </c>
      <c r="BD194" s="139">
        <f t="shared" si="34"/>
        <v>0</v>
      </c>
      <c r="BE194" s="139">
        <f t="shared" si="35"/>
        <v>0</v>
      </c>
      <c r="BF194" s="139">
        <f t="shared" si="36"/>
        <v>0</v>
      </c>
      <c r="BG194" s="139">
        <f t="shared" si="37"/>
        <v>0</v>
      </c>
      <c r="BH194" s="139">
        <f t="shared" si="38"/>
        <v>0</v>
      </c>
      <c r="BI194" s="13" t="s">
        <v>157</v>
      </c>
      <c r="BJ194" s="139">
        <f t="shared" si="39"/>
        <v>0</v>
      </c>
      <c r="BK194" s="13" t="s">
        <v>196</v>
      </c>
      <c r="BL194" s="138" t="s">
        <v>1014</v>
      </c>
    </row>
    <row r="195" spans="2:64" s="1" customFormat="1" ht="24" customHeight="1">
      <c r="B195" s="127"/>
      <c r="C195" s="140" t="s">
        <v>399</v>
      </c>
      <c r="D195" s="140" t="s">
        <v>338</v>
      </c>
      <c r="E195" s="141" t="s">
        <v>1015</v>
      </c>
      <c r="F195" s="142" t="s">
        <v>1016</v>
      </c>
      <c r="G195" s="143" t="s">
        <v>154</v>
      </c>
      <c r="H195" s="144">
        <v>5</v>
      </c>
      <c r="I195" s="145"/>
      <c r="J195" s="145">
        <f t="shared" si="30"/>
        <v>0</v>
      </c>
      <c r="K195" s="142" t="s">
        <v>155</v>
      </c>
      <c r="L195" s="146"/>
      <c r="M195" s="147" t="s">
        <v>1</v>
      </c>
      <c r="N195" s="148" t="s">
        <v>35</v>
      </c>
      <c r="O195" s="136">
        <v>0</v>
      </c>
      <c r="P195" s="136">
        <f t="shared" si="31"/>
        <v>0</v>
      </c>
      <c r="Q195" s="136">
        <v>3.4000000000000002E-4</v>
      </c>
      <c r="R195" s="136">
        <f t="shared" si="32"/>
        <v>1.7000000000000001E-3</v>
      </c>
      <c r="S195" s="136">
        <v>0</v>
      </c>
      <c r="T195" s="137">
        <f t="shared" si="33"/>
        <v>0</v>
      </c>
      <c r="W195" s="461"/>
      <c r="Y195" s="271"/>
      <c r="AQ195" s="138" t="s">
        <v>261</v>
      </c>
      <c r="AS195" s="138" t="s">
        <v>338</v>
      </c>
      <c r="AT195" s="138" t="s">
        <v>157</v>
      </c>
      <c r="AX195" s="13" t="s">
        <v>151</v>
      </c>
      <c r="BD195" s="139">
        <f t="shared" si="34"/>
        <v>0</v>
      </c>
      <c r="BE195" s="139">
        <f t="shared" si="35"/>
        <v>0</v>
      </c>
      <c r="BF195" s="139">
        <f t="shared" si="36"/>
        <v>0</v>
      </c>
      <c r="BG195" s="139">
        <f t="shared" si="37"/>
        <v>0</v>
      </c>
      <c r="BH195" s="139">
        <f t="shared" si="38"/>
        <v>0</v>
      </c>
      <c r="BI195" s="13" t="s">
        <v>157</v>
      </c>
      <c r="BJ195" s="139">
        <f t="shared" si="39"/>
        <v>0</v>
      </c>
      <c r="BK195" s="13" t="s">
        <v>196</v>
      </c>
      <c r="BL195" s="138" t="s">
        <v>1017</v>
      </c>
    </row>
    <row r="196" spans="2:64" s="1" customFormat="1" ht="16.5" customHeight="1">
      <c r="B196" s="127"/>
      <c r="C196" s="140" t="s">
        <v>403</v>
      </c>
      <c r="D196" s="140" t="s">
        <v>338</v>
      </c>
      <c r="E196" s="141" t="s">
        <v>1018</v>
      </c>
      <c r="F196" s="142" t="s">
        <v>1019</v>
      </c>
      <c r="G196" s="143" t="s">
        <v>154</v>
      </c>
      <c r="H196" s="144">
        <v>5</v>
      </c>
      <c r="I196" s="145"/>
      <c r="J196" s="145">
        <f t="shared" si="30"/>
        <v>0</v>
      </c>
      <c r="K196" s="142" t="s">
        <v>1</v>
      </c>
      <c r="L196" s="146"/>
      <c r="M196" s="147" t="s">
        <v>1</v>
      </c>
      <c r="N196" s="148" t="s">
        <v>35</v>
      </c>
      <c r="O196" s="136">
        <v>0</v>
      </c>
      <c r="P196" s="136">
        <f t="shared" si="31"/>
        <v>0</v>
      </c>
      <c r="Q196" s="136">
        <v>1.7999999999999999E-2</v>
      </c>
      <c r="R196" s="136">
        <f t="shared" si="32"/>
        <v>0.09</v>
      </c>
      <c r="S196" s="136">
        <v>0</v>
      </c>
      <c r="T196" s="137">
        <f t="shared" si="33"/>
        <v>0</v>
      </c>
      <c r="W196" s="461"/>
      <c r="Y196" s="271"/>
      <c r="AQ196" s="138" t="s">
        <v>261</v>
      </c>
      <c r="AS196" s="138" t="s">
        <v>338</v>
      </c>
      <c r="AT196" s="138" t="s">
        <v>157</v>
      </c>
      <c r="AX196" s="13" t="s">
        <v>151</v>
      </c>
      <c r="BD196" s="139">
        <f t="shared" si="34"/>
        <v>0</v>
      </c>
      <c r="BE196" s="139">
        <f t="shared" si="35"/>
        <v>0</v>
      </c>
      <c r="BF196" s="139">
        <f t="shared" si="36"/>
        <v>0</v>
      </c>
      <c r="BG196" s="139">
        <f t="shared" si="37"/>
        <v>0</v>
      </c>
      <c r="BH196" s="139">
        <f t="shared" si="38"/>
        <v>0</v>
      </c>
      <c r="BI196" s="13" t="s">
        <v>157</v>
      </c>
      <c r="BJ196" s="139">
        <f t="shared" si="39"/>
        <v>0</v>
      </c>
      <c r="BK196" s="13" t="s">
        <v>196</v>
      </c>
      <c r="BL196" s="138" t="s">
        <v>1020</v>
      </c>
    </row>
    <row r="197" spans="2:64" s="1" customFormat="1" ht="24" customHeight="1">
      <c r="B197" s="127"/>
      <c r="C197" s="128" t="s">
        <v>407</v>
      </c>
      <c r="D197" s="128" t="s">
        <v>153</v>
      </c>
      <c r="E197" s="129" t="s">
        <v>1021</v>
      </c>
      <c r="F197" s="130" t="s">
        <v>1022</v>
      </c>
      <c r="G197" s="131" t="s">
        <v>154</v>
      </c>
      <c r="H197" s="132">
        <v>8</v>
      </c>
      <c r="I197" s="133"/>
      <c r="J197" s="133">
        <f t="shared" si="30"/>
        <v>0</v>
      </c>
      <c r="K197" s="130" t="s">
        <v>1</v>
      </c>
      <c r="L197" s="25"/>
      <c r="M197" s="134" t="s">
        <v>1</v>
      </c>
      <c r="N197" s="135" t="s">
        <v>35</v>
      </c>
      <c r="O197" s="136">
        <v>1.1852100000000001</v>
      </c>
      <c r="P197" s="136">
        <f t="shared" si="31"/>
        <v>9.4816800000000008</v>
      </c>
      <c r="Q197" s="136">
        <v>2.2599999999999999E-3</v>
      </c>
      <c r="R197" s="136">
        <f t="shared" si="32"/>
        <v>1.8079999999999999E-2</v>
      </c>
      <c r="S197" s="136">
        <v>0</v>
      </c>
      <c r="T197" s="137">
        <f t="shared" si="33"/>
        <v>0</v>
      </c>
      <c r="W197" s="461"/>
      <c r="Y197" s="271"/>
      <c r="AQ197" s="138" t="s">
        <v>196</v>
      </c>
      <c r="AS197" s="138" t="s">
        <v>153</v>
      </c>
      <c r="AT197" s="138" t="s">
        <v>157</v>
      </c>
      <c r="AX197" s="13" t="s">
        <v>151</v>
      </c>
      <c r="BD197" s="139">
        <f t="shared" si="34"/>
        <v>0</v>
      </c>
      <c r="BE197" s="139">
        <f t="shared" si="35"/>
        <v>0</v>
      </c>
      <c r="BF197" s="139">
        <f t="shared" si="36"/>
        <v>0</v>
      </c>
      <c r="BG197" s="139">
        <f t="shared" si="37"/>
        <v>0</v>
      </c>
      <c r="BH197" s="139">
        <f t="shared" si="38"/>
        <v>0</v>
      </c>
      <c r="BI197" s="13" t="s">
        <v>157</v>
      </c>
      <c r="BJ197" s="139">
        <f t="shared" si="39"/>
        <v>0</v>
      </c>
      <c r="BK197" s="13" t="s">
        <v>196</v>
      </c>
      <c r="BL197" s="138" t="s">
        <v>1023</v>
      </c>
    </row>
    <row r="198" spans="2:64" s="1" customFormat="1" ht="16.5" customHeight="1">
      <c r="B198" s="127"/>
      <c r="C198" s="140" t="s">
        <v>411</v>
      </c>
      <c r="D198" s="140" t="s">
        <v>338</v>
      </c>
      <c r="E198" s="141" t="s">
        <v>1024</v>
      </c>
      <c r="F198" s="142" t="s">
        <v>1025</v>
      </c>
      <c r="G198" s="143" t="s">
        <v>154</v>
      </c>
      <c r="H198" s="144">
        <v>7</v>
      </c>
      <c r="I198" s="145"/>
      <c r="J198" s="145">
        <f t="shared" si="30"/>
        <v>0</v>
      </c>
      <c r="K198" s="142" t="s">
        <v>1</v>
      </c>
      <c r="L198" s="146"/>
      <c r="M198" s="147" t="s">
        <v>1</v>
      </c>
      <c r="N198" s="148" t="s">
        <v>35</v>
      </c>
      <c r="O198" s="136">
        <v>0</v>
      </c>
      <c r="P198" s="136">
        <f t="shared" si="31"/>
        <v>0</v>
      </c>
      <c r="Q198" s="136">
        <v>1.0999999999999999E-2</v>
      </c>
      <c r="R198" s="136">
        <f t="shared" si="32"/>
        <v>7.6999999999999999E-2</v>
      </c>
      <c r="S198" s="136">
        <v>0</v>
      </c>
      <c r="T198" s="137">
        <f t="shared" si="33"/>
        <v>0</v>
      </c>
      <c r="W198" s="461"/>
      <c r="Y198" s="271"/>
      <c r="AQ198" s="138" t="s">
        <v>261</v>
      </c>
      <c r="AS198" s="138" t="s">
        <v>338</v>
      </c>
      <c r="AT198" s="138" t="s">
        <v>157</v>
      </c>
      <c r="AX198" s="13" t="s">
        <v>151</v>
      </c>
      <c r="BD198" s="139">
        <f t="shared" si="34"/>
        <v>0</v>
      </c>
      <c r="BE198" s="139">
        <f t="shared" si="35"/>
        <v>0</v>
      </c>
      <c r="BF198" s="139">
        <f t="shared" si="36"/>
        <v>0</v>
      </c>
      <c r="BG198" s="139">
        <f t="shared" si="37"/>
        <v>0</v>
      </c>
      <c r="BH198" s="139">
        <f t="shared" si="38"/>
        <v>0</v>
      </c>
      <c r="BI198" s="13" t="s">
        <v>157</v>
      </c>
      <c r="BJ198" s="139">
        <f t="shared" si="39"/>
        <v>0</v>
      </c>
      <c r="BK198" s="13" t="s">
        <v>196</v>
      </c>
      <c r="BL198" s="138" t="s">
        <v>1026</v>
      </c>
    </row>
    <row r="199" spans="2:64" s="1" customFormat="1" ht="24" customHeight="1">
      <c r="B199" s="127"/>
      <c r="C199" s="140" t="s">
        <v>415</v>
      </c>
      <c r="D199" s="140" t="s">
        <v>338</v>
      </c>
      <c r="E199" s="141" t="s">
        <v>1027</v>
      </c>
      <c r="F199" s="142" t="s">
        <v>1028</v>
      </c>
      <c r="G199" s="143" t="s">
        <v>154</v>
      </c>
      <c r="H199" s="144">
        <v>1</v>
      </c>
      <c r="I199" s="145"/>
      <c r="J199" s="145">
        <f t="shared" si="30"/>
        <v>0</v>
      </c>
      <c r="K199" s="142" t="s">
        <v>1</v>
      </c>
      <c r="L199" s="146"/>
      <c r="M199" s="147" t="s">
        <v>1</v>
      </c>
      <c r="N199" s="148" t="s">
        <v>35</v>
      </c>
      <c r="O199" s="136">
        <v>0</v>
      </c>
      <c r="P199" s="136">
        <f t="shared" si="31"/>
        <v>0</v>
      </c>
      <c r="Q199" s="136">
        <v>1.0999999999999999E-2</v>
      </c>
      <c r="R199" s="136">
        <f t="shared" si="32"/>
        <v>1.0999999999999999E-2</v>
      </c>
      <c r="S199" s="136">
        <v>0</v>
      </c>
      <c r="T199" s="137">
        <f t="shared" si="33"/>
        <v>0</v>
      </c>
      <c r="W199" s="461"/>
      <c r="Y199" s="271"/>
      <c r="AQ199" s="138" t="s">
        <v>261</v>
      </c>
      <c r="AS199" s="138" t="s">
        <v>338</v>
      </c>
      <c r="AT199" s="138" t="s">
        <v>157</v>
      </c>
      <c r="AX199" s="13" t="s">
        <v>151</v>
      </c>
      <c r="BD199" s="139">
        <f t="shared" si="34"/>
        <v>0</v>
      </c>
      <c r="BE199" s="139">
        <f t="shared" si="35"/>
        <v>0</v>
      </c>
      <c r="BF199" s="139">
        <f t="shared" si="36"/>
        <v>0</v>
      </c>
      <c r="BG199" s="139">
        <f t="shared" si="37"/>
        <v>0</v>
      </c>
      <c r="BH199" s="139">
        <f t="shared" si="38"/>
        <v>0</v>
      </c>
      <c r="BI199" s="13" t="s">
        <v>157</v>
      </c>
      <c r="BJ199" s="139">
        <f t="shared" si="39"/>
        <v>0</v>
      </c>
      <c r="BK199" s="13" t="s">
        <v>196</v>
      </c>
      <c r="BL199" s="138" t="s">
        <v>1029</v>
      </c>
    </row>
    <row r="200" spans="2:64" s="1" customFormat="1" ht="16.5" customHeight="1">
      <c r="B200" s="127"/>
      <c r="C200" s="128" t="s">
        <v>419</v>
      </c>
      <c r="D200" s="128" t="s">
        <v>153</v>
      </c>
      <c r="E200" s="129" t="s">
        <v>1030</v>
      </c>
      <c r="F200" s="130" t="s">
        <v>1031</v>
      </c>
      <c r="G200" s="131" t="s">
        <v>154</v>
      </c>
      <c r="H200" s="132">
        <v>1</v>
      </c>
      <c r="I200" s="133"/>
      <c r="J200" s="133">
        <f t="shared" si="30"/>
        <v>0</v>
      </c>
      <c r="K200" s="130" t="s">
        <v>1</v>
      </c>
      <c r="L200" s="25"/>
      <c r="M200" s="134" t="s">
        <v>1</v>
      </c>
      <c r="N200" s="135" t="s">
        <v>35</v>
      </c>
      <c r="O200" s="136">
        <v>2.29</v>
      </c>
      <c r="P200" s="136">
        <f t="shared" si="31"/>
        <v>2.29</v>
      </c>
      <c r="Q200" s="136">
        <v>3.4000000000000002E-4</v>
      </c>
      <c r="R200" s="136">
        <f t="shared" si="32"/>
        <v>3.4000000000000002E-4</v>
      </c>
      <c r="S200" s="136">
        <v>0</v>
      </c>
      <c r="T200" s="137">
        <f t="shared" si="33"/>
        <v>0</v>
      </c>
      <c r="W200" s="461"/>
      <c r="Y200" s="271"/>
      <c r="AQ200" s="138" t="s">
        <v>196</v>
      </c>
      <c r="AS200" s="138" t="s">
        <v>153</v>
      </c>
      <c r="AT200" s="138" t="s">
        <v>157</v>
      </c>
      <c r="AX200" s="13" t="s">
        <v>151</v>
      </c>
      <c r="BD200" s="139">
        <f t="shared" si="34"/>
        <v>0</v>
      </c>
      <c r="BE200" s="139">
        <f t="shared" si="35"/>
        <v>0</v>
      </c>
      <c r="BF200" s="139">
        <f t="shared" si="36"/>
        <v>0</v>
      </c>
      <c r="BG200" s="139">
        <f t="shared" si="37"/>
        <v>0</v>
      </c>
      <c r="BH200" s="139">
        <f t="shared" si="38"/>
        <v>0</v>
      </c>
      <c r="BI200" s="13" t="s">
        <v>157</v>
      </c>
      <c r="BJ200" s="139">
        <f t="shared" si="39"/>
        <v>0</v>
      </c>
      <c r="BK200" s="13" t="s">
        <v>196</v>
      </c>
      <c r="BL200" s="138" t="s">
        <v>1032</v>
      </c>
    </row>
    <row r="201" spans="2:64" s="1" customFormat="1" ht="16.5" customHeight="1">
      <c r="B201" s="127"/>
      <c r="C201" s="140" t="s">
        <v>426</v>
      </c>
      <c r="D201" s="140" t="s">
        <v>338</v>
      </c>
      <c r="E201" s="141" t="s">
        <v>1033</v>
      </c>
      <c r="F201" s="142" t="s">
        <v>1034</v>
      </c>
      <c r="G201" s="143" t="s">
        <v>154</v>
      </c>
      <c r="H201" s="144">
        <v>1</v>
      </c>
      <c r="I201" s="145"/>
      <c r="J201" s="145">
        <f t="shared" si="30"/>
        <v>0</v>
      </c>
      <c r="K201" s="142" t="s">
        <v>1</v>
      </c>
      <c r="L201" s="146"/>
      <c r="M201" s="147" t="s">
        <v>1</v>
      </c>
      <c r="N201" s="148" t="s">
        <v>35</v>
      </c>
      <c r="O201" s="136">
        <v>0</v>
      </c>
      <c r="P201" s="136">
        <f t="shared" si="31"/>
        <v>0</v>
      </c>
      <c r="Q201" s="136">
        <v>1.2999999999999999E-2</v>
      </c>
      <c r="R201" s="136">
        <f t="shared" si="32"/>
        <v>1.2999999999999999E-2</v>
      </c>
      <c r="S201" s="136">
        <v>0</v>
      </c>
      <c r="T201" s="137">
        <f t="shared" si="33"/>
        <v>0</v>
      </c>
      <c r="W201" s="461"/>
      <c r="Y201" s="271"/>
      <c r="AQ201" s="138" t="s">
        <v>261</v>
      </c>
      <c r="AS201" s="138" t="s">
        <v>338</v>
      </c>
      <c r="AT201" s="138" t="s">
        <v>157</v>
      </c>
      <c r="AX201" s="13" t="s">
        <v>151</v>
      </c>
      <c r="BD201" s="139">
        <f t="shared" si="34"/>
        <v>0</v>
      </c>
      <c r="BE201" s="139">
        <f t="shared" si="35"/>
        <v>0</v>
      </c>
      <c r="BF201" s="139">
        <f t="shared" si="36"/>
        <v>0</v>
      </c>
      <c r="BG201" s="139">
        <f t="shared" si="37"/>
        <v>0</v>
      </c>
      <c r="BH201" s="139">
        <f t="shared" si="38"/>
        <v>0</v>
      </c>
      <c r="BI201" s="13" t="s">
        <v>157</v>
      </c>
      <c r="BJ201" s="139">
        <f t="shared" si="39"/>
        <v>0</v>
      </c>
      <c r="BK201" s="13" t="s">
        <v>196</v>
      </c>
      <c r="BL201" s="138" t="s">
        <v>1035</v>
      </c>
    </row>
    <row r="202" spans="2:64" s="1" customFormat="1" ht="24" customHeight="1">
      <c r="B202" s="127"/>
      <c r="C202" s="128" t="s">
        <v>430</v>
      </c>
      <c r="D202" s="128" t="s">
        <v>153</v>
      </c>
      <c r="E202" s="129" t="s">
        <v>1036</v>
      </c>
      <c r="F202" s="130" t="s">
        <v>1037</v>
      </c>
      <c r="G202" s="131" t="s">
        <v>154</v>
      </c>
      <c r="H202" s="132">
        <v>1</v>
      </c>
      <c r="I202" s="133"/>
      <c r="J202" s="133">
        <f t="shared" si="30"/>
        <v>0</v>
      </c>
      <c r="K202" s="130" t="s">
        <v>1</v>
      </c>
      <c r="L202" s="25"/>
      <c r="M202" s="134" t="s">
        <v>1</v>
      </c>
      <c r="N202" s="135" t="s">
        <v>35</v>
      </c>
      <c r="O202" s="136">
        <v>1.4650000000000001</v>
      </c>
      <c r="P202" s="136">
        <f t="shared" si="31"/>
        <v>1.4650000000000001</v>
      </c>
      <c r="Q202" s="136">
        <v>3.4000000000000002E-4</v>
      </c>
      <c r="R202" s="136">
        <f t="shared" si="32"/>
        <v>3.4000000000000002E-4</v>
      </c>
      <c r="S202" s="136">
        <v>0</v>
      </c>
      <c r="T202" s="137">
        <f t="shared" si="33"/>
        <v>0</v>
      </c>
      <c r="W202" s="461"/>
      <c r="Y202" s="271"/>
      <c r="AQ202" s="138" t="s">
        <v>196</v>
      </c>
      <c r="AS202" s="138" t="s">
        <v>153</v>
      </c>
      <c r="AT202" s="138" t="s">
        <v>157</v>
      </c>
      <c r="AX202" s="13" t="s">
        <v>151</v>
      </c>
      <c r="BD202" s="139">
        <f t="shared" si="34"/>
        <v>0</v>
      </c>
      <c r="BE202" s="139">
        <f t="shared" si="35"/>
        <v>0</v>
      </c>
      <c r="BF202" s="139">
        <f t="shared" si="36"/>
        <v>0</v>
      </c>
      <c r="BG202" s="139">
        <f t="shared" si="37"/>
        <v>0</v>
      </c>
      <c r="BH202" s="139">
        <f t="shared" si="38"/>
        <v>0</v>
      </c>
      <c r="BI202" s="13" t="s">
        <v>157</v>
      </c>
      <c r="BJ202" s="139">
        <f t="shared" si="39"/>
        <v>0</v>
      </c>
      <c r="BK202" s="13" t="s">
        <v>196</v>
      </c>
      <c r="BL202" s="138" t="s">
        <v>1038</v>
      </c>
    </row>
    <row r="203" spans="2:64" s="1" customFormat="1" ht="16.5" customHeight="1">
      <c r="B203" s="127"/>
      <c r="C203" s="140" t="s">
        <v>434</v>
      </c>
      <c r="D203" s="140" t="s">
        <v>338</v>
      </c>
      <c r="E203" s="141" t="s">
        <v>1039</v>
      </c>
      <c r="F203" s="142" t="s">
        <v>1040</v>
      </c>
      <c r="G203" s="143" t="s">
        <v>154</v>
      </c>
      <c r="H203" s="144">
        <v>1</v>
      </c>
      <c r="I203" s="145"/>
      <c r="J203" s="145">
        <f t="shared" si="30"/>
        <v>0</v>
      </c>
      <c r="K203" s="142" t="s">
        <v>1</v>
      </c>
      <c r="L203" s="146"/>
      <c r="M203" s="147" t="s">
        <v>1</v>
      </c>
      <c r="N203" s="148" t="s">
        <v>35</v>
      </c>
      <c r="O203" s="136">
        <v>0</v>
      </c>
      <c r="P203" s="136">
        <f t="shared" si="31"/>
        <v>0</v>
      </c>
      <c r="Q203" s="136">
        <v>0.01</v>
      </c>
      <c r="R203" s="136">
        <f t="shared" si="32"/>
        <v>0.01</v>
      </c>
      <c r="S203" s="136">
        <v>0</v>
      </c>
      <c r="T203" s="137">
        <f t="shared" si="33"/>
        <v>0</v>
      </c>
      <c r="W203" s="461"/>
      <c r="Y203" s="271"/>
      <c r="AQ203" s="138" t="s">
        <v>261</v>
      </c>
      <c r="AS203" s="138" t="s">
        <v>338</v>
      </c>
      <c r="AT203" s="138" t="s">
        <v>157</v>
      </c>
      <c r="AX203" s="13" t="s">
        <v>151</v>
      </c>
      <c r="BD203" s="139">
        <f t="shared" si="34"/>
        <v>0</v>
      </c>
      <c r="BE203" s="139">
        <f t="shared" si="35"/>
        <v>0</v>
      </c>
      <c r="BF203" s="139">
        <f t="shared" si="36"/>
        <v>0</v>
      </c>
      <c r="BG203" s="139">
        <f t="shared" si="37"/>
        <v>0</v>
      </c>
      <c r="BH203" s="139">
        <f t="shared" si="38"/>
        <v>0</v>
      </c>
      <c r="BI203" s="13" t="s">
        <v>157</v>
      </c>
      <c r="BJ203" s="139">
        <f t="shared" si="39"/>
        <v>0</v>
      </c>
      <c r="BK203" s="13" t="s">
        <v>196</v>
      </c>
      <c r="BL203" s="138" t="s">
        <v>1041</v>
      </c>
    </row>
    <row r="204" spans="2:64" s="1" customFormat="1" ht="24" customHeight="1">
      <c r="B204" s="127"/>
      <c r="C204" s="128" t="s">
        <v>438</v>
      </c>
      <c r="D204" s="128" t="s">
        <v>153</v>
      </c>
      <c r="E204" s="129" t="s">
        <v>1042</v>
      </c>
      <c r="F204" s="130" t="s">
        <v>1043</v>
      </c>
      <c r="G204" s="131" t="s">
        <v>154</v>
      </c>
      <c r="H204" s="132">
        <v>2</v>
      </c>
      <c r="I204" s="133"/>
      <c r="J204" s="133">
        <f t="shared" si="30"/>
        <v>0</v>
      </c>
      <c r="K204" s="130" t="s">
        <v>1</v>
      </c>
      <c r="L204" s="25"/>
      <c r="M204" s="134" t="s">
        <v>1</v>
      </c>
      <c r="N204" s="135" t="s">
        <v>35</v>
      </c>
      <c r="O204" s="136">
        <v>0.47891</v>
      </c>
      <c r="P204" s="136">
        <f t="shared" si="31"/>
        <v>0.95782</v>
      </c>
      <c r="Q204" s="136">
        <v>2.2799999999999999E-3</v>
      </c>
      <c r="R204" s="136">
        <f t="shared" si="32"/>
        <v>4.5599999999999998E-3</v>
      </c>
      <c r="S204" s="136">
        <v>0</v>
      </c>
      <c r="T204" s="137">
        <f t="shared" si="33"/>
        <v>0</v>
      </c>
      <c r="W204" s="461"/>
      <c r="Y204" s="271"/>
      <c r="AQ204" s="138" t="s">
        <v>196</v>
      </c>
      <c r="AS204" s="138" t="s">
        <v>153</v>
      </c>
      <c r="AT204" s="138" t="s">
        <v>157</v>
      </c>
      <c r="AX204" s="13" t="s">
        <v>151</v>
      </c>
      <c r="BD204" s="139">
        <f t="shared" si="34"/>
        <v>0</v>
      </c>
      <c r="BE204" s="139">
        <f t="shared" si="35"/>
        <v>0</v>
      </c>
      <c r="BF204" s="139">
        <f t="shared" si="36"/>
        <v>0</v>
      </c>
      <c r="BG204" s="139">
        <f t="shared" si="37"/>
        <v>0</v>
      </c>
      <c r="BH204" s="139">
        <f t="shared" si="38"/>
        <v>0</v>
      </c>
      <c r="BI204" s="13" t="s">
        <v>157</v>
      </c>
      <c r="BJ204" s="139">
        <f t="shared" si="39"/>
        <v>0</v>
      </c>
      <c r="BK204" s="13" t="s">
        <v>196</v>
      </c>
      <c r="BL204" s="138" t="s">
        <v>1044</v>
      </c>
    </row>
    <row r="205" spans="2:64" s="1" customFormat="1" ht="16.5" customHeight="1">
      <c r="B205" s="127"/>
      <c r="C205" s="140" t="s">
        <v>442</v>
      </c>
      <c r="D205" s="140" t="s">
        <v>338</v>
      </c>
      <c r="E205" s="141" t="s">
        <v>1045</v>
      </c>
      <c r="F205" s="142" t="s">
        <v>1046</v>
      </c>
      <c r="G205" s="143" t="s">
        <v>872</v>
      </c>
      <c r="H205" s="144">
        <v>2</v>
      </c>
      <c r="I205" s="145"/>
      <c r="J205" s="145">
        <f t="shared" si="30"/>
        <v>0</v>
      </c>
      <c r="K205" s="142" t="s">
        <v>1</v>
      </c>
      <c r="L205" s="146"/>
      <c r="M205" s="147" t="s">
        <v>1</v>
      </c>
      <c r="N205" s="148" t="s">
        <v>35</v>
      </c>
      <c r="O205" s="136">
        <v>0</v>
      </c>
      <c r="P205" s="136">
        <f t="shared" si="31"/>
        <v>0</v>
      </c>
      <c r="Q205" s="136">
        <v>0</v>
      </c>
      <c r="R205" s="136">
        <f t="shared" si="32"/>
        <v>0</v>
      </c>
      <c r="S205" s="136">
        <v>0</v>
      </c>
      <c r="T205" s="137">
        <f t="shared" si="33"/>
        <v>0</v>
      </c>
      <c r="W205" s="461"/>
      <c r="Y205" s="271"/>
      <c r="AQ205" s="138" t="s">
        <v>261</v>
      </c>
      <c r="AS205" s="138" t="s">
        <v>338</v>
      </c>
      <c r="AT205" s="138" t="s">
        <v>157</v>
      </c>
      <c r="AX205" s="13" t="s">
        <v>151</v>
      </c>
      <c r="BD205" s="139">
        <f t="shared" si="34"/>
        <v>0</v>
      </c>
      <c r="BE205" s="139">
        <f t="shared" si="35"/>
        <v>0</v>
      </c>
      <c r="BF205" s="139">
        <f t="shared" si="36"/>
        <v>0</v>
      </c>
      <c r="BG205" s="139">
        <f t="shared" si="37"/>
        <v>0</v>
      </c>
      <c r="BH205" s="139">
        <f t="shared" si="38"/>
        <v>0</v>
      </c>
      <c r="BI205" s="13" t="s">
        <v>157</v>
      </c>
      <c r="BJ205" s="139">
        <f t="shared" si="39"/>
        <v>0</v>
      </c>
      <c r="BK205" s="13" t="s">
        <v>196</v>
      </c>
      <c r="BL205" s="138" t="s">
        <v>1047</v>
      </c>
    </row>
    <row r="206" spans="2:64" s="1" customFormat="1" ht="24" customHeight="1">
      <c r="B206" s="127"/>
      <c r="C206" s="128" t="s">
        <v>446</v>
      </c>
      <c r="D206" s="128" t="s">
        <v>153</v>
      </c>
      <c r="E206" s="129" t="s">
        <v>1048</v>
      </c>
      <c r="F206" s="130" t="s">
        <v>1049</v>
      </c>
      <c r="G206" s="131" t="s">
        <v>375</v>
      </c>
      <c r="H206" s="132">
        <v>1</v>
      </c>
      <c r="I206" s="133"/>
      <c r="J206" s="133">
        <f t="shared" si="30"/>
        <v>0</v>
      </c>
      <c r="K206" s="130" t="s">
        <v>1</v>
      </c>
      <c r="L206" s="25"/>
      <c r="M206" s="134" t="s">
        <v>1</v>
      </c>
      <c r="N206" s="135" t="s">
        <v>35</v>
      </c>
      <c r="O206" s="136">
        <v>1.419</v>
      </c>
      <c r="P206" s="136">
        <f t="shared" si="31"/>
        <v>1.419</v>
      </c>
      <c r="Q206" s="136">
        <v>4.2999999999999999E-4</v>
      </c>
      <c r="R206" s="136">
        <f t="shared" si="32"/>
        <v>4.2999999999999999E-4</v>
      </c>
      <c r="S206" s="136">
        <v>0</v>
      </c>
      <c r="T206" s="137">
        <f t="shared" si="33"/>
        <v>0</v>
      </c>
      <c r="W206" s="461"/>
      <c r="Y206" s="271"/>
      <c r="AQ206" s="138" t="s">
        <v>196</v>
      </c>
      <c r="AS206" s="138" t="s">
        <v>153</v>
      </c>
      <c r="AT206" s="138" t="s">
        <v>157</v>
      </c>
      <c r="AX206" s="13" t="s">
        <v>151</v>
      </c>
      <c r="BD206" s="139">
        <f t="shared" si="34"/>
        <v>0</v>
      </c>
      <c r="BE206" s="139">
        <f t="shared" si="35"/>
        <v>0</v>
      </c>
      <c r="BF206" s="139">
        <f t="shared" si="36"/>
        <v>0</v>
      </c>
      <c r="BG206" s="139">
        <f t="shared" si="37"/>
        <v>0</v>
      </c>
      <c r="BH206" s="139">
        <f t="shared" si="38"/>
        <v>0</v>
      </c>
      <c r="BI206" s="13" t="s">
        <v>157</v>
      </c>
      <c r="BJ206" s="139">
        <f t="shared" si="39"/>
        <v>0</v>
      </c>
      <c r="BK206" s="13" t="s">
        <v>196</v>
      </c>
      <c r="BL206" s="138" t="s">
        <v>1050</v>
      </c>
    </row>
    <row r="207" spans="2:64" s="1" customFormat="1" ht="16.5" customHeight="1">
      <c r="B207" s="127"/>
      <c r="C207" s="140" t="s">
        <v>450</v>
      </c>
      <c r="D207" s="140" t="s">
        <v>338</v>
      </c>
      <c r="E207" s="141" t="s">
        <v>1051</v>
      </c>
      <c r="F207" s="142" t="s">
        <v>1052</v>
      </c>
      <c r="G207" s="143" t="s">
        <v>154</v>
      </c>
      <c r="H207" s="144">
        <v>1</v>
      </c>
      <c r="I207" s="145"/>
      <c r="J207" s="145">
        <f t="shared" si="30"/>
        <v>0</v>
      </c>
      <c r="K207" s="142" t="s">
        <v>1</v>
      </c>
      <c r="L207" s="146"/>
      <c r="M207" s="147" t="s">
        <v>1</v>
      </c>
      <c r="N207" s="148" t="s">
        <v>35</v>
      </c>
      <c r="O207" s="136">
        <v>0</v>
      </c>
      <c r="P207" s="136">
        <f t="shared" si="31"/>
        <v>0</v>
      </c>
      <c r="Q207" s="136">
        <v>7.4999999999999997E-3</v>
      </c>
      <c r="R207" s="136">
        <f t="shared" si="32"/>
        <v>7.4999999999999997E-3</v>
      </c>
      <c r="S207" s="136">
        <v>0</v>
      </c>
      <c r="T207" s="137">
        <f t="shared" si="33"/>
        <v>0</v>
      </c>
      <c r="W207" s="461"/>
      <c r="Y207" s="271"/>
      <c r="AQ207" s="138" t="s">
        <v>261</v>
      </c>
      <c r="AS207" s="138" t="s">
        <v>338</v>
      </c>
      <c r="AT207" s="138" t="s">
        <v>157</v>
      </c>
      <c r="AX207" s="13" t="s">
        <v>151</v>
      </c>
      <c r="BD207" s="139">
        <f t="shared" si="34"/>
        <v>0</v>
      </c>
      <c r="BE207" s="139">
        <f t="shared" si="35"/>
        <v>0</v>
      </c>
      <c r="BF207" s="139">
        <f t="shared" si="36"/>
        <v>0</v>
      </c>
      <c r="BG207" s="139">
        <f t="shared" si="37"/>
        <v>0</v>
      </c>
      <c r="BH207" s="139">
        <f t="shared" si="38"/>
        <v>0</v>
      </c>
      <c r="BI207" s="13" t="s">
        <v>157</v>
      </c>
      <c r="BJ207" s="139">
        <f t="shared" si="39"/>
        <v>0</v>
      </c>
      <c r="BK207" s="13" t="s">
        <v>196</v>
      </c>
      <c r="BL207" s="138" t="s">
        <v>1053</v>
      </c>
    </row>
    <row r="208" spans="2:64" s="1" customFormat="1" ht="16.5" customHeight="1">
      <c r="B208" s="127"/>
      <c r="C208" s="128" t="s">
        <v>454</v>
      </c>
      <c r="D208" s="128" t="s">
        <v>153</v>
      </c>
      <c r="E208" s="129" t="s">
        <v>1054</v>
      </c>
      <c r="F208" s="130" t="s">
        <v>1055</v>
      </c>
      <c r="G208" s="131" t="s">
        <v>154</v>
      </c>
      <c r="H208" s="132">
        <v>21</v>
      </c>
      <c r="I208" s="133"/>
      <c r="J208" s="133">
        <f t="shared" si="30"/>
        <v>0</v>
      </c>
      <c r="K208" s="130" t="s">
        <v>1</v>
      </c>
      <c r="L208" s="25"/>
      <c r="M208" s="134" t="s">
        <v>1</v>
      </c>
      <c r="N208" s="135" t="s">
        <v>35</v>
      </c>
      <c r="O208" s="136">
        <v>0.21431</v>
      </c>
      <c r="P208" s="136">
        <f t="shared" si="31"/>
        <v>4.5005100000000002</v>
      </c>
      <c r="Q208" s="136">
        <v>2.7999999999999998E-4</v>
      </c>
      <c r="R208" s="136">
        <f t="shared" si="32"/>
        <v>5.8799999999999998E-3</v>
      </c>
      <c r="S208" s="136">
        <v>0</v>
      </c>
      <c r="T208" s="137">
        <f t="shared" si="33"/>
        <v>0</v>
      </c>
      <c r="W208" s="461"/>
      <c r="Y208" s="271"/>
      <c r="AQ208" s="138" t="s">
        <v>196</v>
      </c>
      <c r="AS208" s="138" t="s">
        <v>153</v>
      </c>
      <c r="AT208" s="138" t="s">
        <v>157</v>
      </c>
      <c r="AX208" s="13" t="s">
        <v>151</v>
      </c>
      <c r="BD208" s="139">
        <f t="shared" si="34"/>
        <v>0</v>
      </c>
      <c r="BE208" s="139">
        <f t="shared" si="35"/>
        <v>0</v>
      </c>
      <c r="BF208" s="139">
        <f t="shared" si="36"/>
        <v>0</v>
      </c>
      <c r="BG208" s="139">
        <f t="shared" si="37"/>
        <v>0</v>
      </c>
      <c r="BH208" s="139">
        <f t="shared" si="38"/>
        <v>0</v>
      </c>
      <c r="BI208" s="13" t="s">
        <v>157</v>
      </c>
      <c r="BJ208" s="139">
        <f t="shared" si="39"/>
        <v>0</v>
      </c>
      <c r="BK208" s="13" t="s">
        <v>196</v>
      </c>
      <c r="BL208" s="138" t="s">
        <v>1056</v>
      </c>
    </row>
    <row r="209" spans="2:64" s="1" customFormat="1" ht="16.5" customHeight="1">
      <c r="B209" s="127"/>
      <c r="C209" s="140" t="s">
        <v>457</v>
      </c>
      <c r="D209" s="140" t="s">
        <v>338</v>
      </c>
      <c r="E209" s="141" t="s">
        <v>1057</v>
      </c>
      <c r="F209" s="142" t="s">
        <v>1058</v>
      </c>
      <c r="G209" s="143" t="s">
        <v>375</v>
      </c>
      <c r="H209" s="144">
        <v>21</v>
      </c>
      <c r="I209" s="145"/>
      <c r="J209" s="145">
        <f t="shared" si="30"/>
        <v>0</v>
      </c>
      <c r="K209" s="142" t="s">
        <v>1</v>
      </c>
      <c r="L209" s="146"/>
      <c r="M209" s="147" t="s">
        <v>1</v>
      </c>
      <c r="N209" s="148" t="s">
        <v>35</v>
      </c>
      <c r="O209" s="136">
        <v>0</v>
      </c>
      <c r="P209" s="136">
        <f t="shared" si="31"/>
        <v>0</v>
      </c>
      <c r="Q209" s="136">
        <v>0</v>
      </c>
      <c r="R209" s="136">
        <f t="shared" si="32"/>
        <v>0</v>
      </c>
      <c r="S209" s="136">
        <v>0</v>
      </c>
      <c r="T209" s="137">
        <f t="shared" si="33"/>
        <v>0</v>
      </c>
      <c r="W209" s="461"/>
      <c r="Y209" s="271"/>
      <c r="AQ209" s="138" t="s">
        <v>261</v>
      </c>
      <c r="AS209" s="138" t="s">
        <v>338</v>
      </c>
      <c r="AT209" s="138" t="s">
        <v>157</v>
      </c>
      <c r="AX209" s="13" t="s">
        <v>151</v>
      </c>
      <c r="BD209" s="139">
        <f t="shared" si="34"/>
        <v>0</v>
      </c>
      <c r="BE209" s="139">
        <f t="shared" si="35"/>
        <v>0</v>
      </c>
      <c r="BF209" s="139">
        <f t="shared" si="36"/>
        <v>0</v>
      </c>
      <c r="BG209" s="139">
        <f t="shared" si="37"/>
        <v>0</v>
      </c>
      <c r="BH209" s="139">
        <f t="shared" si="38"/>
        <v>0</v>
      </c>
      <c r="BI209" s="13" t="s">
        <v>157</v>
      </c>
      <c r="BJ209" s="139">
        <f t="shared" si="39"/>
        <v>0</v>
      </c>
      <c r="BK209" s="13" t="s">
        <v>196</v>
      </c>
      <c r="BL209" s="138" t="s">
        <v>1059</v>
      </c>
    </row>
    <row r="210" spans="2:64" s="1" customFormat="1" ht="24" customHeight="1">
      <c r="B210" s="127"/>
      <c r="C210" s="128" t="s">
        <v>461</v>
      </c>
      <c r="D210" s="128" t="s">
        <v>153</v>
      </c>
      <c r="E210" s="129" t="s">
        <v>1060</v>
      </c>
      <c r="F210" s="130" t="s">
        <v>1061</v>
      </c>
      <c r="G210" s="131" t="s">
        <v>154</v>
      </c>
      <c r="H210" s="132">
        <v>9</v>
      </c>
      <c r="I210" s="133"/>
      <c r="J210" s="133">
        <f t="shared" si="30"/>
        <v>0</v>
      </c>
      <c r="K210" s="130" t="s">
        <v>203</v>
      </c>
      <c r="L210" s="25"/>
      <c r="M210" s="134" t="s">
        <v>1</v>
      </c>
      <c r="N210" s="135" t="s">
        <v>35</v>
      </c>
      <c r="O210" s="136">
        <v>0.56554000000000004</v>
      </c>
      <c r="P210" s="136">
        <f t="shared" si="31"/>
        <v>5.0898600000000007</v>
      </c>
      <c r="Q210" s="136">
        <v>0</v>
      </c>
      <c r="R210" s="136">
        <f t="shared" si="32"/>
        <v>0</v>
      </c>
      <c r="S210" s="136">
        <v>0</v>
      </c>
      <c r="T210" s="137">
        <f t="shared" si="33"/>
        <v>0</v>
      </c>
      <c r="W210" s="461"/>
      <c r="Y210" s="271"/>
      <c r="AQ210" s="138" t="s">
        <v>196</v>
      </c>
      <c r="AS210" s="138" t="s">
        <v>153</v>
      </c>
      <c r="AT210" s="138" t="s">
        <v>157</v>
      </c>
      <c r="AX210" s="13" t="s">
        <v>151</v>
      </c>
      <c r="BD210" s="139">
        <f t="shared" si="34"/>
        <v>0</v>
      </c>
      <c r="BE210" s="139">
        <f t="shared" si="35"/>
        <v>0</v>
      </c>
      <c r="BF210" s="139">
        <f t="shared" si="36"/>
        <v>0</v>
      </c>
      <c r="BG210" s="139">
        <f t="shared" si="37"/>
        <v>0</v>
      </c>
      <c r="BH210" s="139">
        <f t="shared" si="38"/>
        <v>0</v>
      </c>
      <c r="BI210" s="13" t="s">
        <v>157</v>
      </c>
      <c r="BJ210" s="139">
        <f t="shared" si="39"/>
        <v>0</v>
      </c>
      <c r="BK210" s="13" t="s">
        <v>196</v>
      </c>
      <c r="BL210" s="138" t="s">
        <v>1062</v>
      </c>
    </row>
    <row r="211" spans="2:64" s="1" customFormat="1" ht="24" customHeight="1">
      <c r="B211" s="127"/>
      <c r="C211" s="140" t="s">
        <v>465</v>
      </c>
      <c r="D211" s="140" t="s">
        <v>338</v>
      </c>
      <c r="E211" s="141" t="s">
        <v>1063</v>
      </c>
      <c r="F211" s="142" t="s">
        <v>1064</v>
      </c>
      <c r="G211" s="143" t="s">
        <v>872</v>
      </c>
      <c r="H211" s="144">
        <v>8</v>
      </c>
      <c r="I211" s="145"/>
      <c r="J211" s="145">
        <f t="shared" si="30"/>
        <v>0</v>
      </c>
      <c r="K211" s="142" t="s">
        <v>1</v>
      </c>
      <c r="L211" s="146"/>
      <c r="M211" s="147" t="s">
        <v>1</v>
      </c>
      <c r="N211" s="148" t="s">
        <v>35</v>
      </c>
      <c r="O211" s="136">
        <v>0</v>
      </c>
      <c r="P211" s="136">
        <f t="shared" si="31"/>
        <v>0</v>
      </c>
      <c r="Q211" s="136">
        <v>0</v>
      </c>
      <c r="R211" s="136">
        <f t="shared" si="32"/>
        <v>0</v>
      </c>
      <c r="S211" s="136">
        <v>0</v>
      </c>
      <c r="T211" s="137">
        <f t="shared" si="33"/>
        <v>0</v>
      </c>
      <c r="W211" s="461"/>
      <c r="Y211" s="271"/>
      <c r="AQ211" s="138" t="s">
        <v>261</v>
      </c>
      <c r="AS211" s="138" t="s">
        <v>338</v>
      </c>
      <c r="AT211" s="138" t="s">
        <v>157</v>
      </c>
      <c r="AX211" s="13" t="s">
        <v>151</v>
      </c>
      <c r="BD211" s="139">
        <f t="shared" si="34"/>
        <v>0</v>
      </c>
      <c r="BE211" s="139">
        <f t="shared" si="35"/>
        <v>0</v>
      </c>
      <c r="BF211" s="139">
        <f t="shared" si="36"/>
        <v>0</v>
      </c>
      <c r="BG211" s="139">
        <f t="shared" si="37"/>
        <v>0</v>
      </c>
      <c r="BH211" s="139">
        <f t="shared" si="38"/>
        <v>0</v>
      </c>
      <c r="BI211" s="13" t="s">
        <v>157</v>
      </c>
      <c r="BJ211" s="139">
        <f t="shared" si="39"/>
        <v>0</v>
      </c>
      <c r="BK211" s="13" t="s">
        <v>196</v>
      </c>
      <c r="BL211" s="138" t="s">
        <v>1065</v>
      </c>
    </row>
    <row r="212" spans="2:64" s="1" customFormat="1" ht="16.5" customHeight="1">
      <c r="B212" s="127"/>
      <c r="C212" s="140" t="s">
        <v>469</v>
      </c>
      <c r="D212" s="140" t="s">
        <v>338</v>
      </c>
      <c r="E212" s="141" t="s">
        <v>1066</v>
      </c>
      <c r="F212" s="142" t="s">
        <v>1067</v>
      </c>
      <c r="G212" s="143" t="s">
        <v>872</v>
      </c>
      <c r="H212" s="144">
        <v>1</v>
      </c>
      <c r="I212" s="145"/>
      <c r="J212" s="145">
        <f t="shared" si="30"/>
        <v>0</v>
      </c>
      <c r="K212" s="142" t="s">
        <v>1</v>
      </c>
      <c r="L212" s="146"/>
      <c r="M212" s="147" t="s">
        <v>1</v>
      </c>
      <c r="N212" s="148" t="s">
        <v>35</v>
      </c>
      <c r="O212" s="136">
        <v>0</v>
      </c>
      <c r="P212" s="136">
        <f t="shared" si="31"/>
        <v>0</v>
      </c>
      <c r="Q212" s="136">
        <v>0</v>
      </c>
      <c r="R212" s="136">
        <f t="shared" si="32"/>
        <v>0</v>
      </c>
      <c r="S212" s="136">
        <v>0</v>
      </c>
      <c r="T212" s="137">
        <f t="shared" si="33"/>
        <v>0</v>
      </c>
      <c r="W212" s="461"/>
      <c r="Y212" s="271"/>
      <c r="AQ212" s="138" t="s">
        <v>261</v>
      </c>
      <c r="AS212" s="138" t="s">
        <v>338</v>
      </c>
      <c r="AT212" s="138" t="s">
        <v>157</v>
      </c>
      <c r="AX212" s="13" t="s">
        <v>151</v>
      </c>
      <c r="BD212" s="139">
        <f t="shared" si="34"/>
        <v>0</v>
      </c>
      <c r="BE212" s="139">
        <f t="shared" si="35"/>
        <v>0</v>
      </c>
      <c r="BF212" s="139">
        <f t="shared" si="36"/>
        <v>0</v>
      </c>
      <c r="BG212" s="139">
        <f t="shared" si="37"/>
        <v>0</v>
      </c>
      <c r="BH212" s="139">
        <f t="shared" si="38"/>
        <v>0</v>
      </c>
      <c r="BI212" s="13" t="s">
        <v>157</v>
      </c>
      <c r="BJ212" s="139">
        <f t="shared" si="39"/>
        <v>0</v>
      </c>
      <c r="BK212" s="13" t="s">
        <v>196</v>
      </c>
      <c r="BL212" s="138" t="s">
        <v>1068</v>
      </c>
    </row>
    <row r="213" spans="2:64" s="1" customFormat="1" ht="24" customHeight="1">
      <c r="B213" s="127"/>
      <c r="C213" s="128" t="s">
        <v>473</v>
      </c>
      <c r="D213" s="128" t="s">
        <v>153</v>
      </c>
      <c r="E213" s="129" t="s">
        <v>1069</v>
      </c>
      <c r="F213" s="130" t="s">
        <v>1070</v>
      </c>
      <c r="G213" s="131" t="s">
        <v>872</v>
      </c>
      <c r="H213" s="132">
        <v>2</v>
      </c>
      <c r="I213" s="133"/>
      <c r="J213" s="133">
        <f t="shared" si="30"/>
        <v>0</v>
      </c>
      <c r="K213" s="130" t="s">
        <v>1</v>
      </c>
      <c r="L213" s="25"/>
      <c r="M213" s="134" t="s">
        <v>1</v>
      </c>
      <c r="N213" s="135" t="s">
        <v>35</v>
      </c>
      <c r="O213" s="136">
        <v>0.42055999999999999</v>
      </c>
      <c r="P213" s="136">
        <f t="shared" si="31"/>
        <v>0.84111999999999998</v>
      </c>
      <c r="Q213" s="136">
        <v>4.0000000000000003E-5</v>
      </c>
      <c r="R213" s="136">
        <f t="shared" si="32"/>
        <v>8.0000000000000007E-5</v>
      </c>
      <c r="S213" s="136">
        <v>0</v>
      </c>
      <c r="T213" s="137">
        <f t="shared" si="33"/>
        <v>0</v>
      </c>
      <c r="W213" s="461"/>
      <c r="Y213" s="271"/>
      <c r="AQ213" s="138" t="s">
        <v>196</v>
      </c>
      <c r="AS213" s="138" t="s">
        <v>153</v>
      </c>
      <c r="AT213" s="138" t="s">
        <v>157</v>
      </c>
      <c r="AX213" s="13" t="s">
        <v>151</v>
      </c>
      <c r="BD213" s="139">
        <f t="shared" si="34"/>
        <v>0</v>
      </c>
      <c r="BE213" s="139">
        <f t="shared" si="35"/>
        <v>0</v>
      </c>
      <c r="BF213" s="139">
        <f t="shared" si="36"/>
        <v>0</v>
      </c>
      <c r="BG213" s="139">
        <f t="shared" si="37"/>
        <v>0</v>
      </c>
      <c r="BH213" s="139">
        <f t="shared" si="38"/>
        <v>0</v>
      </c>
      <c r="BI213" s="13" t="s">
        <v>157</v>
      </c>
      <c r="BJ213" s="139">
        <f t="shared" si="39"/>
        <v>0</v>
      </c>
      <c r="BK213" s="13" t="s">
        <v>196</v>
      </c>
      <c r="BL213" s="138" t="s">
        <v>1071</v>
      </c>
    </row>
    <row r="214" spans="2:64" s="1" customFormat="1" ht="22.95" customHeight="1">
      <c r="B214" s="127"/>
      <c r="C214" s="140" t="s">
        <v>475</v>
      </c>
      <c r="D214" s="140" t="s">
        <v>338</v>
      </c>
      <c r="E214" s="141" t="s">
        <v>1072</v>
      </c>
      <c r="F214" s="142" t="s">
        <v>1073</v>
      </c>
      <c r="G214" s="143" t="s">
        <v>872</v>
      </c>
      <c r="H214" s="144">
        <v>2</v>
      </c>
      <c r="I214" s="145"/>
      <c r="J214" s="145">
        <f t="shared" si="30"/>
        <v>0</v>
      </c>
      <c r="K214" s="142" t="s">
        <v>1</v>
      </c>
      <c r="L214" s="146"/>
      <c r="M214" s="147" t="s">
        <v>1</v>
      </c>
      <c r="N214" s="148" t="s">
        <v>35</v>
      </c>
      <c r="O214" s="136">
        <v>0</v>
      </c>
      <c r="P214" s="136">
        <f t="shared" si="31"/>
        <v>0</v>
      </c>
      <c r="Q214" s="136">
        <v>0</v>
      </c>
      <c r="R214" s="136">
        <f t="shared" si="32"/>
        <v>0</v>
      </c>
      <c r="S214" s="136">
        <v>0</v>
      </c>
      <c r="T214" s="137">
        <f t="shared" si="33"/>
        <v>0</v>
      </c>
      <c r="W214" s="461"/>
      <c r="Y214" s="271"/>
      <c r="AQ214" s="138" t="s">
        <v>261</v>
      </c>
      <c r="AS214" s="138" t="s">
        <v>338</v>
      </c>
      <c r="AT214" s="138" t="s">
        <v>157</v>
      </c>
      <c r="AX214" s="13" t="s">
        <v>151</v>
      </c>
      <c r="BD214" s="139">
        <f t="shared" si="34"/>
        <v>0</v>
      </c>
      <c r="BE214" s="139">
        <f t="shared" si="35"/>
        <v>0</v>
      </c>
      <c r="BF214" s="139">
        <f t="shared" si="36"/>
        <v>0</v>
      </c>
      <c r="BG214" s="139">
        <f t="shared" si="37"/>
        <v>0</v>
      </c>
      <c r="BH214" s="139">
        <f t="shared" si="38"/>
        <v>0</v>
      </c>
      <c r="BI214" s="13" t="s">
        <v>157</v>
      </c>
      <c r="BJ214" s="139">
        <f t="shared" si="39"/>
        <v>0</v>
      </c>
      <c r="BK214" s="13" t="s">
        <v>196</v>
      </c>
      <c r="BL214" s="138" t="s">
        <v>1074</v>
      </c>
    </row>
    <row r="215" spans="2:64" s="1" customFormat="1" ht="24" customHeight="1">
      <c r="B215" s="127"/>
      <c r="C215" s="128" t="s">
        <v>477</v>
      </c>
      <c r="D215" s="128" t="s">
        <v>153</v>
      </c>
      <c r="E215" s="129" t="s">
        <v>1075</v>
      </c>
      <c r="F215" s="130" t="s">
        <v>1076</v>
      </c>
      <c r="G215" s="131" t="s">
        <v>154</v>
      </c>
      <c r="H215" s="132">
        <v>1</v>
      </c>
      <c r="I215" s="133"/>
      <c r="J215" s="133">
        <f t="shared" si="30"/>
        <v>0</v>
      </c>
      <c r="K215" s="130" t="s">
        <v>1</v>
      </c>
      <c r="L215" s="25"/>
      <c r="M215" s="134" t="s">
        <v>1</v>
      </c>
      <c r="N215" s="135" t="s">
        <v>35</v>
      </c>
      <c r="O215" s="136">
        <v>0.59</v>
      </c>
      <c r="P215" s="136">
        <f t="shared" si="31"/>
        <v>0.59</v>
      </c>
      <c r="Q215" s="136">
        <v>1.2999999999999999E-4</v>
      </c>
      <c r="R215" s="136">
        <f t="shared" si="32"/>
        <v>1.2999999999999999E-4</v>
      </c>
      <c r="S215" s="136">
        <v>0</v>
      </c>
      <c r="T215" s="137">
        <f t="shared" si="33"/>
        <v>0</v>
      </c>
      <c r="W215" s="461"/>
      <c r="Y215" s="271"/>
      <c r="AQ215" s="138" t="s">
        <v>196</v>
      </c>
      <c r="AS215" s="138" t="s">
        <v>153</v>
      </c>
      <c r="AT215" s="138" t="s">
        <v>157</v>
      </c>
      <c r="AX215" s="13" t="s">
        <v>151</v>
      </c>
      <c r="BD215" s="139">
        <f t="shared" si="34"/>
        <v>0</v>
      </c>
      <c r="BE215" s="139">
        <f t="shared" si="35"/>
        <v>0</v>
      </c>
      <c r="BF215" s="139">
        <f t="shared" si="36"/>
        <v>0</v>
      </c>
      <c r="BG215" s="139">
        <f t="shared" si="37"/>
        <v>0</v>
      </c>
      <c r="BH215" s="139">
        <f t="shared" si="38"/>
        <v>0</v>
      </c>
      <c r="BI215" s="13" t="s">
        <v>157</v>
      </c>
      <c r="BJ215" s="139">
        <f t="shared" si="39"/>
        <v>0</v>
      </c>
      <c r="BK215" s="13" t="s">
        <v>196</v>
      </c>
      <c r="BL215" s="138" t="s">
        <v>1077</v>
      </c>
    </row>
    <row r="216" spans="2:64" s="1" customFormat="1" ht="16.5" customHeight="1">
      <c r="B216" s="127"/>
      <c r="C216" s="140" t="s">
        <v>483</v>
      </c>
      <c r="D216" s="140" t="s">
        <v>338</v>
      </c>
      <c r="E216" s="141" t="s">
        <v>1078</v>
      </c>
      <c r="F216" s="142" t="s">
        <v>1079</v>
      </c>
      <c r="G216" s="143" t="s">
        <v>154</v>
      </c>
      <c r="H216" s="144">
        <v>1</v>
      </c>
      <c r="I216" s="145"/>
      <c r="J216" s="145">
        <f t="shared" si="30"/>
        <v>0</v>
      </c>
      <c r="K216" s="142" t="s">
        <v>1</v>
      </c>
      <c r="L216" s="146"/>
      <c r="M216" s="147" t="s">
        <v>1</v>
      </c>
      <c r="N216" s="148" t="s">
        <v>35</v>
      </c>
      <c r="O216" s="136">
        <v>0</v>
      </c>
      <c r="P216" s="136">
        <f t="shared" si="31"/>
        <v>0</v>
      </c>
      <c r="Q216" s="136">
        <v>3.8500000000000001E-3</v>
      </c>
      <c r="R216" s="136">
        <f t="shared" si="32"/>
        <v>3.8500000000000001E-3</v>
      </c>
      <c r="S216" s="136">
        <v>0</v>
      </c>
      <c r="T216" s="137">
        <f t="shared" si="33"/>
        <v>0</v>
      </c>
      <c r="W216" s="461"/>
      <c r="Y216" s="271"/>
      <c r="AQ216" s="138" t="s">
        <v>261</v>
      </c>
      <c r="AS216" s="138" t="s">
        <v>338</v>
      </c>
      <c r="AT216" s="138" t="s">
        <v>157</v>
      </c>
      <c r="AX216" s="13" t="s">
        <v>151</v>
      </c>
      <c r="BD216" s="139">
        <f t="shared" si="34"/>
        <v>0</v>
      </c>
      <c r="BE216" s="139">
        <f t="shared" si="35"/>
        <v>0</v>
      </c>
      <c r="BF216" s="139">
        <f t="shared" si="36"/>
        <v>0</v>
      </c>
      <c r="BG216" s="139">
        <f t="shared" si="37"/>
        <v>0</v>
      </c>
      <c r="BH216" s="139">
        <f t="shared" si="38"/>
        <v>0</v>
      </c>
      <c r="BI216" s="13" t="s">
        <v>157</v>
      </c>
      <c r="BJ216" s="139">
        <f t="shared" si="39"/>
        <v>0</v>
      </c>
      <c r="BK216" s="13" t="s">
        <v>196</v>
      </c>
      <c r="BL216" s="138" t="s">
        <v>1080</v>
      </c>
    </row>
    <row r="217" spans="2:64" s="1" customFormat="1" ht="24" customHeight="1">
      <c r="B217" s="127"/>
      <c r="C217" s="128" t="s">
        <v>487</v>
      </c>
      <c r="D217" s="128" t="s">
        <v>153</v>
      </c>
      <c r="E217" s="129" t="s">
        <v>1081</v>
      </c>
      <c r="F217" s="130" t="s">
        <v>1082</v>
      </c>
      <c r="G217" s="131" t="s">
        <v>154</v>
      </c>
      <c r="H217" s="132">
        <v>7</v>
      </c>
      <c r="I217" s="133"/>
      <c r="J217" s="133">
        <f t="shared" si="30"/>
        <v>0</v>
      </c>
      <c r="K217" s="130" t="s">
        <v>155</v>
      </c>
      <c r="L217" s="25"/>
      <c r="M217" s="134" t="s">
        <v>1</v>
      </c>
      <c r="N217" s="135" t="s">
        <v>35</v>
      </c>
      <c r="O217" s="136">
        <v>0.15615999999999999</v>
      </c>
      <c r="P217" s="136">
        <f t="shared" si="31"/>
        <v>1.0931199999999999</v>
      </c>
      <c r="Q217" s="136">
        <v>0</v>
      </c>
      <c r="R217" s="136">
        <f t="shared" si="32"/>
        <v>0</v>
      </c>
      <c r="S217" s="136">
        <v>0</v>
      </c>
      <c r="T217" s="137">
        <f t="shared" si="33"/>
        <v>0</v>
      </c>
      <c r="W217" s="461"/>
      <c r="Y217" s="271"/>
      <c r="AQ217" s="138" t="s">
        <v>196</v>
      </c>
      <c r="AS217" s="138" t="s">
        <v>153</v>
      </c>
      <c r="AT217" s="138" t="s">
        <v>157</v>
      </c>
      <c r="AX217" s="13" t="s">
        <v>151</v>
      </c>
      <c r="BD217" s="139">
        <f t="shared" si="34"/>
        <v>0</v>
      </c>
      <c r="BE217" s="139">
        <f t="shared" si="35"/>
        <v>0</v>
      </c>
      <c r="BF217" s="139">
        <f t="shared" si="36"/>
        <v>0</v>
      </c>
      <c r="BG217" s="139">
        <f t="shared" si="37"/>
        <v>0</v>
      </c>
      <c r="BH217" s="139">
        <f t="shared" si="38"/>
        <v>0</v>
      </c>
      <c r="BI217" s="13" t="s">
        <v>157</v>
      </c>
      <c r="BJ217" s="139">
        <f t="shared" si="39"/>
        <v>0</v>
      </c>
      <c r="BK217" s="13" t="s">
        <v>196</v>
      </c>
      <c r="BL217" s="138" t="s">
        <v>1083</v>
      </c>
    </row>
    <row r="218" spans="2:64" s="1" customFormat="1" ht="16.5" customHeight="1">
      <c r="B218" s="127"/>
      <c r="C218" s="140" t="s">
        <v>491</v>
      </c>
      <c r="D218" s="140" t="s">
        <v>338</v>
      </c>
      <c r="E218" s="141" t="s">
        <v>1084</v>
      </c>
      <c r="F218" s="142" t="s">
        <v>1085</v>
      </c>
      <c r="G218" s="143" t="s">
        <v>154</v>
      </c>
      <c r="H218" s="144">
        <v>7</v>
      </c>
      <c r="I218" s="145"/>
      <c r="J218" s="145">
        <f t="shared" si="30"/>
        <v>0</v>
      </c>
      <c r="K218" s="142" t="s">
        <v>155</v>
      </c>
      <c r="L218" s="146"/>
      <c r="M218" s="147" t="s">
        <v>1</v>
      </c>
      <c r="N218" s="148" t="s">
        <v>35</v>
      </c>
      <c r="O218" s="136">
        <v>0</v>
      </c>
      <c r="P218" s="136">
        <f t="shared" si="31"/>
        <v>0</v>
      </c>
      <c r="Q218" s="136">
        <v>2.3000000000000001E-4</v>
      </c>
      <c r="R218" s="136">
        <f t="shared" si="32"/>
        <v>1.6100000000000001E-3</v>
      </c>
      <c r="S218" s="136">
        <v>0</v>
      </c>
      <c r="T218" s="137">
        <f t="shared" si="33"/>
        <v>0</v>
      </c>
      <c r="W218" s="461"/>
      <c r="Y218" s="271"/>
      <c r="AQ218" s="138" t="s">
        <v>261</v>
      </c>
      <c r="AS218" s="138" t="s">
        <v>338</v>
      </c>
      <c r="AT218" s="138" t="s">
        <v>157</v>
      </c>
      <c r="AX218" s="13" t="s">
        <v>151</v>
      </c>
      <c r="BD218" s="139">
        <f t="shared" si="34"/>
        <v>0</v>
      </c>
      <c r="BE218" s="139">
        <f t="shared" si="35"/>
        <v>0</v>
      </c>
      <c r="BF218" s="139">
        <f t="shared" si="36"/>
        <v>0</v>
      </c>
      <c r="BG218" s="139">
        <f t="shared" si="37"/>
        <v>0</v>
      </c>
      <c r="BH218" s="139">
        <f t="shared" si="38"/>
        <v>0</v>
      </c>
      <c r="BI218" s="13" t="s">
        <v>157</v>
      </c>
      <c r="BJ218" s="139">
        <f t="shared" si="39"/>
        <v>0</v>
      </c>
      <c r="BK218" s="13" t="s">
        <v>196</v>
      </c>
      <c r="BL218" s="138" t="s">
        <v>1086</v>
      </c>
    </row>
    <row r="219" spans="2:64" s="1" customFormat="1" ht="24" customHeight="1">
      <c r="B219" s="127"/>
      <c r="C219" s="128" t="s">
        <v>495</v>
      </c>
      <c r="D219" s="128" t="s">
        <v>153</v>
      </c>
      <c r="E219" s="129" t="s">
        <v>1087</v>
      </c>
      <c r="F219" s="130" t="s">
        <v>1088</v>
      </c>
      <c r="G219" s="131" t="s">
        <v>154</v>
      </c>
      <c r="H219" s="132">
        <v>1</v>
      </c>
      <c r="I219" s="133"/>
      <c r="J219" s="133">
        <f t="shared" si="30"/>
        <v>0</v>
      </c>
      <c r="K219" s="130" t="s">
        <v>1</v>
      </c>
      <c r="L219" s="25"/>
      <c r="M219" s="134" t="s">
        <v>1</v>
      </c>
      <c r="N219" s="135" t="s">
        <v>35</v>
      </c>
      <c r="O219" s="136">
        <v>0.23654</v>
      </c>
      <c r="P219" s="136">
        <f t="shared" si="31"/>
        <v>0.23654</v>
      </c>
      <c r="Q219" s="136">
        <v>0</v>
      </c>
      <c r="R219" s="136">
        <f t="shared" si="32"/>
        <v>0</v>
      </c>
      <c r="S219" s="136">
        <v>0</v>
      </c>
      <c r="T219" s="137">
        <f t="shared" si="33"/>
        <v>0</v>
      </c>
      <c r="W219" s="461"/>
      <c r="Y219" s="271"/>
      <c r="AQ219" s="138" t="s">
        <v>196</v>
      </c>
      <c r="AS219" s="138" t="s">
        <v>153</v>
      </c>
      <c r="AT219" s="138" t="s">
        <v>157</v>
      </c>
      <c r="AX219" s="13" t="s">
        <v>151</v>
      </c>
      <c r="BD219" s="139">
        <f t="shared" si="34"/>
        <v>0</v>
      </c>
      <c r="BE219" s="139">
        <f t="shared" si="35"/>
        <v>0</v>
      </c>
      <c r="BF219" s="139">
        <f t="shared" si="36"/>
        <v>0</v>
      </c>
      <c r="BG219" s="139">
        <f t="shared" si="37"/>
        <v>0</v>
      </c>
      <c r="BH219" s="139">
        <f t="shared" si="38"/>
        <v>0</v>
      </c>
      <c r="BI219" s="13" t="s">
        <v>157</v>
      </c>
      <c r="BJ219" s="139">
        <f t="shared" si="39"/>
        <v>0</v>
      </c>
      <c r="BK219" s="13" t="s">
        <v>196</v>
      </c>
      <c r="BL219" s="138" t="s">
        <v>1089</v>
      </c>
    </row>
    <row r="220" spans="2:64" s="1" customFormat="1" ht="24" customHeight="1">
      <c r="B220" s="127"/>
      <c r="C220" s="140" t="s">
        <v>499</v>
      </c>
      <c r="D220" s="140" t="s">
        <v>338</v>
      </c>
      <c r="E220" s="141" t="s">
        <v>1090</v>
      </c>
      <c r="F220" s="142" t="s">
        <v>1091</v>
      </c>
      <c r="G220" s="143" t="s">
        <v>154</v>
      </c>
      <c r="H220" s="144">
        <v>1</v>
      </c>
      <c r="I220" s="145"/>
      <c r="J220" s="145">
        <f t="shared" si="30"/>
        <v>0</v>
      </c>
      <c r="K220" s="142" t="s">
        <v>155</v>
      </c>
      <c r="L220" s="146"/>
      <c r="M220" s="147" t="s">
        <v>1</v>
      </c>
      <c r="N220" s="148" t="s">
        <v>35</v>
      </c>
      <c r="O220" s="136">
        <v>0</v>
      </c>
      <c r="P220" s="136">
        <f t="shared" si="31"/>
        <v>0</v>
      </c>
      <c r="Q220" s="136">
        <v>7.3999999999999999E-4</v>
      </c>
      <c r="R220" s="136">
        <f t="shared" si="32"/>
        <v>7.3999999999999999E-4</v>
      </c>
      <c r="S220" s="136">
        <v>0</v>
      </c>
      <c r="T220" s="137">
        <f t="shared" si="33"/>
        <v>0</v>
      </c>
      <c r="W220" s="461"/>
      <c r="Y220" s="271"/>
      <c r="AQ220" s="138" t="s">
        <v>261</v>
      </c>
      <c r="AS220" s="138" t="s">
        <v>338</v>
      </c>
      <c r="AT220" s="138" t="s">
        <v>157</v>
      </c>
      <c r="AX220" s="13" t="s">
        <v>151</v>
      </c>
      <c r="BD220" s="139">
        <f t="shared" si="34"/>
        <v>0</v>
      </c>
      <c r="BE220" s="139">
        <f t="shared" si="35"/>
        <v>0</v>
      </c>
      <c r="BF220" s="139">
        <f t="shared" si="36"/>
        <v>0</v>
      </c>
      <c r="BG220" s="139">
        <f t="shared" si="37"/>
        <v>0</v>
      </c>
      <c r="BH220" s="139">
        <f t="shared" si="38"/>
        <v>0</v>
      </c>
      <c r="BI220" s="13" t="s">
        <v>157</v>
      </c>
      <c r="BJ220" s="139">
        <f t="shared" si="39"/>
        <v>0</v>
      </c>
      <c r="BK220" s="13" t="s">
        <v>196</v>
      </c>
      <c r="BL220" s="138" t="s">
        <v>1092</v>
      </c>
    </row>
    <row r="221" spans="2:64" s="1" customFormat="1" ht="24" customHeight="1">
      <c r="B221" s="127"/>
      <c r="C221" s="128" t="s">
        <v>503</v>
      </c>
      <c r="D221" s="128" t="s">
        <v>153</v>
      </c>
      <c r="E221" s="129" t="s">
        <v>1093</v>
      </c>
      <c r="F221" s="130" t="s">
        <v>1094</v>
      </c>
      <c r="G221" s="131" t="s">
        <v>154</v>
      </c>
      <c r="H221" s="132">
        <v>2</v>
      </c>
      <c r="I221" s="133"/>
      <c r="J221" s="133">
        <f t="shared" si="30"/>
        <v>0</v>
      </c>
      <c r="K221" s="130" t="s">
        <v>155</v>
      </c>
      <c r="L221" s="25"/>
      <c r="M221" s="134" t="s">
        <v>1</v>
      </c>
      <c r="N221" s="135" t="s">
        <v>35</v>
      </c>
      <c r="O221" s="136">
        <v>0.16927</v>
      </c>
      <c r="P221" s="136">
        <f t="shared" si="31"/>
        <v>0.33854000000000001</v>
      </c>
      <c r="Q221" s="136">
        <v>1.0000000000000001E-5</v>
      </c>
      <c r="R221" s="136">
        <f t="shared" si="32"/>
        <v>2.0000000000000002E-5</v>
      </c>
      <c r="S221" s="136">
        <v>0</v>
      </c>
      <c r="T221" s="137">
        <f t="shared" si="33"/>
        <v>0</v>
      </c>
      <c r="W221" s="461"/>
      <c r="Y221" s="271"/>
      <c r="AQ221" s="138" t="s">
        <v>196</v>
      </c>
      <c r="AS221" s="138" t="s">
        <v>153</v>
      </c>
      <c r="AT221" s="138" t="s">
        <v>157</v>
      </c>
      <c r="AX221" s="13" t="s">
        <v>151</v>
      </c>
      <c r="BD221" s="139">
        <f t="shared" si="34"/>
        <v>0</v>
      </c>
      <c r="BE221" s="139">
        <f t="shared" si="35"/>
        <v>0</v>
      </c>
      <c r="BF221" s="139">
        <f t="shared" si="36"/>
        <v>0</v>
      </c>
      <c r="BG221" s="139">
        <f t="shared" si="37"/>
        <v>0</v>
      </c>
      <c r="BH221" s="139">
        <f t="shared" si="38"/>
        <v>0</v>
      </c>
      <c r="BI221" s="13" t="s">
        <v>157</v>
      </c>
      <c r="BJ221" s="139">
        <f t="shared" si="39"/>
        <v>0</v>
      </c>
      <c r="BK221" s="13" t="s">
        <v>196</v>
      </c>
      <c r="BL221" s="138" t="s">
        <v>1095</v>
      </c>
    </row>
    <row r="222" spans="2:64" s="1" customFormat="1" ht="24" customHeight="1">
      <c r="B222" s="127"/>
      <c r="C222" s="140" t="s">
        <v>507</v>
      </c>
      <c r="D222" s="140" t="s">
        <v>338</v>
      </c>
      <c r="E222" s="141" t="s">
        <v>1096</v>
      </c>
      <c r="F222" s="142" t="s">
        <v>1097</v>
      </c>
      <c r="G222" s="143" t="s">
        <v>154</v>
      </c>
      <c r="H222" s="144">
        <v>2</v>
      </c>
      <c r="I222" s="145"/>
      <c r="J222" s="145">
        <f t="shared" si="30"/>
        <v>0</v>
      </c>
      <c r="K222" s="142" t="s">
        <v>155</v>
      </c>
      <c r="L222" s="146"/>
      <c r="M222" s="147" t="s">
        <v>1</v>
      </c>
      <c r="N222" s="148" t="s">
        <v>35</v>
      </c>
      <c r="O222" s="136">
        <v>0</v>
      </c>
      <c r="P222" s="136">
        <f t="shared" si="31"/>
        <v>0</v>
      </c>
      <c r="Q222" s="136">
        <v>3.6000000000000002E-4</v>
      </c>
      <c r="R222" s="136">
        <f t="shared" si="32"/>
        <v>7.2000000000000005E-4</v>
      </c>
      <c r="S222" s="136">
        <v>0</v>
      </c>
      <c r="T222" s="137">
        <f t="shared" si="33"/>
        <v>0</v>
      </c>
      <c r="W222" s="461"/>
      <c r="Y222" s="271"/>
      <c r="AQ222" s="138" t="s">
        <v>261</v>
      </c>
      <c r="AS222" s="138" t="s">
        <v>338</v>
      </c>
      <c r="AT222" s="138" t="s">
        <v>157</v>
      </c>
      <c r="AX222" s="13" t="s">
        <v>151</v>
      </c>
      <c r="BD222" s="139">
        <f t="shared" si="34"/>
        <v>0</v>
      </c>
      <c r="BE222" s="139">
        <f t="shared" si="35"/>
        <v>0</v>
      </c>
      <c r="BF222" s="139">
        <f t="shared" si="36"/>
        <v>0</v>
      </c>
      <c r="BG222" s="139">
        <f t="shared" si="37"/>
        <v>0</v>
      </c>
      <c r="BH222" s="139">
        <f t="shared" si="38"/>
        <v>0</v>
      </c>
      <c r="BI222" s="13" t="s">
        <v>157</v>
      </c>
      <c r="BJ222" s="139">
        <f t="shared" si="39"/>
        <v>0</v>
      </c>
      <c r="BK222" s="13" t="s">
        <v>196</v>
      </c>
      <c r="BL222" s="138" t="s">
        <v>1098</v>
      </c>
    </row>
    <row r="223" spans="2:64" s="1" customFormat="1" ht="24" customHeight="1">
      <c r="B223" s="127"/>
      <c r="C223" s="128" t="s">
        <v>511</v>
      </c>
      <c r="D223" s="128" t="s">
        <v>153</v>
      </c>
      <c r="E223" s="129" t="s">
        <v>1099</v>
      </c>
      <c r="F223" s="130" t="s">
        <v>1100</v>
      </c>
      <c r="G223" s="131" t="s">
        <v>154</v>
      </c>
      <c r="H223" s="132">
        <v>1</v>
      </c>
      <c r="I223" s="133"/>
      <c r="J223" s="133">
        <f t="shared" si="30"/>
        <v>0</v>
      </c>
      <c r="K223" s="130" t="s">
        <v>155</v>
      </c>
      <c r="L223" s="25"/>
      <c r="M223" s="134" t="s">
        <v>1</v>
      </c>
      <c r="N223" s="135" t="s">
        <v>35</v>
      </c>
      <c r="O223" s="136">
        <v>0.26916000000000001</v>
      </c>
      <c r="P223" s="136">
        <f t="shared" si="31"/>
        <v>0.26916000000000001</v>
      </c>
      <c r="Q223" s="136">
        <v>0</v>
      </c>
      <c r="R223" s="136">
        <f t="shared" si="32"/>
        <v>0</v>
      </c>
      <c r="S223" s="136">
        <v>0</v>
      </c>
      <c r="T223" s="137">
        <f t="shared" si="33"/>
        <v>0</v>
      </c>
      <c r="W223" s="461"/>
      <c r="Y223" s="271"/>
      <c r="AQ223" s="138" t="s">
        <v>196</v>
      </c>
      <c r="AS223" s="138" t="s">
        <v>153</v>
      </c>
      <c r="AT223" s="138" t="s">
        <v>157</v>
      </c>
      <c r="AX223" s="13" t="s">
        <v>151</v>
      </c>
      <c r="BD223" s="139">
        <f t="shared" si="34"/>
        <v>0</v>
      </c>
      <c r="BE223" s="139">
        <f t="shared" si="35"/>
        <v>0</v>
      </c>
      <c r="BF223" s="139">
        <f t="shared" si="36"/>
        <v>0</v>
      </c>
      <c r="BG223" s="139">
        <f t="shared" si="37"/>
        <v>0</v>
      </c>
      <c r="BH223" s="139">
        <f t="shared" si="38"/>
        <v>0</v>
      </c>
      <c r="BI223" s="13" t="s">
        <v>157</v>
      </c>
      <c r="BJ223" s="139">
        <f t="shared" si="39"/>
        <v>0</v>
      </c>
      <c r="BK223" s="13" t="s">
        <v>196</v>
      </c>
      <c r="BL223" s="138" t="s">
        <v>1101</v>
      </c>
    </row>
    <row r="224" spans="2:64" s="1" customFormat="1" ht="24" customHeight="1">
      <c r="B224" s="127"/>
      <c r="C224" s="140" t="s">
        <v>515</v>
      </c>
      <c r="D224" s="140" t="s">
        <v>338</v>
      </c>
      <c r="E224" s="141" t="s">
        <v>1102</v>
      </c>
      <c r="F224" s="142" t="s">
        <v>1103</v>
      </c>
      <c r="G224" s="143" t="s">
        <v>154</v>
      </c>
      <c r="H224" s="144">
        <v>1</v>
      </c>
      <c r="I224" s="145"/>
      <c r="J224" s="145">
        <f t="shared" si="30"/>
        <v>0</v>
      </c>
      <c r="K224" s="142" t="s">
        <v>155</v>
      </c>
      <c r="L224" s="146"/>
      <c r="M224" s="147" t="s">
        <v>1</v>
      </c>
      <c r="N224" s="148" t="s">
        <v>35</v>
      </c>
      <c r="O224" s="136">
        <v>0</v>
      </c>
      <c r="P224" s="136">
        <f t="shared" si="31"/>
        <v>0</v>
      </c>
      <c r="Q224" s="136">
        <v>1.3999999999999999E-4</v>
      </c>
      <c r="R224" s="136">
        <f t="shared" si="32"/>
        <v>1.3999999999999999E-4</v>
      </c>
      <c r="S224" s="136">
        <v>0</v>
      </c>
      <c r="T224" s="137">
        <f t="shared" si="33"/>
        <v>0</v>
      </c>
      <c r="W224" s="461"/>
      <c r="Y224" s="271"/>
      <c r="AQ224" s="138" t="s">
        <v>261</v>
      </c>
      <c r="AS224" s="138" t="s">
        <v>338</v>
      </c>
      <c r="AT224" s="138" t="s">
        <v>157</v>
      </c>
      <c r="AX224" s="13" t="s">
        <v>151</v>
      </c>
      <c r="BD224" s="139">
        <f t="shared" si="34"/>
        <v>0</v>
      </c>
      <c r="BE224" s="139">
        <f t="shared" si="35"/>
        <v>0</v>
      </c>
      <c r="BF224" s="139">
        <f t="shared" si="36"/>
        <v>0</v>
      </c>
      <c r="BG224" s="139">
        <f t="shared" si="37"/>
        <v>0</v>
      </c>
      <c r="BH224" s="139">
        <f t="shared" si="38"/>
        <v>0</v>
      </c>
      <c r="BI224" s="13" t="s">
        <v>157</v>
      </c>
      <c r="BJ224" s="139">
        <f t="shared" si="39"/>
        <v>0</v>
      </c>
      <c r="BK224" s="13" t="s">
        <v>196</v>
      </c>
      <c r="BL224" s="138" t="s">
        <v>1104</v>
      </c>
    </row>
    <row r="225" spans="2:64" s="1" customFormat="1" ht="24" customHeight="1">
      <c r="B225" s="127"/>
      <c r="C225" s="128" t="s">
        <v>519</v>
      </c>
      <c r="D225" s="128" t="s">
        <v>153</v>
      </c>
      <c r="E225" s="129" t="s">
        <v>1105</v>
      </c>
      <c r="F225" s="130" t="s">
        <v>1106</v>
      </c>
      <c r="G225" s="131" t="s">
        <v>154</v>
      </c>
      <c r="H225" s="132">
        <v>3</v>
      </c>
      <c r="I225" s="133"/>
      <c r="J225" s="133">
        <f t="shared" si="30"/>
        <v>0</v>
      </c>
      <c r="K225" s="130" t="s">
        <v>155</v>
      </c>
      <c r="L225" s="25"/>
      <c r="M225" s="134" t="s">
        <v>1</v>
      </c>
      <c r="N225" s="135" t="s">
        <v>35</v>
      </c>
      <c r="O225" s="136">
        <v>0.26916000000000001</v>
      </c>
      <c r="P225" s="136">
        <f t="shared" si="31"/>
        <v>0.80747999999999998</v>
      </c>
      <c r="Q225" s="136">
        <v>0</v>
      </c>
      <c r="R225" s="136">
        <f t="shared" si="32"/>
        <v>0</v>
      </c>
      <c r="S225" s="136">
        <v>0</v>
      </c>
      <c r="T225" s="137">
        <f t="shared" si="33"/>
        <v>0</v>
      </c>
      <c r="W225" s="461"/>
      <c r="Y225" s="271"/>
      <c r="AQ225" s="138" t="s">
        <v>196</v>
      </c>
      <c r="AS225" s="138" t="s">
        <v>153</v>
      </c>
      <c r="AT225" s="138" t="s">
        <v>157</v>
      </c>
      <c r="AX225" s="13" t="s">
        <v>151</v>
      </c>
      <c r="BD225" s="139">
        <f t="shared" si="34"/>
        <v>0</v>
      </c>
      <c r="BE225" s="139">
        <f t="shared" si="35"/>
        <v>0</v>
      </c>
      <c r="BF225" s="139">
        <f t="shared" si="36"/>
        <v>0</v>
      </c>
      <c r="BG225" s="139">
        <f t="shared" si="37"/>
        <v>0</v>
      </c>
      <c r="BH225" s="139">
        <f t="shared" si="38"/>
        <v>0</v>
      </c>
      <c r="BI225" s="13" t="s">
        <v>157</v>
      </c>
      <c r="BJ225" s="139">
        <f t="shared" si="39"/>
        <v>0</v>
      </c>
      <c r="BK225" s="13" t="s">
        <v>196</v>
      </c>
      <c r="BL225" s="138" t="s">
        <v>1107</v>
      </c>
    </row>
    <row r="226" spans="2:64" s="1" customFormat="1" ht="48" customHeight="1">
      <c r="B226" s="127"/>
      <c r="C226" s="140" t="s">
        <v>523</v>
      </c>
      <c r="D226" s="140" t="s">
        <v>338</v>
      </c>
      <c r="E226" s="141" t="s">
        <v>1108</v>
      </c>
      <c r="F226" s="142" t="s">
        <v>1109</v>
      </c>
      <c r="G226" s="143" t="s">
        <v>154</v>
      </c>
      <c r="H226" s="144">
        <v>3</v>
      </c>
      <c r="I226" s="145"/>
      <c r="J226" s="145">
        <f t="shared" si="30"/>
        <v>0</v>
      </c>
      <c r="K226" s="142" t="s">
        <v>155</v>
      </c>
      <c r="L226" s="146"/>
      <c r="M226" s="147" t="s">
        <v>1</v>
      </c>
      <c r="N226" s="148" t="s">
        <v>35</v>
      </c>
      <c r="O226" s="136">
        <v>0</v>
      </c>
      <c r="P226" s="136">
        <f t="shared" si="31"/>
        <v>0</v>
      </c>
      <c r="Q226" s="136">
        <v>7.5000000000000002E-4</v>
      </c>
      <c r="R226" s="136">
        <f t="shared" si="32"/>
        <v>2.2500000000000003E-3</v>
      </c>
      <c r="S226" s="136">
        <v>0</v>
      </c>
      <c r="T226" s="137">
        <f t="shared" si="33"/>
        <v>0</v>
      </c>
      <c r="W226" s="461"/>
      <c r="Y226" s="271"/>
      <c r="AQ226" s="138" t="s">
        <v>261</v>
      </c>
      <c r="AS226" s="138" t="s">
        <v>338</v>
      </c>
      <c r="AT226" s="138" t="s">
        <v>157</v>
      </c>
      <c r="AX226" s="13" t="s">
        <v>151</v>
      </c>
      <c r="BD226" s="139">
        <f t="shared" si="34"/>
        <v>0</v>
      </c>
      <c r="BE226" s="139">
        <f t="shared" si="35"/>
        <v>0</v>
      </c>
      <c r="BF226" s="139">
        <f t="shared" si="36"/>
        <v>0</v>
      </c>
      <c r="BG226" s="139">
        <f t="shared" si="37"/>
        <v>0</v>
      </c>
      <c r="BH226" s="139">
        <f t="shared" si="38"/>
        <v>0</v>
      </c>
      <c r="BI226" s="13" t="s">
        <v>157</v>
      </c>
      <c r="BJ226" s="139">
        <f t="shared" si="39"/>
        <v>0</v>
      </c>
      <c r="BK226" s="13" t="s">
        <v>196</v>
      </c>
      <c r="BL226" s="138" t="s">
        <v>1110</v>
      </c>
    </row>
    <row r="227" spans="2:64" s="1" customFormat="1" ht="16.5" customHeight="1">
      <c r="B227" s="127"/>
      <c r="C227" s="128" t="s">
        <v>527</v>
      </c>
      <c r="D227" s="128" t="s">
        <v>153</v>
      </c>
      <c r="E227" s="129" t="s">
        <v>1111</v>
      </c>
      <c r="F227" s="130" t="s">
        <v>1112</v>
      </c>
      <c r="G227" s="131" t="s">
        <v>154</v>
      </c>
      <c r="H227" s="132">
        <v>1</v>
      </c>
      <c r="I227" s="133"/>
      <c r="J227" s="133">
        <f t="shared" si="30"/>
        <v>0</v>
      </c>
      <c r="K227" s="130" t="s">
        <v>203</v>
      </c>
      <c r="L227" s="25"/>
      <c r="M227" s="134" t="s">
        <v>1</v>
      </c>
      <c r="N227" s="135" t="s">
        <v>35</v>
      </c>
      <c r="O227" s="136">
        <v>0.48716999999999999</v>
      </c>
      <c r="P227" s="136">
        <f t="shared" si="31"/>
        <v>0.48716999999999999</v>
      </c>
      <c r="Q227" s="136">
        <v>0</v>
      </c>
      <c r="R227" s="136">
        <f t="shared" si="32"/>
        <v>0</v>
      </c>
      <c r="S227" s="136">
        <v>0</v>
      </c>
      <c r="T227" s="137">
        <f t="shared" si="33"/>
        <v>0</v>
      </c>
      <c r="W227" s="461"/>
      <c r="Y227" s="271"/>
      <c r="AQ227" s="138" t="s">
        <v>196</v>
      </c>
      <c r="AS227" s="138" t="s">
        <v>153</v>
      </c>
      <c r="AT227" s="138" t="s">
        <v>157</v>
      </c>
      <c r="AX227" s="13" t="s">
        <v>151</v>
      </c>
      <c r="BD227" s="139">
        <f t="shared" si="34"/>
        <v>0</v>
      </c>
      <c r="BE227" s="139">
        <f t="shared" si="35"/>
        <v>0</v>
      </c>
      <c r="BF227" s="139">
        <f t="shared" si="36"/>
        <v>0</v>
      </c>
      <c r="BG227" s="139">
        <f t="shared" si="37"/>
        <v>0</v>
      </c>
      <c r="BH227" s="139">
        <f t="shared" si="38"/>
        <v>0</v>
      </c>
      <c r="BI227" s="13" t="s">
        <v>157</v>
      </c>
      <c r="BJ227" s="139">
        <f t="shared" si="39"/>
        <v>0</v>
      </c>
      <c r="BK227" s="13" t="s">
        <v>196</v>
      </c>
      <c r="BL227" s="138" t="s">
        <v>1113</v>
      </c>
    </row>
    <row r="228" spans="2:64" s="1" customFormat="1" ht="16.5" customHeight="1">
      <c r="B228" s="127"/>
      <c r="C228" s="140" t="s">
        <v>533</v>
      </c>
      <c r="D228" s="140" t="s">
        <v>338</v>
      </c>
      <c r="E228" s="141" t="s">
        <v>1114</v>
      </c>
      <c r="F228" s="142" t="s">
        <v>1115</v>
      </c>
      <c r="G228" s="143" t="s">
        <v>375</v>
      </c>
      <c r="H228" s="144">
        <v>1</v>
      </c>
      <c r="I228" s="145"/>
      <c r="J228" s="145">
        <f t="shared" si="30"/>
        <v>0</v>
      </c>
      <c r="K228" s="142" t="s">
        <v>1</v>
      </c>
      <c r="L228" s="146"/>
      <c r="M228" s="147" t="s">
        <v>1</v>
      </c>
      <c r="N228" s="148" t="s">
        <v>35</v>
      </c>
      <c r="O228" s="136">
        <v>0</v>
      </c>
      <c r="P228" s="136">
        <f t="shared" si="31"/>
        <v>0</v>
      </c>
      <c r="Q228" s="136">
        <v>0</v>
      </c>
      <c r="R228" s="136">
        <f t="shared" si="32"/>
        <v>0</v>
      </c>
      <c r="S228" s="136">
        <v>0</v>
      </c>
      <c r="T228" s="137">
        <f t="shared" si="33"/>
        <v>0</v>
      </c>
      <c r="W228" s="461"/>
      <c r="Y228" s="271"/>
      <c r="AQ228" s="138" t="s">
        <v>261</v>
      </c>
      <c r="AS228" s="138" t="s">
        <v>338</v>
      </c>
      <c r="AT228" s="138" t="s">
        <v>157</v>
      </c>
      <c r="AX228" s="13" t="s">
        <v>151</v>
      </c>
      <c r="BD228" s="139">
        <f t="shared" si="34"/>
        <v>0</v>
      </c>
      <c r="BE228" s="139">
        <f t="shared" si="35"/>
        <v>0</v>
      </c>
      <c r="BF228" s="139">
        <f t="shared" si="36"/>
        <v>0</v>
      </c>
      <c r="BG228" s="139">
        <f t="shared" si="37"/>
        <v>0</v>
      </c>
      <c r="BH228" s="139">
        <f t="shared" si="38"/>
        <v>0</v>
      </c>
      <c r="BI228" s="13" t="s">
        <v>157</v>
      </c>
      <c r="BJ228" s="139">
        <f t="shared" si="39"/>
        <v>0</v>
      </c>
      <c r="BK228" s="13" t="s">
        <v>196</v>
      </c>
      <c r="BL228" s="138" t="s">
        <v>1116</v>
      </c>
    </row>
    <row r="229" spans="2:64" s="1" customFormat="1" ht="24" customHeight="1">
      <c r="B229" s="127"/>
      <c r="C229" s="128" t="s">
        <v>537</v>
      </c>
      <c r="D229" s="128" t="s">
        <v>153</v>
      </c>
      <c r="E229" s="129" t="s">
        <v>1117</v>
      </c>
      <c r="F229" s="130" t="s">
        <v>1118</v>
      </c>
      <c r="G229" s="131" t="s">
        <v>422</v>
      </c>
      <c r="H229" s="132">
        <v>65.668999999999997</v>
      </c>
      <c r="I229" s="133"/>
      <c r="J229" s="133">
        <f t="shared" si="30"/>
        <v>0</v>
      </c>
      <c r="K229" s="130" t="s">
        <v>155</v>
      </c>
      <c r="L229" s="25"/>
      <c r="M229" s="149" t="s">
        <v>1</v>
      </c>
      <c r="N229" s="150" t="s">
        <v>35</v>
      </c>
      <c r="O229" s="151">
        <v>0</v>
      </c>
      <c r="P229" s="151">
        <f t="shared" si="31"/>
        <v>0</v>
      </c>
      <c r="Q229" s="151">
        <v>0</v>
      </c>
      <c r="R229" s="151">
        <f t="shared" si="32"/>
        <v>0</v>
      </c>
      <c r="S229" s="151">
        <v>0</v>
      </c>
      <c r="T229" s="152">
        <f t="shared" si="33"/>
        <v>0</v>
      </c>
      <c r="W229" s="461"/>
      <c r="Y229" s="271"/>
      <c r="AQ229" s="138" t="s">
        <v>196</v>
      </c>
      <c r="AS229" s="138" t="s">
        <v>153</v>
      </c>
      <c r="AT229" s="138" t="s">
        <v>157</v>
      </c>
      <c r="AX229" s="13" t="s">
        <v>151</v>
      </c>
      <c r="BD229" s="139">
        <f t="shared" si="34"/>
        <v>0</v>
      </c>
      <c r="BE229" s="139">
        <f t="shared" si="35"/>
        <v>0</v>
      </c>
      <c r="BF229" s="139">
        <f t="shared" si="36"/>
        <v>0</v>
      </c>
      <c r="BG229" s="139">
        <f t="shared" si="37"/>
        <v>0</v>
      </c>
      <c r="BH229" s="139">
        <f t="shared" si="38"/>
        <v>0</v>
      </c>
      <c r="BI229" s="13" t="s">
        <v>157</v>
      </c>
      <c r="BJ229" s="139">
        <f t="shared" si="39"/>
        <v>0</v>
      </c>
      <c r="BK229" s="13" t="s">
        <v>196</v>
      </c>
      <c r="BL229" s="138" t="s">
        <v>1119</v>
      </c>
    </row>
    <row r="230" spans="2:64" s="1" customFormat="1" ht="6.9" customHeight="1">
      <c r="B230" s="37"/>
      <c r="C230" s="38"/>
      <c r="D230" s="38"/>
      <c r="E230" s="38"/>
      <c r="F230" s="38"/>
      <c r="G230" s="38"/>
      <c r="H230" s="38"/>
      <c r="I230" s="38"/>
      <c r="J230" s="38"/>
      <c r="K230" s="38"/>
      <c r="L230" s="25"/>
    </row>
  </sheetData>
  <autoFilter ref="C124:K229"/>
  <mergeCells count="5">
    <mergeCell ref="E117:H117"/>
    <mergeCell ref="L2:V2"/>
    <mergeCell ref="E10:H10"/>
    <mergeCell ref="E30:H30"/>
    <mergeCell ref="E90:H90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15"/>
  <sheetViews>
    <sheetView showGridLines="0" topLeftCell="A127" workbookViewId="0">
      <selection activeCell="I133" sqref="I133:I214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3" width="12.28515625" customWidth="1"/>
    <col min="24" max="24" width="15" customWidth="1"/>
    <col min="25" max="25" width="11" customWidth="1"/>
    <col min="26" max="26" width="15" customWidth="1"/>
    <col min="27" max="27" width="16.28515625" customWidth="1"/>
    <col min="28" max="28" width="11" customWidth="1"/>
    <col min="29" max="29" width="15" customWidth="1"/>
    <col min="30" max="30" width="16.28515625" customWidth="1"/>
    <col min="43" max="64" width="9.28515625" hidden="1"/>
  </cols>
  <sheetData>
    <row r="1" spans="1:45">
      <c r="A1" s="80"/>
    </row>
    <row r="2" spans="1:45" ht="36.9" customHeight="1">
      <c r="L2" s="476" t="s">
        <v>5</v>
      </c>
      <c r="M2" s="474"/>
      <c r="N2" s="474"/>
      <c r="O2" s="474"/>
      <c r="P2" s="474"/>
      <c r="Q2" s="474"/>
      <c r="R2" s="474"/>
      <c r="S2" s="474"/>
      <c r="T2" s="474"/>
      <c r="U2" s="474"/>
      <c r="V2" s="474"/>
      <c r="AS2" s="13" t="s">
        <v>84</v>
      </c>
    </row>
    <row r="3" spans="1:45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S3" s="13" t="s">
        <v>69</v>
      </c>
    </row>
    <row r="4" spans="1:45" ht="24.9" customHeight="1">
      <c r="B4" s="16"/>
      <c r="D4" s="17" t="s">
        <v>109</v>
      </c>
      <c r="L4" s="16"/>
      <c r="M4" s="81" t="s">
        <v>9</v>
      </c>
      <c r="AS4" s="13" t="s">
        <v>3</v>
      </c>
    </row>
    <row r="5" spans="1:45" ht="6.9" customHeight="1">
      <c r="B5" s="16"/>
      <c r="L5" s="16"/>
    </row>
    <row r="6" spans="1:45" ht="12" customHeight="1">
      <c r="B6" s="16"/>
      <c r="D6" s="22" t="s">
        <v>13</v>
      </c>
      <c r="L6" s="16"/>
    </row>
    <row r="7" spans="1:45" ht="16.5" customHeight="1">
      <c r="B7" s="16"/>
      <c r="E7" s="386" t="str">
        <f>'Rekapitulácia stavby'!K6</f>
        <v>Komunitné centrum – obec Jelka</v>
      </c>
      <c r="F7" s="386"/>
      <c r="G7" s="386"/>
      <c r="H7" s="386"/>
      <c r="L7" s="16"/>
    </row>
    <row r="8" spans="1:45" s="387" customFormat="1" ht="16.5" customHeight="1">
      <c r="B8" s="16"/>
      <c r="E8" s="393"/>
      <c r="F8" s="394"/>
      <c r="G8" s="394"/>
      <c r="H8" s="394"/>
      <c r="L8" s="16"/>
    </row>
    <row r="9" spans="1:45" s="1" customFormat="1" ht="12" customHeight="1">
      <c r="B9" s="25"/>
      <c r="D9" s="22" t="s">
        <v>110</v>
      </c>
      <c r="L9" s="25"/>
    </row>
    <row r="10" spans="1:45" s="1" customFormat="1" ht="18" customHeight="1">
      <c r="B10" s="25"/>
      <c r="E10" s="492" t="s">
        <v>1120</v>
      </c>
      <c r="F10" s="501"/>
      <c r="G10" s="501"/>
      <c r="H10" s="501"/>
      <c r="L10" s="25"/>
    </row>
    <row r="11" spans="1:45" s="395" customFormat="1" ht="18" customHeight="1">
      <c r="B11" s="25"/>
      <c r="E11" s="391"/>
      <c r="L11" s="25"/>
    </row>
    <row r="12" spans="1:45" s="1" customFormat="1" ht="12" customHeight="1">
      <c r="B12" s="25"/>
      <c r="D12" s="22" t="s">
        <v>14</v>
      </c>
      <c r="F12" s="20" t="s">
        <v>1</v>
      </c>
      <c r="I12" s="22" t="s">
        <v>15</v>
      </c>
      <c r="J12" s="20" t="s">
        <v>1</v>
      </c>
      <c r="L12" s="25"/>
    </row>
    <row r="13" spans="1:45" s="395" customFormat="1" ht="12" customHeight="1">
      <c r="B13" s="25"/>
      <c r="D13" s="394"/>
      <c r="F13" s="386"/>
      <c r="I13" s="394"/>
      <c r="J13" s="386"/>
      <c r="L13" s="25"/>
    </row>
    <row r="14" spans="1:45" s="1" customFormat="1" ht="12" customHeight="1">
      <c r="B14" s="25"/>
      <c r="D14" s="22" t="s">
        <v>16</v>
      </c>
      <c r="F14" s="20"/>
      <c r="I14" s="22" t="s">
        <v>18</v>
      </c>
      <c r="J14" s="256">
        <f>'Rekapitulácia stavby'!AN10</f>
        <v>43886</v>
      </c>
      <c r="L14" s="25"/>
    </row>
    <row r="15" spans="1:45" s="1" customFormat="1" ht="18" customHeight="1">
      <c r="B15" s="25"/>
      <c r="E15" s="386" t="s">
        <v>17</v>
      </c>
      <c r="L15" s="25"/>
    </row>
    <row r="16" spans="1:45" s="395" customFormat="1" ht="10.95" customHeight="1">
      <c r="B16" s="25"/>
      <c r="E16" s="386"/>
      <c r="L16" s="25"/>
    </row>
    <row r="17" spans="2:12" s="1" customFormat="1" ht="12" customHeight="1">
      <c r="B17" s="25"/>
      <c r="D17" s="22" t="s">
        <v>19</v>
      </c>
      <c r="I17" s="22" t="s">
        <v>20</v>
      </c>
      <c r="J17" s="398" t="s">
        <v>2210</v>
      </c>
      <c r="L17" s="25"/>
    </row>
    <row r="18" spans="2:12" s="1" customFormat="1" ht="18" customHeight="1">
      <c r="B18" s="25"/>
      <c r="E18" s="20" t="s">
        <v>21</v>
      </c>
      <c r="I18" s="22" t="s">
        <v>22</v>
      </c>
      <c r="J18" s="20" t="s">
        <v>1</v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23</v>
      </c>
      <c r="I20" s="22" t="s">
        <v>20</v>
      </c>
      <c r="J20" s="20" t="s">
        <v>1</v>
      </c>
      <c r="L20" s="25"/>
    </row>
    <row r="21" spans="2:12" s="1" customFormat="1" ht="18" customHeight="1">
      <c r="B21" s="25"/>
      <c r="E21" s="386" t="s">
        <v>2209</v>
      </c>
      <c r="I21" s="22" t="s">
        <v>22</v>
      </c>
      <c r="J21" s="20" t="s">
        <v>1</v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24</v>
      </c>
      <c r="I23" s="22" t="s">
        <v>20</v>
      </c>
      <c r="J23" s="386">
        <v>47054409</v>
      </c>
      <c r="L23" s="25"/>
    </row>
    <row r="24" spans="2:12" s="1" customFormat="1" ht="18" customHeight="1">
      <c r="B24" s="25"/>
      <c r="E24" s="20" t="s">
        <v>25</v>
      </c>
      <c r="I24" s="22" t="s">
        <v>22</v>
      </c>
      <c r="J24" s="386" t="s">
        <v>2214</v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27</v>
      </c>
      <c r="I26" s="22" t="s">
        <v>20</v>
      </c>
      <c r="J26" s="20" t="s">
        <v>1</v>
      </c>
      <c r="L26" s="25"/>
    </row>
    <row r="27" spans="2:12" s="1" customFormat="1" ht="18" customHeight="1">
      <c r="B27" s="25"/>
      <c r="E27" s="20" t="s">
        <v>2207</v>
      </c>
      <c r="I27" s="22" t="s">
        <v>22</v>
      </c>
      <c r="J27" s="20" t="s">
        <v>1</v>
      </c>
      <c r="L27" s="25"/>
    </row>
    <row r="28" spans="2:12" s="1" customFormat="1" ht="6.9" customHeight="1">
      <c r="B28" s="25"/>
      <c r="L28" s="25"/>
    </row>
    <row r="29" spans="2:12" s="1" customFormat="1" ht="12" customHeight="1">
      <c r="B29" s="25"/>
      <c r="D29" s="22" t="s">
        <v>28</v>
      </c>
      <c r="L29" s="25"/>
    </row>
    <row r="30" spans="2:12" s="7" customFormat="1" ht="16.5" customHeight="1">
      <c r="B30" s="82"/>
      <c r="E30" s="477" t="s">
        <v>1</v>
      </c>
      <c r="F30" s="477"/>
      <c r="G30" s="477"/>
      <c r="H30" s="477"/>
      <c r="L30" s="82"/>
    </row>
    <row r="31" spans="2:12" s="1" customFormat="1" ht="6.9" customHeight="1">
      <c r="B31" s="25"/>
      <c r="L31" s="25"/>
    </row>
    <row r="32" spans="2:12" s="1" customFormat="1" ht="6.9" customHeight="1">
      <c r="B32" s="25"/>
      <c r="D32" s="45"/>
      <c r="E32" s="45"/>
      <c r="F32" s="45"/>
      <c r="G32" s="45"/>
      <c r="H32" s="45"/>
      <c r="I32" s="45"/>
      <c r="J32" s="45"/>
      <c r="K32" s="45"/>
      <c r="L32" s="25"/>
    </row>
    <row r="33" spans="2:12" s="1" customFormat="1" ht="25.35" customHeight="1">
      <c r="B33" s="25"/>
      <c r="D33" s="83" t="s">
        <v>29</v>
      </c>
      <c r="J33" s="58">
        <f>ROUND(J130, 2)</f>
        <v>0</v>
      </c>
      <c r="L33" s="25"/>
    </row>
    <row r="34" spans="2:12" s="1" customFormat="1" ht="6.9" customHeight="1">
      <c r="B34" s="25"/>
      <c r="D34" s="45"/>
      <c r="E34" s="45"/>
      <c r="F34" s="45"/>
      <c r="G34" s="45"/>
      <c r="H34" s="45"/>
      <c r="I34" s="45"/>
      <c r="J34" s="45"/>
      <c r="K34" s="45"/>
      <c r="L34" s="25"/>
    </row>
    <row r="35" spans="2:12" s="1" customFormat="1" ht="14.4" customHeight="1">
      <c r="B35" s="25"/>
      <c r="F35" s="28" t="s">
        <v>31</v>
      </c>
      <c r="I35" s="28" t="s">
        <v>30</v>
      </c>
      <c r="J35" s="28" t="s">
        <v>32</v>
      </c>
      <c r="L35" s="25"/>
    </row>
    <row r="36" spans="2:12" s="1" customFormat="1" ht="14.4" customHeight="1">
      <c r="B36" s="25"/>
      <c r="D36" s="84" t="s">
        <v>33</v>
      </c>
      <c r="E36" s="22" t="s">
        <v>34</v>
      </c>
      <c r="F36" s="85">
        <f>ROUND((SUM(BD130:BD214)),  2)</f>
        <v>0</v>
      </c>
      <c r="I36" s="86">
        <v>0.2</v>
      </c>
      <c r="J36" s="85">
        <f>ROUND(((SUM(BD130:BD214))*I36),  2)</f>
        <v>0</v>
      </c>
      <c r="L36" s="25"/>
    </row>
    <row r="37" spans="2:12" s="1" customFormat="1" ht="14.4" customHeight="1">
      <c r="B37" s="25"/>
      <c r="E37" s="22" t="s">
        <v>35</v>
      </c>
      <c r="F37" s="85">
        <f>J33</f>
        <v>0</v>
      </c>
      <c r="I37" s="86">
        <v>0.2</v>
      </c>
      <c r="J37" s="85">
        <f>ROUND((F37*0.2),  2)</f>
        <v>0</v>
      </c>
      <c r="L37" s="25"/>
    </row>
    <row r="38" spans="2:12" s="1" customFormat="1" ht="14.4" hidden="1" customHeight="1">
      <c r="B38" s="25"/>
      <c r="E38" s="22" t="s">
        <v>36</v>
      </c>
      <c r="F38" s="85">
        <f>ROUND((SUM(BF130:BF214)),  2)</f>
        <v>0</v>
      </c>
      <c r="I38" s="86">
        <v>0.2</v>
      </c>
      <c r="J38" s="85">
        <f>0</f>
        <v>0</v>
      </c>
      <c r="L38" s="25"/>
    </row>
    <row r="39" spans="2:12" s="1" customFormat="1" ht="14.4" hidden="1" customHeight="1">
      <c r="B39" s="25"/>
      <c r="E39" s="22" t="s">
        <v>37</v>
      </c>
      <c r="F39" s="85">
        <f>ROUND((SUM(BG130:BG214)),  2)</f>
        <v>0</v>
      </c>
      <c r="I39" s="86">
        <v>0.2</v>
      </c>
      <c r="J39" s="85">
        <f>0</f>
        <v>0</v>
      </c>
      <c r="L39" s="25"/>
    </row>
    <row r="40" spans="2:12" s="1" customFormat="1" ht="14.4" hidden="1" customHeight="1">
      <c r="B40" s="25"/>
      <c r="E40" s="22" t="s">
        <v>38</v>
      </c>
      <c r="F40" s="85">
        <f>ROUND((SUM(BH130:BH214)),  2)</f>
        <v>0</v>
      </c>
      <c r="I40" s="86">
        <v>0</v>
      </c>
      <c r="J40" s="85">
        <f>0</f>
        <v>0</v>
      </c>
      <c r="L40" s="25"/>
    </row>
    <row r="41" spans="2:12" s="1" customFormat="1" ht="6.9" customHeight="1">
      <c r="B41" s="25"/>
      <c r="L41" s="25"/>
    </row>
    <row r="42" spans="2:12" s="1" customFormat="1" ht="25.35" customHeight="1">
      <c r="B42" s="25"/>
      <c r="C42" s="87"/>
      <c r="D42" s="88" t="s">
        <v>39</v>
      </c>
      <c r="E42" s="49"/>
      <c r="F42" s="49"/>
      <c r="G42" s="89" t="s">
        <v>40</v>
      </c>
      <c r="H42" s="90" t="s">
        <v>41</v>
      </c>
      <c r="I42" s="49"/>
      <c r="J42" s="91">
        <f>SUM(J33:J40)</f>
        <v>0</v>
      </c>
      <c r="K42" s="92"/>
      <c r="L42" s="25"/>
    </row>
    <row r="43" spans="2:12" s="1" customFormat="1" ht="14.4" customHeight="1">
      <c r="B43" s="25"/>
      <c r="L43" s="25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ht="14.4" customHeight="1">
      <c r="B50" s="16"/>
      <c r="L50" s="16"/>
    </row>
    <row r="51" spans="2:12" ht="14.4" customHeight="1">
      <c r="B51" s="16"/>
      <c r="L51" s="16"/>
    </row>
    <row r="52" spans="2:12" ht="14.4" customHeight="1">
      <c r="B52" s="16"/>
      <c r="D52" s="397" t="str">
        <f>E24</f>
        <v>ADplan s.r.o.</v>
      </c>
      <c r="E52" s="387"/>
      <c r="F52" s="387"/>
      <c r="G52" s="397" t="str">
        <f>E27</f>
        <v>Ing. arch. Jozef Melíšek</v>
      </c>
      <c r="H52" s="387"/>
      <c r="I52" s="387"/>
      <c r="J52" s="387"/>
      <c r="L52" s="16"/>
    </row>
    <row r="53" spans="2:12" s="1" customFormat="1" ht="14.4" customHeight="1">
      <c r="B53" s="25"/>
      <c r="D53" s="34" t="s">
        <v>42</v>
      </c>
      <c r="E53" s="35"/>
      <c r="F53" s="35"/>
      <c r="G53" s="34" t="s">
        <v>43</v>
      </c>
      <c r="H53" s="35"/>
      <c r="I53" s="35"/>
      <c r="J53" s="35"/>
      <c r="K53" s="35"/>
      <c r="L53" s="25"/>
    </row>
    <row r="54" spans="2:12">
      <c r="B54" s="16"/>
      <c r="D54" s="387"/>
      <c r="E54" s="387"/>
      <c r="F54" s="387"/>
      <c r="G54" s="387"/>
      <c r="H54" s="387"/>
      <c r="I54" s="387"/>
      <c r="J54" s="387"/>
      <c r="L54" s="16"/>
    </row>
    <row r="55" spans="2:12">
      <c r="B55" s="16"/>
      <c r="D55" s="387"/>
      <c r="E55" s="387"/>
      <c r="F55" s="387"/>
      <c r="G55" s="387"/>
      <c r="H55" s="387"/>
      <c r="I55" s="387"/>
      <c r="J55" s="387"/>
      <c r="L55" s="16"/>
    </row>
    <row r="56" spans="2:12">
      <c r="B56" s="16"/>
      <c r="D56" s="387"/>
      <c r="E56" s="387"/>
      <c r="F56" s="387"/>
      <c r="G56" s="387"/>
      <c r="H56" s="387"/>
      <c r="I56" s="387"/>
      <c r="J56" s="387"/>
      <c r="L56" s="16"/>
    </row>
    <row r="57" spans="2:12">
      <c r="B57" s="16"/>
      <c r="D57" s="387"/>
      <c r="E57" s="387"/>
      <c r="F57" s="387"/>
      <c r="G57" s="387"/>
      <c r="H57" s="387"/>
      <c r="I57" s="387"/>
      <c r="J57" s="387"/>
      <c r="L57" s="16"/>
    </row>
    <row r="58" spans="2:12">
      <c r="B58" s="16"/>
      <c r="D58" s="387"/>
      <c r="E58" s="387"/>
      <c r="F58" s="387"/>
      <c r="G58" s="387"/>
      <c r="H58" s="387"/>
      <c r="I58" s="387"/>
      <c r="J58" s="387"/>
      <c r="L58" s="16"/>
    </row>
    <row r="59" spans="2:12">
      <c r="B59" s="16"/>
      <c r="D59" s="387"/>
      <c r="E59" s="387"/>
      <c r="F59" s="387"/>
      <c r="G59" s="387"/>
      <c r="H59" s="387"/>
      <c r="I59" s="387"/>
      <c r="J59" s="387"/>
      <c r="L59" s="16"/>
    </row>
    <row r="60" spans="2:12">
      <c r="B60" s="16"/>
      <c r="D60" s="387"/>
      <c r="E60" s="387"/>
      <c r="F60" s="387"/>
      <c r="G60" s="387"/>
      <c r="H60" s="387"/>
      <c r="I60" s="387"/>
      <c r="J60" s="387"/>
      <c r="L60" s="16"/>
    </row>
    <row r="61" spans="2:12">
      <c r="B61" s="16"/>
      <c r="D61" s="387"/>
      <c r="E61" s="387"/>
      <c r="F61" s="387"/>
      <c r="G61" s="387"/>
      <c r="H61" s="387"/>
      <c r="I61" s="387"/>
      <c r="J61" s="387"/>
      <c r="L61" s="16"/>
    </row>
    <row r="62" spans="2:12">
      <c r="B62" s="16"/>
      <c r="D62" s="387"/>
      <c r="E62" s="387"/>
      <c r="F62" s="387"/>
      <c r="G62" s="387"/>
      <c r="H62" s="387"/>
      <c r="I62" s="387"/>
      <c r="J62" s="387"/>
      <c r="L62" s="16"/>
    </row>
    <row r="63" spans="2:12">
      <c r="B63" s="16"/>
      <c r="D63" s="387"/>
      <c r="E63" s="387"/>
      <c r="F63" s="387"/>
      <c r="G63" s="387"/>
      <c r="H63" s="387"/>
      <c r="I63" s="387"/>
      <c r="J63" s="387"/>
      <c r="L63" s="16"/>
    </row>
    <row r="64" spans="2:12" s="1" customFormat="1" ht="13.2">
      <c r="B64" s="25"/>
      <c r="D64" s="36" t="s">
        <v>2211</v>
      </c>
      <c r="E64" s="389"/>
      <c r="F64" s="93" t="s">
        <v>45</v>
      </c>
      <c r="G64" s="36" t="s">
        <v>44</v>
      </c>
      <c r="H64" s="389"/>
      <c r="I64" s="389"/>
      <c r="J64" s="94" t="s">
        <v>45</v>
      </c>
      <c r="K64" s="27"/>
      <c r="L64" s="25"/>
    </row>
    <row r="65" spans="2:12">
      <c r="B65" s="16"/>
      <c r="D65" s="387"/>
      <c r="E65" s="387"/>
      <c r="F65" s="387"/>
      <c r="G65" s="387"/>
      <c r="H65" s="387"/>
      <c r="I65" s="387"/>
      <c r="J65" s="387"/>
      <c r="L65" s="16"/>
    </row>
    <row r="66" spans="2:12">
      <c r="B66" s="16"/>
      <c r="D66" s="387"/>
      <c r="E66" s="387"/>
      <c r="F66" s="387"/>
      <c r="G66" s="387"/>
      <c r="H66" s="387"/>
      <c r="I66" s="387"/>
      <c r="J66" s="387"/>
      <c r="L66" s="16"/>
    </row>
    <row r="67" spans="2:12" ht="13.2">
      <c r="B67" s="16"/>
      <c r="D67" s="397" t="str">
        <f>E18</f>
        <v>Obec Jelka</v>
      </c>
      <c r="E67" s="387"/>
      <c r="F67" s="387"/>
      <c r="G67" s="397" t="str">
        <f>E21</f>
        <v>víťaz verejného obstarávania</v>
      </c>
      <c r="H67" s="397"/>
      <c r="I67" s="397"/>
      <c r="J67" s="387"/>
      <c r="L67" s="16"/>
    </row>
    <row r="68" spans="2:12" s="1" customFormat="1" ht="13.2">
      <c r="B68" s="25"/>
      <c r="D68" s="34" t="s">
        <v>46</v>
      </c>
      <c r="E68" s="35"/>
      <c r="F68" s="35"/>
      <c r="G68" s="34" t="s">
        <v>47</v>
      </c>
      <c r="H68" s="35"/>
      <c r="I68" s="35"/>
      <c r="J68" s="35"/>
      <c r="K68" s="35"/>
      <c r="L68" s="25"/>
    </row>
    <row r="69" spans="2:12">
      <c r="B69" s="16"/>
      <c r="D69" s="387"/>
      <c r="E69" s="387"/>
      <c r="F69" s="387"/>
      <c r="G69" s="387"/>
      <c r="H69" s="387"/>
      <c r="I69" s="387"/>
      <c r="J69" s="387"/>
      <c r="L69" s="16"/>
    </row>
    <row r="70" spans="2:12">
      <c r="B70" s="16"/>
      <c r="D70" s="387"/>
      <c r="E70" s="387"/>
      <c r="F70" s="387"/>
      <c r="G70" s="387"/>
      <c r="H70" s="387"/>
      <c r="I70" s="387"/>
      <c r="J70" s="387"/>
      <c r="L70" s="16"/>
    </row>
    <row r="71" spans="2:12">
      <c r="B71" s="16"/>
      <c r="D71" s="387"/>
      <c r="E71" s="387"/>
      <c r="F71" s="387"/>
      <c r="G71" s="387"/>
      <c r="H71" s="387"/>
      <c r="I71" s="387"/>
      <c r="J71" s="387"/>
      <c r="L71" s="16"/>
    </row>
    <row r="72" spans="2:12">
      <c r="B72" s="16"/>
      <c r="D72" s="387"/>
      <c r="E72" s="387"/>
      <c r="F72" s="387"/>
      <c r="G72" s="387"/>
      <c r="H72" s="387"/>
      <c r="I72" s="387"/>
      <c r="J72" s="387"/>
      <c r="L72" s="16"/>
    </row>
    <row r="73" spans="2:12">
      <c r="B73" s="16"/>
      <c r="D73" s="387"/>
      <c r="E73" s="387"/>
      <c r="F73" s="387"/>
      <c r="G73" s="387"/>
      <c r="H73" s="387"/>
      <c r="I73" s="387"/>
      <c r="J73" s="387"/>
      <c r="L73" s="16"/>
    </row>
    <row r="74" spans="2:12">
      <c r="B74" s="16"/>
      <c r="L74" s="16"/>
    </row>
    <row r="75" spans="2:12">
      <c r="B75" s="16"/>
      <c r="L75" s="16"/>
    </row>
    <row r="76" spans="2:12">
      <c r="B76" s="16"/>
      <c r="L76" s="16"/>
    </row>
    <row r="77" spans="2:12">
      <c r="B77" s="16"/>
      <c r="L77" s="16"/>
    </row>
    <row r="78" spans="2:12">
      <c r="B78" s="16"/>
      <c r="L78" s="16"/>
    </row>
    <row r="79" spans="2:12" s="1" customFormat="1" ht="13.2">
      <c r="B79" s="25"/>
      <c r="D79" s="36" t="s">
        <v>44</v>
      </c>
      <c r="E79" s="27"/>
      <c r="F79" s="93" t="s">
        <v>45</v>
      </c>
      <c r="G79" s="36" t="s">
        <v>44</v>
      </c>
      <c r="H79" s="27"/>
      <c r="I79" s="27"/>
      <c r="J79" s="94" t="s">
        <v>45</v>
      </c>
      <c r="K79" s="27"/>
      <c r="L79" s="25"/>
    </row>
    <row r="80" spans="2:12" s="1" customFormat="1" ht="14.4" customHeight="1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25"/>
    </row>
    <row r="84" spans="2:12" s="1" customFormat="1" ht="6.9" customHeight="1"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25"/>
    </row>
    <row r="85" spans="2:12" s="1" customFormat="1" ht="24.9" customHeight="1">
      <c r="B85" s="25"/>
      <c r="C85" s="17" t="s">
        <v>112</v>
      </c>
      <c r="L85" s="25"/>
    </row>
    <row r="86" spans="2:12" s="1" customFormat="1" ht="6.9" customHeight="1">
      <c r="B86" s="25"/>
      <c r="L86" s="25"/>
    </row>
    <row r="87" spans="2:12" s="1" customFormat="1" ht="12" customHeight="1">
      <c r="B87" s="25"/>
      <c r="C87" s="22" t="s">
        <v>13</v>
      </c>
      <c r="L87" s="25"/>
    </row>
    <row r="88" spans="2:12" s="1" customFormat="1" ht="16.5" customHeight="1">
      <c r="B88" s="25"/>
      <c r="E88" s="386" t="str">
        <f>E7</f>
        <v>Komunitné centrum – obec Jelka</v>
      </c>
      <c r="F88" s="386"/>
      <c r="G88" s="386"/>
      <c r="H88" s="386"/>
      <c r="L88" s="25"/>
    </row>
    <row r="89" spans="2:12" s="1" customFormat="1" ht="12" customHeight="1">
      <c r="B89" s="25"/>
      <c r="C89" s="22" t="s">
        <v>110</v>
      </c>
      <c r="L89" s="25"/>
    </row>
    <row r="90" spans="2:12" s="1" customFormat="1" ht="16.5" customHeight="1">
      <c r="B90" s="25"/>
      <c r="E90" s="492" t="str">
        <f>E10</f>
        <v>03 - Ústredné vykurovanie</v>
      </c>
      <c r="F90" s="501"/>
      <c r="G90" s="501"/>
      <c r="H90" s="501"/>
      <c r="L90" s="25"/>
    </row>
    <row r="91" spans="2:12" s="1" customFormat="1" ht="6.9" customHeight="1">
      <c r="B91" s="25"/>
      <c r="L91" s="25"/>
    </row>
    <row r="92" spans="2:12" s="1" customFormat="1" ht="12" customHeight="1">
      <c r="B92" s="25"/>
      <c r="C92" s="22" t="s">
        <v>16</v>
      </c>
      <c r="F92" s="20" t="str">
        <f>E15</f>
        <v>Jelka,p.č. 1174/38,1174/41</v>
      </c>
      <c r="I92" s="22" t="s">
        <v>18</v>
      </c>
      <c r="J92" s="44">
        <f>IF(J14="","",J14)</f>
        <v>43886</v>
      </c>
      <c r="L92" s="25"/>
    </row>
    <row r="93" spans="2:12" s="1" customFormat="1" ht="6.9" customHeight="1">
      <c r="B93" s="25"/>
      <c r="L93" s="25"/>
    </row>
    <row r="94" spans="2:12" s="1" customFormat="1" ht="15.15" customHeight="1">
      <c r="B94" s="25"/>
      <c r="C94" s="22" t="s">
        <v>19</v>
      </c>
      <c r="F94" s="20" t="str">
        <f>E18</f>
        <v>Obec Jelka</v>
      </c>
      <c r="I94" s="22" t="s">
        <v>24</v>
      </c>
      <c r="J94" s="23" t="str">
        <f>E24</f>
        <v>ADplan s.r.o.</v>
      </c>
      <c r="L94" s="25"/>
    </row>
    <row r="95" spans="2:12" s="1" customFormat="1" ht="25.2" customHeight="1">
      <c r="B95" s="25"/>
      <c r="C95" s="22" t="s">
        <v>23</v>
      </c>
      <c r="F95" s="20" t="str">
        <f>IF(E21="","",E21)</f>
        <v>víťaz verejného obstarávania</v>
      </c>
      <c r="I95" s="22" t="s">
        <v>27</v>
      </c>
      <c r="J95" s="23" t="str">
        <f>E27</f>
        <v>Ing. arch. Jozef Melíšek</v>
      </c>
      <c r="L95" s="25"/>
    </row>
    <row r="96" spans="2:12" s="1" customFormat="1" ht="10.35" customHeight="1">
      <c r="B96" s="25"/>
      <c r="L96" s="25"/>
    </row>
    <row r="97" spans="2:46" s="1" customFormat="1" ht="29.25" customHeight="1">
      <c r="B97" s="25"/>
      <c r="C97" s="95" t="s">
        <v>113</v>
      </c>
      <c r="D97" s="87"/>
      <c r="E97" s="87"/>
      <c r="F97" s="87"/>
      <c r="G97" s="87"/>
      <c r="H97" s="87"/>
      <c r="I97" s="87"/>
      <c r="J97" s="96" t="s">
        <v>114</v>
      </c>
      <c r="K97" s="87"/>
      <c r="L97" s="25"/>
    </row>
    <row r="98" spans="2:46" s="1" customFormat="1" ht="10.35" customHeight="1">
      <c r="B98" s="25"/>
      <c r="L98" s="25"/>
    </row>
    <row r="99" spans="2:46" s="1" customFormat="1" ht="22.95" customHeight="1">
      <c r="B99" s="25"/>
      <c r="C99" s="97" t="s">
        <v>115</v>
      </c>
      <c r="J99" s="58">
        <f>J130</f>
        <v>0</v>
      </c>
      <c r="L99" s="25"/>
      <c r="AT99" s="13" t="s">
        <v>116</v>
      </c>
    </row>
    <row r="100" spans="2:46" s="8" customFormat="1" ht="24.9" customHeight="1">
      <c r="B100" s="98"/>
      <c r="D100" s="99" t="s">
        <v>813</v>
      </c>
      <c r="E100" s="100"/>
      <c r="F100" s="100"/>
      <c r="G100" s="100"/>
      <c r="H100" s="100"/>
      <c r="I100" s="100"/>
      <c r="J100" s="101">
        <f>J131</f>
        <v>0</v>
      </c>
      <c r="L100" s="98"/>
    </row>
    <row r="101" spans="2:46" s="9" customFormat="1" ht="19.95" customHeight="1">
      <c r="B101" s="102"/>
      <c r="D101" s="103" t="s">
        <v>128</v>
      </c>
      <c r="E101" s="104"/>
      <c r="F101" s="104"/>
      <c r="G101" s="104"/>
      <c r="H101" s="104"/>
      <c r="I101" s="104"/>
      <c r="J101" s="105">
        <f>J132</f>
        <v>0</v>
      </c>
      <c r="L101" s="102"/>
    </row>
    <row r="102" spans="2:46" s="9" customFormat="1" ht="19.95" customHeight="1">
      <c r="B102" s="102"/>
      <c r="D102" s="103" t="s">
        <v>1121</v>
      </c>
      <c r="E102" s="104"/>
      <c r="F102" s="104"/>
      <c r="G102" s="104"/>
      <c r="H102" s="104"/>
      <c r="I102" s="104"/>
      <c r="J102" s="105">
        <f>J141</f>
        <v>0</v>
      </c>
      <c r="L102" s="102"/>
    </row>
    <row r="103" spans="2:46" s="9" customFormat="1" ht="19.95" customHeight="1">
      <c r="B103" s="102"/>
      <c r="D103" s="103" t="s">
        <v>1122</v>
      </c>
      <c r="E103" s="104"/>
      <c r="F103" s="104"/>
      <c r="G103" s="104"/>
      <c r="H103" s="104"/>
      <c r="I103" s="104"/>
      <c r="J103" s="105">
        <f>J145</f>
        <v>0</v>
      </c>
      <c r="L103" s="102"/>
    </row>
    <row r="104" spans="2:46" s="9" customFormat="1" ht="19.95" customHeight="1">
      <c r="B104" s="102"/>
      <c r="D104" s="103" t="s">
        <v>1123</v>
      </c>
      <c r="E104" s="104"/>
      <c r="F104" s="104"/>
      <c r="G104" s="104"/>
      <c r="H104" s="104"/>
      <c r="I104" s="104"/>
      <c r="J104" s="105">
        <f>J161</f>
        <v>0</v>
      </c>
      <c r="L104" s="102"/>
    </row>
    <row r="105" spans="2:46" s="9" customFormat="1" ht="19.95" customHeight="1">
      <c r="B105" s="102"/>
      <c r="D105" s="103" t="s">
        <v>1124</v>
      </c>
      <c r="E105" s="104"/>
      <c r="F105" s="104"/>
      <c r="G105" s="104"/>
      <c r="H105" s="104"/>
      <c r="I105" s="104"/>
      <c r="J105" s="105">
        <f>J173</f>
        <v>0</v>
      </c>
      <c r="L105" s="102"/>
    </row>
    <row r="106" spans="2:46" s="9" customFormat="1" ht="19.95" customHeight="1">
      <c r="B106" s="102"/>
      <c r="D106" s="103" t="s">
        <v>1125</v>
      </c>
      <c r="E106" s="104"/>
      <c r="F106" s="104"/>
      <c r="G106" s="104"/>
      <c r="H106" s="104"/>
      <c r="I106" s="104"/>
      <c r="J106" s="105">
        <f>J189</f>
        <v>0</v>
      </c>
      <c r="L106" s="102"/>
    </row>
    <row r="107" spans="2:46" s="8" customFormat="1" ht="24.9" customHeight="1">
      <c r="B107" s="98"/>
      <c r="D107" s="99" t="s">
        <v>1126</v>
      </c>
      <c r="E107" s="100"/>
      <c r="F107" s="100"/>
      <c r="G107" s="100"/>
      <c r="H107" s="100"/>
      <c r="I107" s="100"/>
      <c r="J107" s="101">
        <f>J205</f>
        <v>0</v>
      </c>
      <c r="L107" s="98"/>
    </row>
    <row r="108" spans="2:46" s="9" customFormat="1" ht="19.95" customHeight="1">
      <c r="B108" s="102"/>
      <c r="D108" s="103" t="s">
        <v>1127</v>
      </c>
      <c r="E108" s="104"/>
      <c r="F108" s="104"/>
      <c r="G108" s="104"/>
      <c r="H108" s="104"/>
      <c r="I108" s="104"/>
      <c r="J108" s="105">
        <f>J206</f>
        <v>0</v>
      </c>
      <c r="L108" s="102"/>
    </row>
    <row r="109" spans="2:46" s="8" customFormat="1" ht="24.9" customHeight="1">
      <c r="B109" s="98"/>
      <c r="D109" s="99" t="s">
        <v>1128</v>
      </c>
      <c r="E109" s="100"/>
      <c r="F109" s="100"/>
      <c r="G109" s="100"/>
      <c r="H109" s="100"/>
      <c r="I109" s="100"/>
      <c r="J109" s="101">
        <f>J209</f>
        <v>0</v>
      </c>
      <c r="L109" s="98"/>
    </row>
    <row r="110" spans="2:46" s="9" customFormat="1" ht="19.95" customHeight="1">
      <c r="B110" s="102"/>
      <c r="D110" s="103" t="s">
        <v>1129</v>
      </c>
      <c r="E110" s="104"/>
      <c r="F110" s="104"/>
      <c r="G110" s="104"/>
      <c r="H110" s="104"/>
      <c r="I110" s="104"/>
      <c r="J110" s="105">
        <f>J210</f>
        <v>0</v>
      </c>
      <c r="L110" s="102"/>
    </row>
    <row r="111" spans="2:46" s="1" customFormat="1" ht="21.75" customHeight="1">
      <c r="B111" s="25"/>
      <c r="L111" s="25"/>
    </row>
    <row r="112" spans="2:46" s="1" customFormat="1" ht="6.9" customHeight="1"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25"/>
    </row>
    <row r="116" spans="2:12" s="1" customFormat="1" ht="6.9" customHeight="1"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25"/>
    </row>
    <row r="117" spans="2:12" s="1" customFormat="1" ht="24.9" customHeight="1">
      <c r="B117" s="25"/>
      <c r="C117" s="17" t="s">
        <v>137</v>
      </c>
      <c r="L117" s="25"/>
    </row>
    <row r="118" spans="2:12" s="1" customFormat="1" ht="6.9" customHeight="1">
      <c r="B118" s="25"/>
      <c r="L118" s="25"/>
    </row>
    <row r="119" spans="2:12" s="1" customFormat="1" ht="12" customHeight="1">
      <c r="B119" s="25"/>
      <c r="C119" s="22" t="s">
        <v>13</v>
      </c>
      <c r="L119" s="25"/>
    </row>
    <row r="120" spans="2:12" s="1" customFormat="1" ht="16.5" customHeight="1">
      <c r="B120" s="25"/>
      <c r="E120" s="386" t="str">
        <f>E7</f>
        <v>Komunitné centrum – obec Jelka</v>
      </c>
      <c r="F120" s="386"/>
      <c r="G120" s="386"/>
      <c r="H120" s="386"/>
      <c r="L120" s="25"/>
    </row>
    <row r="121" spans="2:12" s="1" customFormat="1" ht="12" customHeight="1">
      <c r="B121" s="25"/>
      <c r="C121" s="22" t="s">
        <v>110</v>
      </c>
      <c r="L121" s="25"/>
    </row>
    <row r="122" spans="2:12" s="1" customFormat="1" ht="16.5" customHeight="1">
      <c r="B122" s="25"/>
      <c r="E122" s="492" t="str">
        <f>E10</f>
        <v>03 - Ústredné vykurovanie</v>
      </c>
      <c r="F122" s="501"/>
      <c r="G122" s="501"/>
      <c r="H122" s="501"/>
      <c r="L122" s="25"/>
    </row>
    <row r="123" spans="2:12" s="1" customFormat="1" ht="6.9" customHeight="1">
      <c r="B123" s="25"/>
      <c r="L123" s="25"/>
    </row>
    <row r="124" spans="2:12" s="1" customFormat="1" ht="12" customHeight="1">
      <c r="B124" s="25"/>
      <c r="C124" s="22" t="s">
        <v>16</v>
      </c>
      <c r="F124" s="20" t="str">
        <f>E15</f>
        <v>Jelka,p.č. 1174/38,1174/41</v>
      </c>
      <c r="I124" s="22" t="s">
        <v>18</v>
      </c>
      <c r="J124" s="44">
        <f>IF(J14="","",J14)</f>
        <v>43886</v>
      </c>
      <c r="L124" s="25"/>
    </row>
    <row r="125" spans="2:12" s="1" customFormat="1" ht="6.9" customHeight="1">
      <c r="B125" s="25"/>
      <c r="L125" s="25"/>
    </row>
    <row r="126" spans="2:12" s="1" customFormat="1" ht="15.15" customHeight="1">
      <c r="B126" s="25"/>
      <c r="C126" s="22" t="s">
        <v>19</v>
      </c>
      <c r="F126" s="20" t="str">
        <f>E18</f>
        <v>Obec Jelka</v>
      </c>
      <c r="I126" s="22" t="s">
        <v>24</v>
      </c>
      <c r="J126" s="23" t="str">
        <f>E24</f>
        <v>ADplan s.r.o.</v>
      </c>
      <c r="L126" s="25"/>
    </row>
    <row r="127" spans="2:12" s="1" customFormat="1" ht="25.2" customHeight="1">
      <c r="B127" s="25"/>
      <c r="C127" s="22" t="s">
        <v>23</v>
      </c>
      <c r="F127" s="20" t="str">
        <f>IF(E21="","",E21)</f>
        <v>víťaz verejného obstarávania</v>
      </c>
      <c r="I127" s="22" t="s">
        <v>27</v>
      </c>
      <c r="J127" s="23" t="str">
        <f>E27</f>
        <v>Ing. arch. Jozef Melíšek</v>
      </c>
      <c r="L127" s="25"/>
    </row>
    <row r="128" spans="2:12" s="1" customFormat="1" ht="10.35" customHeight="1">
      <c r="B128" s="25"/>
      <c r="L128" s="25"/>
    </row>
    <row r="129" spans="2:64" s="10" customFormat="1" ht="29.25" customHeight="1">
      <c r="B129" s="106"/>
      <c r="C129" s="107" t="s">
        <v>138</v>
      </c>
      <c r="D129" s="108" t="s">
        <v>54</v>
      </c>
      <c r="E129" s="108" t="s">
        <v>50</v>
      </c>
      <c r="F129" s="108" t="s">
        <v>51</v>
      </c>
      <c r="G129" s="108" t="s">
        <v>139</v>
      </c>
      <c r="H129" s="108" t="s">
        <v>140</v>
      </c>
      <c r="I129" s="108" t="s">
        <v>141</v>
      </c>
      <c r="J129" s="109" t="s">
        <v>114</v>
      </c>
      <c r="K129" s="110" t="s">
        <v>142</v>
      </c>
      <c r="L129" s="106"/>
      <c r="M129" s="51" t="s">
        <v>1</v>
      </c>
      <c r="N129" s="52" t="s">
        <v>33</v>
      </c>
      <c r="O129" s="52" t="s">
        <v>143</v>
      </c>
      <c r="P129" s="52" t="s">
        <v>144</v>
      </c>
      <c r="Q129" s="52" t="s">
        <v>145</v>
      </c>
      <c r="R129" s="52" t="s">
        <v>146</v>
      </c>
      <c r="S129" s="52" t="s">
        <v>147</v>
      </c>
      <c r="T129" s="53" t="s">
        <v>148</v>
      </c>
    </row>
    <row r="130" spans="2:64" s="1" customFormat="1" ht="22.95" customHeight="1">
      <c r="B130" s="25"/>
      <c r="C130" s="56" t="s">
        <v>115</v>
      </c>
      <c r="J130" s="111">
        <f>J131</f>
        <v>0</v>
      </c>
      <c r="L130" s="25"/>
      <c r="M130" s="54"/>
      <c r="N130" s="45"/>
      <c r="O130" s="45"/>
      <c r="P130" s="112">
        <f>P131+P205+P209</f>
        <v>169.82619000000005</v>
      </c>
      <c r="Q130" s="45"/>
      <c r="R130" s="112">
        <f>R131+R205+R209</f>
        <v>1.6357057999999998</v>
      </c>
      <c r="S130" s="45"/>
      <c r="T130" s="113">
        <f>T131+T205+T209</f>
        <v>0</v>
      </c>
      <c r="V130" s="139"/>
      <c r="AS130" s="13" t="s">
        <v>68</v>
      </c>
      <c r="AT130" s="13" t="s">
        <v>116</v>
      </c>
      <c r="BJ130" s="114">
        <f>BJ131+BJ205+BJ209</f>
        <v>0</v>
      </c>
    </row>
    <row r="131" spans="2:64" s="11" customFormat="1" ht="25.95" customHeight="1">
      <c r="B131" s="115"/>
      <c r="D131" s="116" t="s">
        <v>68</v>
      </c>
      <c r="E131" s="117" t="s">
        <v>383</v>
      </c>
      <c r="F131" s="117" t="s">
        <v>383</v>
      </c>
      <c r="J131" s="118">
        <f>SUM(J132,J141,J145,J161,J173,J189,J205,J209)</f>
        <v>0</v>
      </c>
      <c r="L131" s="115"/>
      <c r="M131" s="119"/>
      <c r="N131" s="120"/>
      <c r="O131" s="120"/>
      <c r="P131" s="121">
        <f>P132+P141+P145+P161+P173+P189</f>
        <v>169.66619000000006</v>
      </c>
      <c r="Q131" s="120"/>
      <c r="R131" s="121">
        <f>R132+R141+R145+R161+R173+R189</f>
        <v>1.6356057999999998</v>
      </c>
      <c r="S131" s="120"/>
      <c r="T131" s="122">
        <f>T132+T141+T145+T161+T173+T189</f>
        <v>0</v>
      </c>
      <c r="V131" s="460"/>
      <c r="AQ131" s="116" t="s">
        <v>157</v>
      </c>
      <c r="AS131" s="123" t="s">
        <v>68</v>
      </c>
      <c r="AT131" s="123" t="s">
        <v>69</v>
      </c>
      <c r="AX131" s="116" t="s">
        <v>151</v>
      </c>
      <c r="BJ131" s="124">
        <f>BJ132+BJ141+BJ145+BJ161+BJ173+BJ189</f>
        <v>0</v>
      </c>
    </row>
    <row r="132" spans="2:64" s="11" customFormat="1" ht="22.95" customHeight="1">
      <c r="B132" s="115"/>
      <c r="D132" s="116" t="s">
        <v>68</v>
      </c>
      <c r="E132" s="125" t="s">
        <v>481</v>
      </c>
      <c r="F132" s="125" t="s">
        <v>482</v>
      </c>
      <c r="J132" s="126">
        <f>SUM(J133:J140)</f>
        <v>0</v>
      </c>
      <c r="L132" s="115"/>
      <c r="M132" s="119"/>
      <c r="N132" s="120"/>
      <c r="O132" s="120"/>
      <c r="P132" s="121">
        <f>SUM(P133:P140)</f>
        <v>2.2663500000000001</v>
      </c>
      <c r="Q132" s="120"/>
      <c r="R132" s="121">
        <f>SUM(R133:R140)</f>
        <v>2.0630000000000003E-2</v>
      </c>
      <c r="S132" s="120"/>
      <c r="T132" s="122">
        <f>SUM(T133:T140)</f>
        <v>0</v>
      </c>
      <c r="AQ132" s="116" t="s">
        <v>157</v>
      </c>
      <c r="AS132" s="123" t="s">
        <v>68</v>
      </c>
      <c r="AT132" s="123" t="s">
        <v>77</v>
      </c>
      <c r="AX132" s="116" t="s">
        <v>151</v>
      </c>
      <c r="BJ132" s="124">
        <f>SUM(BJ133:BJ140)</f>
        <v>0</v>
      </c>
    </row>
    <row r="133" spans="2:64" s="1" customFormat="1" ht="16.5" customHeight="1">
      <c r="B133" s="127"/>
      <c r="C133" s="128" t="s">
        <v>77</v>
      </c>
      <c r="D133" s="128" t="s">
        <v>153</v>
      </c>
      <c r="E133" s="129" t="s">
        <v>1130</v>
      </c>
      <c r="F133" s="130" t="s">
        <v>1131</v>
      </c>
      <c r="G133" s="131" t="s">
        <v>335</v>
      </c>
      <c r="H133" s="132">
        <v>217</v>
      </c>
      <c r="I133" s="133"/>
      <c r="J133" s="133">
        <f>ROUND(I133*H133,2)</f>
        <v>0</v>
      </c>
      <c r="K133" s="130" t="s">
        <v>1</v>
      </c>
      <c r="L133" s="25"/>
      <c r="M133" s="134" t="s">
        <v>1</v>
      </c>
      <c r="N133" s="135" t="s">
        <v>35</v>
      </c>
      <c r="O133" s="136">
        <v>0</v>
      </c>
      <c r="P133" s="136">
        <f t="shared" ref="P133:P140" si="0">O133*H133</f>
        <v>0</v>
      </c>
      <c r="Q133" s="136">
        <v>0</v>
      </c>
      <c r="R133" s="136">
        <f t="shared" ref="R133:R140" si="1">Q133*H133</f>
        <v>0</v>
      </c>
      <c r="S133" s="136">
        <v>0</v>
      </c>
      <c r="T133" s="137">
        <f t="shared" ref="T133:T140" si="2">S133*H133</f>
        <v>0</v>
      </c>
      <c r="W133" s="461"/>
      <c r="Y133" s="271"/>
      <c r="AQ133" s="138" t="s">
        <v>196</v>
      </c>
      <c r="AS133" s="138" t="s">
        <v>153</v>
      </c>
      <c r="AT133" s="138" t="s">
        <v>157</v>
      </c>
      <c r="AX133" s="13" t="s">
        <v>151</v>
      </c>
      <c r="BD133" s="139">
        <f t="shared" ref="BD133:BD140" si="3">IF(N133="základná",J133,0)</f>
        <v>0</v>
      </c>
      <c r="BE133" s="139">
        <f t="shared" ref="BE133:BE140" si="4">IF(N133="znížená",J133,0)</f>
        <v>0</v>
      </c>
      <c r="BF133" s="139">
        <f t="shared" ref="BF133:BF140" si="5">IF(N133="zákl. prenesená",J133,0)</f>
        <v>0</v>
      </c>
      <c r="BG133" s="139">
        <f t="shared" ref="BG133:BG140" si="6">IF(N133="zníž. prenesená",J133,0)</f>
        <v>0</v>
      </c>
      <c r="BH133" s="139">
        <f t="shared" ref="BH133:BH140" si="7">IF(N133="nulová",J133,0)</f>
        <v>0</v>
      </c>
      <c r="BI133" s="13" t="s">
        <v>157</v>
      </c>
      <c r="BJ133" s="139">
        <f t="shared" ref="BJ133:BJ140" si="8">ROUND(I133*H133,2)</f>
        <v>0</v>
      </c>
      <c r="BK133" s="13" t="s">
        <v>196</v>
      </c>
      <c r="BL133" s="138" t="s">
        <v>1132</v>
      </c>
    </row>
    <row r="134" spans="2:64" s="1" customFormat="1" ht="16.5" customHeight="1">
      <c r="B134" s="127"/>
      <c r="C134" s="140" t="s">
        <v>157</v>
      </c>
      <c r="D134" s="140" t="s">
        <v>338</v>
      </c>
      <c r="E134" s="141" t="s">
        <v>1133</v>
      </c>
      <c r="F134" s="142" t="s">
        <v>1134</v>
      </c>
      <c r="G134" s="143" t="s">
        <v>335</v>
      </c>
      <c r="H134" s="144">
        <v>120</v>
      </c>
      <c r="I134" s="145"/>
      <c r="J134" s="145">
        <f t="shared" ref="J134:J140" si="9">ROUND(I134*H134,2)</f>
        <v>0</v>
      </c>
      <c r="K134" s="142" t="s">
        <v>155</v>
      </c>
      <c r="L134" s="146"/>
      <c r="M134" s="147" t="s">
        <v>1</v>
      </c>
      <c r="N134" s="148" t="s">
        <v>35</v>
      </c>
      <c r="O134" s="136">
        <v>0</v>
      </c>
      <c r="P134" s="136">
        <f t="shared" si="0"/>
        <v>0</v>
      </c>
      <c r="Q134" s="136">
        <v>1.3999999999999999E-4</v>
      </c>
      <c r="R134" s="136">
        <f t="shared" si="1"/>
        <v>1.6799999999999999E-2</v>
      </c>
      <c r="S134" s="136">
        <v>0</v>
      </c>
      <c r="T134" s="137">
        <f t="shared" si="2"/>
        <v>0</v>
      </c>
      <c r="W134" s="461"/>
      <c r="Y134" s="271"/>
      <c r="AQ134" s="138" t="s">
        <v>261</v>
      </c>
      <c r="AS134" s="138" t="s">
        <v>338</v>
      </c>
      <c r="AT134" s="138" t="s">
        <v>157</v>
      </c>
      <c r="AX134" s="13" t="s">
        <v>151</v>
      </c>
      <c r="BD134" s="139">
        <f t="shared" si="3"/>
        <v>0</v>
      </c>
      <c r="BE134" s="139">
        <f t="shared" si="4"/>
        <v>0</v>
      </c>
      <c r="BF134" s="139">
        <f t="shared" si="5"/>
        <v>0</v>
      </c>
      <c r="BG134" s="139">
        <f t="shared" si="6"/>
        <v>0</v>
      </c>
      <c r="BH134" s="139">
        <f t="shared" si="7"/>
        <v>0</v>
      </c>
      <c r="BI134" s="13" t="s">
        <v>157</v>
      </c>
      <c r="BJ134" s="139">
        <f t="shared" si="8"/>
        <v>0</v>
      </c>
      <c r="BK134" s="13" t="s">
        <v>196</v>
      </c>
      <c r="BL134" s="138" t="s">
        <v>1135</v>
      </c>
    </row>
    <row r="135" spans="2:64" s="1" customFormat="1" ht="16.5" customHeight="1">
      <c r="B135" s="127"/>
      <c r="C135" s="140" t="s">
        <v>158</v>
      </c>
      <c r="D135" s="140" t="s">
        <v>338</v>
      </c>
      <c r="E135" s="141" t="s">
        <v>837</v>
      </c>
      <c r="F135" s="142" t="s">
        <v>1136</v>
      </c>
      <c r="G135" s="143" t="s">
        <v>335</v>
      </c>
      <c r="H135" s="144">
        <v>34</v>
      </c>
      <c r="I135" s="145"/>
      <c r="J135" s="145">
        <f t="shared" si="9"/>
        <v>0</v>
      </c>
      <c r="K135" s="142" t="s">
        <v>155</v>
      </c>
      <c r="L135" s="146"/>
      <c r="M135" s="147" t="s">
        <v>1</v>
      </c>
      <c r="N135" s="148" t="s">
        <v>35</v>
      </c>
      <c r="O135" s="136">
        <v>0</v>
      </c>
      <c r="P135" s="136">
        <f t="shared" si="0"/>
        <v>0</v>
      </c>
      <c r="Q135" s="136">
        <v>1.0000000000000001E-5</v>
      </c>
      <c r="R135" s="136">
        <f t="shared" si="1"/>
        <v>3.4000000000000002E-4</v>
      </c>
      <c r="S135" s="136">
        <v>0</v>
      </c>
      <c r="T135" s="137">
        <f t="shared" si="2"/>
        <v>0</v>
      </c>
      <c r="W135" s="461"/>
      <c r="Y135" s="271"/>
      <c r="AQ135" s="138" t="s">
        <v>261</v>
      </c>
      <c r="AS135" s="138" t="s">
        <v>338</v>
      </c>
      <c r="AT135" s="138" t="s">
        <v>157</v>
      </c>
      <c r="AX135" s="13" t="s">
        <v>151</v>
      </c>
      <c r="BD135" s="139">
        <f t="shared" si="3"/>
        <v>0</v>
      </c>
      <c r="BE135" s="139">
        <f t="shared" si="4"/>
        <v>0</v>
      </c>
      <c r="BF135" s="139">
        <f t="shared" si="5"/>
        <v>0</v>
      </c>
      <c r="BG135" s="139">
        <f t="shared" si="6"/>
        <v>0</v>
      </c>
      <c r="BH135" s="139">
        <f t="shared" si="7"/>
        <v>0</v>
      </c>
      <c r="BI135" s="13" t="s">
        <v>157</v>
      </c>
      <c r="BJ135" s="139">
        <f t="shared" si="8"/>
        <v>0</v>
      </c>
      <c r="BK135" s="13" t="s">
        <v>196</v>
      </c>
      <c r="BL135" s="138" t="s">
        <v>1137</v>
      </c>
    </row>
    <row r="136" spans="2:64" s="1" customFormat="1" ht="16.5" customHeight="1">
      <c r="B136" s="127"/>
      <c r="C136" s="140" t="s">
        <v>156</v>
      </c>
      <c r="D136" s="140" t="s">
        <v>338</v>
      </c>
      <c r="E136" s="141" t="s">
        <v>843</v>
      </c>
      <c r="F136" s="142" t="s">
        <v>1138</v>
      </c>
      <c r="G136" s="143" t="s">
        <v>335</v>
      </c>
      <c r="H136" s="144">
        <v>34</v>
      </c>
      <c r="I136" s="145"/>
      <c r="J136" s="145">
        <f t="shared" si="9"/>
        <v>0</v>
      </c>
      <c r="K136" s="142" t="s">
        <v>203</v>
      </c>
      <c r="L136" s="146"/>
      <c r="M136" s="147" t="s">
        <v>1</v>
      </c>
      <c r="N136" s="148" t="s">
        <v>35</v>
      </c>
      <c r="O136" s="136">
        <v>0</v>
      </c>
      <c r="P136" s="136">
        <f t="shared" si="0"/>
        <v>0</v>
      </c>
      <c r="Q136" s="136">
        <v>2.0000000000000002E-5</v>
      </c>
      <c r="R136" s="136">
        <f t="shared" si="1"/>
        <v>6.8000000000000005E-4</v>
      </c>
      <c r="S136" s="136">
        <v>0</v>
      </c>
      <c r="T136" s="137">
        <f t="shared" si="2"/>
        <v>0</v>
      </c>
      <c r="W136" s="461"/>
      <c r="Y136" s="271"/>
      <c r="AQ136" s="138" t="s">
        <v>261</v>
      </c>
      <c r="AS136" s="138" t="s">
        <v>338</v>
      </c>
      <c r="AT136" s="138" t="s">
        <v>157</v>
      </c>
      <c r="AX136" s="13" t="s">
        <v>151</v>
      </c>
      <c r="BD136" s="139">
        <f t="shared" si="3"/>
        <v>0</v>
      </c>
      <c r="BE136" s="139">
        <f t="shared" si="4"/>
        <v>0</v>
      </c>
      <c r="BF136" s="139">
        <f t="shared" si="5"/>
        <v>0</v>
      </c>
      <c r="BG136" s="139">
        <f t="shared" si="6"/>
        <v>0</v>
      </c>
      <c r="BH136" s="139">
        <f t="shared" si="7"/>
        <v>0</v>
      </c>
      <c r="BI136" s="13" t="s">
        <v>157</v>
      </c>
      <c r="BJ136" s="139">
        <f t="shared" si="8"/>
        <v>0</v>
      </c>
      <c r="BK136" s="13" t="s">
        <v>196</v>
      </c>
      <c r="BL136" s="138" t="s">
        <v>1139</v>
      </c>
    </row>
    <row r="137" spans="2:64" s="1" customFormat="1" ht="16.5" customHeight="1">
      <c r="B137" s="127"/>
      <c r="C137" s="140" t="s">
        <v>159</v>
      </c>
      <c r="D137" s="140" t="s">
        <v>338</v>
      </c>
      <c r="E137" s="141" t="s">
        <v>849</v>
      </c>
      <c r="F137" s="142" t="s">
        <v>1140</v>
      </c>
      <c r="G137" s="143" t="s">
        <v>335</v>
      </c>
      <c r="H137" s="144">
        <v>29</v>
      </c>
      <c r="I137" s="145"/>
      <c r="J137" s="145">
        <f t="shared" si="9"/>
        <v>0</v>
      </c>
      <c r="K137" s="142" t="s">
        <v>155</v>
      </c>
      <c r="L137" s="146"/>
      <c r="M137" s="147" t="s">
        <v>1</v>
      </c>
      <c r="N137" s="148" t="s">
        <v>35</v>
      </c>
      <c r="O137" s="136">
        <v>0</v>
      </c>
      <c r="P137" s="136">
        <f t="shared" si="0"/>
        <v>0</v>
      </c>
      <c r="Q137" s="136">
        <v>4.0000000000000003E-5</v>
      </c>
      <c r="R137" s="136">
        <f t="shared" si="1"/>
        <v>1.16E-3</v>
      </c>
      <c r="S137" s="136">
        <v>0</v>
      </c>
      <c r="T137" s="137">
        <f t="shared" si="2"/>
        <v>0</v>
      </c>
      <c r="W137" s="461"/>
      <c r="Y137" s="271"/>
      <c r="AQ137" s="138" t="s">
        <v>261</v>
      </c>
      <c r="AS137" s="138" t="s">
        <v>338</v>
      </c>
      <c r="AT137" s="138" t="s">
        <v>157</v>
      </c>
      <c r="AX137" s="13" t="s">
        <v>151</v>
      </c>
      <c r="BD137" s="139">
        <f t="shared" si="3"/>
        <v>0</v>
      </c>
      <c r="BE137" s="139">
        <f t="shared" si="4"/>
        <v>0</v>
      </c>
      <c r="BF137" s="139">
        <f t="shared" si="5"/>
        <v>0</v>
      </c>
      <c r="BG137" s="139">
        <f t="shared" si="6"/>
        <v>0</v>
      </c>
      <c r="BH137" s="139">
        <f t="shared" si="7"/>
        <v>0</v>
      </c>
      <c r="BI137" s="13" t="s">
        <v>157</v>
      </c>
      <c r="BJ137" s="139">
        <f t="shared" si="8"/>
        <v>0</v>
      </c>
      <c r="BK137" s="13" t="s">
        <v>196</v>
      </c>
      <c r="BL137" s="138" t="s">
        <v>1141</v>
      </c>
    </row>
    <row r="138" spans="2:64" s="1" customFormat="1" ht="24" customHeight="1">
      <c r="B138" s="127"/>
      <c r="C138" s="128" t="s">
        <v>160</v>
      </c>
      <c r="D138" s="128" t="s">
        <v>153</v>
      </c>
      <c r="E138" s="129" t="s">
        <v>1142</v>
      </c>
      <c r="F138" s="130" t="s">
        <v>1143</v>
      </c>
      <c r="G138" s="131" t="s">
        <v>335</v>
      </c>
      <c r="H138" s="132">
        <v>15</v>
      </c>
      <c r="I138" s="133"/>
      <c r="J138" s="133">
        <f t="shared" si="9"/>
        <v>0</v>
      </c>
      <c r="K138" s="130" t="s">
        <v>155</v>
      </c>
      <c r="L138" s="25"/>
      <c r="M138" s="134" t="s">
        <v>1</v>
      </c>
      <c r="N138" s="135" t="s">
        <v>35</v>
      </c>
      <c r="O138" s="136">
        <v>0.15109</v>
      </c>
      <c r="P138" s="136">
        <f t="shared" si="0"/>
        <v>2.2663500000000001</v>
      </c>
      <c r="Q138" s="136">
        <v>2.0000000000000002E-5</v>
      </c>
      <c r="R138" s="136">
        <f t="shared" si="1"/>
        <v>3.0000000000000003E-4</v>
      </c>
      <c r="S138" s="136">
        <v>0</v>
      </c>
      <c r="T138" s="137">
        <f t="shared" si="2"/>
        <v>0</v>
      </c>
      <c r="W138" s="461"/>
      <c r="Y138" s="271"/>
      <c r="AQ138" s="138" t="s">
        <v>196</v>
      </c>
      <c r="AS138" s="138" t="s">
        <v>153</v>
      </c>
      <c r="AT138" s="138" t="s">
        <v>157</v>
      </c>
      <c r="AX138" s="13" t="s">
        <v>151</v>
      </c>
      <c r="BD138" s="139">
        <f t="shared" si="3"/>
        <v>0</v>
      </c>
      <c r="BE138" s="139">
        <f t="shared" si="4"/>
        <v>0</v>
      </c>
      <c r="BF138" s="139">
        <f t="shared" si="5"/>
        <v>0</v>
      </c>
      <c r="BG138" s="139">
        <f t="shared" si="6"/>
        <v>0</v>
      </c>
      <c r="BH138" s="139">
        <f t="shared" si="7"/>
        <v>0</v>
      </c>
      <c r="BI138" s="13" t="s">
        <v>157</v>
      </c>
      <c r="BJ138" s="139">
        <f t="shared" si="8"/>
        <v>0</v>
      </c>
      <c r="BK138" s="13" t="s">
        <v>196</v>
      </c>
      <c r="BL138" s="138" t="s">
        <v>1144</v>
      </c>
    </row>
    <row r="139" spans="2:64" s="1" customFormat="1" ht="16.5" customHeight="1">
      <c r="B139" s="127"/>
      <c r="C139" s="140" t="s">
        <v>161</v>
      </c>
      <c r="D139" s="140" t="s">
        <v>338</v>
      </c>
      <c r="E139" s="141" t="s">
        <v>1145</v>
      </c>
      <c r="F139" s="142" t="s">
        <v>1146</v>
      </c>
      <c r="G139" s="143" t="s">
        <v>335</v>
      </c>
      <c r="H139" s="144">
        <v>15</v>
      </c>
      <c r="I139" s="145"/>
      <c r="J139" s="145">
        <f t="shared" si="9"/>
        <v>0</v>
      </c>
      <c r="K139" s="142" t="s">
        <v>155</v>
      </c>
      <c r="L139" s="146"/>
      <c r="M139" s="147" t="s">
        <v>1</v>
      </c>
      <c r="N139" s="148" t="s">
        <v>35</v>
      </c>
      <c r="O139" s="136">
        <v>0</v>
      </c>
      <c r="P139" s="136">
        <f t="shared" si="0"/>
        <v>0</v>
      </c>
      <c r="Q139" s="136">
        <v>9.0000000000000006E-5</v>
      </c>
      <c r="R139" s="136">
        <f t="shared" si="1"/>
        <v>1.3500000000000001E-3</v>
      </c>
      <c r="S139" s="136">
        <v>0</v>
      </c>
      <c r="T139" s="137">
        <f t="shared" si="2"/>
        <v>0</v>
      </c>
      <c r="W139" s="461"/>
      <c r="Y139" s="271"/>
      <c r="AQ139" s="138" t="s">
        <v>261</v>
      </c>
      <c r="AS139" s="138" t="s">
        <v>338</v>
      </c>
      <c r="AT139" s="138" t="s">
        <v>157</v>
      </c>
      <c r="AX139" s="13" t="s">
        <v>151</v>
      </c>
      <c r="BD139" s="139">
        <f t="shared" si="3"/>
        <v>0</v>
      </c>
      <c r="BE139" s="139">
        <f t="shared" si="4"/>
        <v>0</v>
      </c>
      <c r="BF139" s="139">
        <f t="shared" si="5"/>
        <v>0</v>
      </c>
      <c r="BG139" s="139">
        <f t="shared" si="6"/>
        <v>0</v>
      </c>
      <c r="BH139" s="139">
        <f t="shared" si="7"/>
        <v>0</v>
      </c>
      <c r="BI139" s="13" t="s">
        <v>157</v>
      </c>
      <c r="BJ139" s="139">
        <f t="shared" si="8"/>
        <v>0</v>
      </c>
      <c r="BK139" s="13" t="s">
        <v>196</v>
      </c>
      <c r="BL139" s="138" t="s">
        <v>1147</v>
      </c>
    </row>
    <row r="140" spans="2:64" s="1" customFormat="1" ht="24" customHeight="1">
      <c r="B140" s="127"/>
      <c r="C140" s="128" t="s">
        <v>166</v>
      </c>
      <c r="D140" s="128" t="s">
        <v>153</v>
      </c>
      <c r="E140" s="129" t="s">
        <v>528</v>
      </c>
      <c r="F140" s="130" t="s">
        <v>529</v>
      </c>
      <c r="G140" s="131" t="s">
        <v>422</v>
      </c>
      <c r="H140" s="132">
        <v>9.0920000000000005</v>
      </c>
      <c r="I140" s="133"/>
      <c r="J140" s="133">
        <f t="shared" si="9"/>
        <v>0</v>
      </c>
      <c r="K140" s="130" t="s">
        <v>155</v>
      </c>
      <c r="L140" s="25"/>
      <c r="M140" s="134" t="s">
        <v>1</v>
      </c>
      <c r="N140" s="135" t="s">
        <v>35</v>
      </c>
      <c r="O140" s="136">
        <v>0</v>
      </c>
      <c r="P140" s="136">
        <f t="shared" si="0"/>
        <v>0</v>
      </c>
      <c r="Q140" s="136">
        <v>0</v>
      </c>
      <c r="R140" s="136">
        <f t="shared" si="1"/>
        <v>0</v>
      </c>
      <c r="S140" s="136">
        <v>0</v>
      </c>
      <c r="T140" s="137">
        <f t="shared" si="2"/>
        <v>0</v>
      </c>
      <c r="W140" s="461"/>
      <c r="Y140" s="271"/>
      <c r="AQ140" s="138" t="s">
        <v>196</v>
      </c>
      <c r="AS140" s="138" t="s">
        <v>153</v>
      </c>
      <c r="AT140" s="138" t="s">
        <v>157</v>
      </c>
      <c r="AX140" s="13" t="s">
        <v>151</v>
      </c>
      <c r="BD140" s="139">
        <f t="shared" si="3"/>
        <v>0</v>
      </c>
      <c r="BE140" s="139">
        <f t="shared" si="4"/>
        <v>0</v>
      </c>
      <c r="BF140" s="139">
        <f t="shared" si="5"/>
        <v>0</v>
      </c>
      <c r="BG140" s="139">
        <f t="shared" si="6"/>
        <v>0</v>
      </c>
      <c r="BH140" s="139">
        <f t="shared" si="7"/>
        <v>0</v>
      </c>
      <c r="BI140" s="13" t="s">
        <v>157</v>
      </c>
      <c r="BJ140" s="139">
        <f t="shared" si="8"/>
        <v>0</v>
      </c>
      <c r="BK140" s="13" t="s">
        <v>196</v>
      </c>
      <c r="BL140" s="138" t="s">
        <v>1148</v>
      </c>
    </row>
    <row r="141" spans="2:64" s="11" customFormat="1" ht="22.95" customHeight="1">
      <c r="B141" s="115"/>
      <c r="D141" s="116" t="s">
        <v>68</v>
      </c>
      <c r="E141" s="125" t="s">
        <v>1149</v>
      </c>
      <c r="F141" s="125" t="s">
        <v>1150</v>
      </c>
      <c r="J141" s="126">
        <f>SUM(J142:J144)</f>
        <v>0</v>
      </c>
      <c r="L141" s="115"/>
      <c r="M141" s="119"/>
      <c r="N141" s="120"/>
      <c r="O141" s="120"/>
      <c r="P141" s="121">
        <f>SUM(P142:P144)</f>
        <v>1.2736000000000001</v>
      </c>
      <c r="Q141" s="120"/>
      <c r="R141" s="121">
        <f>SUM(R142:R144)</f>
        <v>2.7499999999999998E-3</v>
      </c>
      <c r="S141" s="120"/>
      <c r="T141" s="122">
        <f>SUM(T142:T144)</f>
        <v>0</v>
      </c>
      <c r="W141" s="461"/>
      <c r="Y141" s="271"/>
      <c r="AQ141" s="116" t="s">
        <v>157</v>
      </c>
      <c r="AS141" s="123" t="s">
        <v>68</v>
      </c>
      <c r="AT141" s="123" t="s">
        <v>77</v>
      </c>
      <c r="AX141" s="116" t="s">
        <v>151</v>
      </c>
      <c r="BJ141" s="124">
        <f>SUM(BJ142:BJ144)</f>
        <v>0</v>
      </c>
    </row>
    <row r="142" spans="2:64" s="1" customFormat="1" ht="24" customHeight="1">
      <c r="B142" s="127"/>
      <c r="C142" s="128" t="s">
        <v>170</v>
      </c>
      <c r="D142" s="128" t="s">
        <v>153</v>
      </c>
      <c r="E142" s="129" t="s">
        <v>1151</v>
      </c>
      <c r="F142" s="130" t="s">
        <v>1152</v>
      </c>
      <c r="G142" s="131" t="s">
        <v>154</v>
      </c>
      <c r="H142" s="132">
        <v>1</v>
      </c>
      <c r="I142" s="133"/>
      <c r="J142" s="133">
        <f>ROUND(I142*H142,2)</f>
        <v>0</v>
      </c>
      <c r="K142" s="130" t="s">
        <v>155</v>
      </c>
      <c r="L142" s="25"/>
      <c r="M142" s="134" t="s">
        <v>1</v>
      </c>
      <c r="N142" s="135" t="s">
        <v>35</v>
      </c>
      <c r="O142" s="136">
        <v>1.2736000000000001</v>
      </c>
      <c r="P142" s="136">
        <f>O142*H142</f>
        <v>1.2736000000000001</v>
      </c>
      <c r="Q142" s="136">
        <v>2.7499999999999998E-3</v>
      </c>
      <c r="R142" s="136">
        <f>Q142*H142</f>
        <v>2.7499999999999998E-3</v>
      </c>
      <c r="S142" s="136">
        <v>0</v>
      </c>
      <c r="T142" s="137">
        <f>S142*H142</f>
        <v>0</v>
      </c>
      <c r="W142" s="461"/>
      <c r="Y142" s="271"/>
      <c r="AQ142" s="138" t="s">
        <v>196</v>
      </c>
      <c r="AS142" s="138" t="s">
        <v>153</v>
      </c>
      <c r="AT142" s="138" t="s">
        <v>157</v>
      </c>
      <c r="AX142" s="13" t="s">
        <v>151</v>
      </c>
      <c r="BD142" s="139">
        <f>IF(N142="základná",J142,0)</f>
        <v>0</v>
      </c>
      <c r="BE142" s="139">
        <f>IF(N142="znížená",J142,0)</f>
        <v>0</v>
      </c>
      <c r="BF142" s="139">
        <f>IF(N142="zákl. prenesená",J142,0)</f>
        <v>0</v>
      </c>
      <c r="BG142" s="139">
        <f>IF(N142="zníž. prenesená",J142,0)</f>
        <v>0</v>
      </c>
      <c r="BH142" s="139">
        <f>IF(N142="nulová",J142,0)</f>
        <v>0</v>
      </c>
      <c r="BI142" s="13" t="s">
        <v>157</v>
      </c>
      <c r="BJ142" s="139">
        <f>ROUND(I142*H142,2)</f>
        <v>0</v>
      </c>
      <c r="BK142" s="13" t="s">
        <v>196</v>
      </c>
      <c r="BL142" s="138" t="s">
        <v>1153</v>
      </c>
    </row>
    <row r="143" spans="2:64" s="1" customFormat="1" ht="36" customHeight="1">
      <c r="B143" s="127"/>
      <c r="C143" s="140" t="s">
        <v>103</v>
      </c>
      <c r="D143" s="140" t="s">
        <v>338</v>
      </c>
      <c r="E143" s="141" t="s">
        <v>1154</v>
      </c>
      <c r="F143" s="142" t="s">
        <v>1155</v>
      </c>
      <c r="G143" s="143" t="s">
        <v>1156</v>
      </c>
      <c r="H143" s="144">
        <v>1</v>
      </c>
      <c r="I143" s="145"/>
      <c r="J143" s="145">
        <f>ROUND(I143*H143,2)</f>
        <v>0</v>
      </c>
      <c r="K143" s="142" t="s">
        <v>155</v>
      </c>
      <c r="L143" s="146"/>
      <c r="M143" s="147" t="s">
        <v>1</v>
      </c>
      <c r="N143" s="148" t="s">
        <v>35</v>
      </c>
      <c r="O143" s="136">
        <v>0</v>
      </c>
      <c r="P143" s="136">
        <f>O143*H143</f>
        <v>0</v>
      </c>
      <c r="Q143" s="136">
        <v>0</v>
      </c>
      <c r="R143" s="136">
        <f>Q143*H143</f>
        <v>0</v>
      </c>
      <c r="S143" s="136">
        <v>0</v>
      </c>
      <c r="T143" s="137">
        <f>S143*H143</f>
        <v>0</v>
      </c>
      <c r="W143" s="461"/>
      <c r="Y143" s="271"/>
      <c r="AQ143" s="138" t="s">
        <v>261</v>
      </c>
      <c r="AS143" s="138" t="s">
        <v>338</v>
      </c>
      <c r="AT143" s="138" t="s">
        <v>157</v>
      </c>
      <c r="AX143" s="13" t="s">
        <v>151</v>
      </c>
      <c r="BD143" s="139">
        <f>IF(N143="základná",J143,0)</f>
        <v>0</v>
      </c>
      <c r="BE143" s="139">
        <f>IF(N143="znížená",J143,0)</f>
        <v>0</v>
      </c>
      <c r="BF143" s="139">
        <f>IF(N143="zákl. prenesená",J143,0)</f>
        <v>0</v>
      </c>
      <c r="BG143" s="139">
        <f>IF(N143="zníž. prenesená",J143,0)</f>
        <v>0</v>
      </c>
      <c r="BH143" s="139">
        <f>IF(N143="nulová",J143,0)</f>
        <v>0</v>
      </c>
      <c r="BI143" s="13" t="s">
        <v>157</v>
      </c>
      <c r="BJ143" s="139">
        <f>ROUND(I143*H143,2)</f>
        <v>0</v>
      </c>
      <c r="BK143" s="13" t="s">
        <v>196</v>
      </c>
      <c r="BL143" s="138" t="s">
        <v>1157</v>
      </c>
    </row>
    <row r="144" spans="2:64" s="1" customFormat="1" ht="24" customHeight="1">
      <c r="B144" s="127"/>
      <c r="C144" s="128" t="s">
        <v>106</v>
      </c>
      <c r="D144" s="128" t="s">
        <v>153</v>
      </c>
      <c r="E144" s="129" t="s">
        <v>1158</v>
      </c>
      <c r="F144" s="130" t="s">
        <v>1159</v>
      </c>
      <c r="G144" s="131" t="s">
        <v>422</v>
      </c>
      <c r="H144" s="132">
        <v>6.9450000000000003</v>
      </c>
      <c r="I144" s="133"/>
      <c r="J144" s="133">
        <f>ROUND(I144*H144,2)</f>
        <v>0</v>
      </c>
      <c r="K144" s="130" t="s">
        <v>155</v>
      </c>
      <c r="L144" s="25"/>
      <c r="M144" s="134" t="s">
        <v>1</v>
      </c>
      <c r="N144" s="135" t="s">
        <v>35</v>
      </c>
      <c r="O144" s="136">
        <v>0</v>
      </c>
      <c r="P144" s="136">
        <f>O144*H144</f>
        <v>0</v>
      </c>
      <c r="Q144" s="136">
        <v>0</v>
      </c>
      <c r="R144" s="136">
        <f>Q144*H144</f>
        <v>0</v>
      </c>
      <c r="S144" s="136">
        <v>0</v>
      </c>
      <c r="T144" s="137">
        <f>S144*H144</f>
        <v>0</v>
      </c>
      <c r="W144" s="461"/>
      <c r="Y144" s="271"/>
      <c r="AQ144" s="138" t="s">
        <v>196</v>
      </c>
      <c r="AS144" s="138" t="s">
        <v>153</v>
      </c>
      <c r="AT144" s="138" t="s">
        <v>157</v>
      </c>
      <c r="AX144" s="13" t="s">
        <v>151</v>
      </c>
      <c r="BD144" s="139">
        <f>IF(N144="základná",J144,0)</f>
        <v>0</v>
      </c>
      <c r="BE144" s="139">
        <f>IF(N144="znížená",J144,0)</f>
        <v>0</v>
      </c>
      <c r="BF144" s="139">
        <f>IF(N144="zákl. prenesená",J144,0)</f>
        <v>0</v>
      </c>
      <c r="BG144" s="139">
        <f>IF(N144="zníž. prenesená",J144,0)</f>
        <v>0</v>
      </c>
      <c r="BH144" s="139">
        <f>IF(N144="nulová",J144,0)</f>
        <v>0</v>
      </c>
      <c r="BI144" s="13" t="s">
        <v>157</v>
      </c>
      <c r="BJ144" s="139">
        <f>ROUND(I144*H144,2)</f>
        <v>0</v>
      </c>
      <c r="BK144" s="13" t="s">
        <v>196</v>
      </c>
      <c r="BL144" s="138" t="s">
        <v>1160</v>
      </c>
    </row>
    <row r="145" spans="2:64" s="11" customFormat="1" ht="22.95" customHeight="1">
      <c r="B145" s="115"/>
      <c r="D145" s="116" t="s">
        <v>68</v>
      </c>
      <c r="E145" s="125" t="s">
        <v>1161</v>
      </c>
      <c r="F145" s="125" t="s">
        <v>1162</v>
      </c>
      <c r="J145" s="126">
        <f>SUM(J146:J160)</f>
        <v>0</v>
      </c>
      <c r="L145" s="115"/>
      <c r="M145" s="119"/>
      <c r="N145" s="120"/>
      <c r="O145" s="120"/>
      <c r="P145" s="121">
        <f>SUM(P146:P160)</f>
        <v>38.858690000000003</v>
      </c>
      <c r="Q145" s="120"/>
      <c r="R145" s="121">
        <f>SUM(R146:R160)</f>
        <v>0.79289999999999994</v>
      </c>
      <c r="S145" s="120"/>
      <c r="T145" s="122">
        <f>SUM(T146:T160)</f>
        <v>0</v>
      </c>
      <c r="W145" s="461"/>
      <c r="Y145" s="271"/>
      <c r="AQ145" s="116" t="s">
        <v>157</v>
      </c>
      <c r="AS145" s="123" t="s">
        <v>68</v>
      </c>
      <c r="AT145" s="123" t="s">
        <v>77</v>
      </c>
      <c r="AX145" s="116" t="s">
        <v>151</v>
      </c>
      <c r="BJ145" s="124">
        <f>SUM(BJ146:BJ160)</f>
        <v>0</v>
      </c>
    </row>
    <row r="146" spans="2:64" s="1" customFormat="1" ht="16.5" customHeight="1">
      <c r="B146" s="127"/>
      <c r="C146" s="128" t="s">
        <v>178</v>
      </c>
      <c r="D146" s="128" t="s">
        <v>153</v>
      </c>
      <c r="E146" s="129" t="s">
        <v>1163</v>
      </c>
      <c r="F146" s="130" t="s">
        <v>1164</v>
      </c>
      <c r="G146" s="131" t="s">
        <v>154</v>
      </c>
      <c r="H146" s="132">
        <v>1</v>
      </c>
      <c r="I146" s="133"/>
      <c r="J146" s="133">
        <f t="shared" ref="J146:J160" si="10">ROUND(I146*H146,2)</f>
        <v>0</v>
      </c>
      <c r="K146" s="130" t="s">
        <v>155</v>
      </c>
      <c r="L146" s="25"/>
      <c r="M146" s="134" t="s">
        <v>1</v>
      </c>
      <c r="N146" s="135" t="s">
        <v>35</v>
      </c>
      <c r="O146" s="136">
        <v>2.9338799999999998</v>
      </c>
      <c r="P146" s="136">
        <f t="shared" ref="P146:P160" si="11">O146*H146</f>
        <v>2.9338799999999998</v>
      </c>
      <c r="Q146" s="136">
        <v>0</v>
      </c>
      <c r="R146" s="136">
        <f t="shared" ref="R146:R160" si="12">Q146*H146</f>
        <v>0</v>
      </c>
      <c r="S146" s="136">
        <v>0</v>
      </c>
      <c r="T146" s="137">
        <f t="shared" ref="T146:T160" si="13">S146*H146</f>
        <v>0</v>
      </c>
      <c r="W146" s="461"/>
      <c r="Y146" s="271"/>
      <c r="AQ146" s="138" t="s">
        <v>196</v>
      </c>
      <c r="AS146" s="138" t="s">
        <v>153</v>
      </c>
      <c r="AT146" s="138" t="s">
        <v>157</v>
      </c>
      <c r="AX146" s="13" t="s">
        <v>151</v>
      </c>
      <c r="BD146" s="139">
        <f t="shared" ref="BD146:BD160" si="14">IF(N146="základná",J146,0)</f>
        <v>0</v>
      </c>
      <c r="BE146" s="139">
        <f t="shared" ref="BE146:BE160" si="15">IF(N146="znížená",J146,0)</f>
        <v>0</v>
      </c>
      <c r="BF146" s="139">
        <f t="shared" ref="BF146:BF160" si="16">IF(N146="zákl. prenesená",J146,0)</f>
        <v>0</v>
      </c>
      <c r="BG146" s="139">
        <f t="shared" ref="BG146:BG160" si="17">IF(N146="zníž. prenesená",J146,0)</f>
        <v>0</v>
      </c>
      <c r="BH146" s="139">
        <f t="shared" ref="BH146:BH160" si="18">IF(N146="nulová",J146,0)</f>
        <v>0</v>
      </c>
      <c r="BI146" s="13" t="s">
        <v>157</v>
      </c>
      <c r="BJ146" s="139">
        <f t="shared" ref="BJ146:BJ160" si="19">ROUND(I146*H146,2)</f>
        <v>0</v>
      </c>
      <c r="BK146" s="13" t="s">
        <v>196</v>
      </c>
      <c r="BL146" s="138" t="s">
        <v>1165</v>
      </c>
    </row>
    <row r="147" spans="2:64" s="1" customFormat="1" ht="24" customHeight="1">
      <c r="B147" s="127"/>
      <c r="C147" s="140" t="s">
        <v>182</v>
      </c>
      <c r="D147" s="140" t="s">
        <v>338</v>
      </c>
      <c r="E147" s="141" t="s">
        <v>1166</v>
      </c>
      <c r="F147" s="142" t="s">
        <v>1167</v>
      </c>
      <c r="G147" s="143" t="s">
        <v>154</v>
      </c>
      <c r="H147" s="144">
        <v>1</v>
      </c>
      <c r="I147" s="145"/>
      <c r="J147" s="145">
        <f t="shared" si="10"/>
        <v>0</v>
      </c>
      <c r="K147" s="142" t="s">
        <v>1</v>
      </c>
      <c r="L147" s="146"/>
      <c r="M147" s="147" t="s">
        <v>1</v>
      </c>
      <c r="N147" s="148" t="s">
        <v>35</v>
      </c>
      <c r="O147" s="136">
        <v>0</v>
      </c>
      <c r="P147" s="136">
        <f t="shared" si="11"/>
        <v>0</v>
      </c>
      <c r="Q147" s="136">
        <v>8.7999999999999995E-2</v>
      </c>
      <c r="R147" s="136">
        <f t="shared" si="12"/>
        <v>8.7999999999999995E-2</v>
      </c>
      <c r="S147" s="136">
        <v>0</v>
      </c>
      <c r="T147" s="137">
        <f t="shared" si="13"/>
        <v>0</v>
      </c>
      <c r="W147" s="461"/>
      <c r="Y147" s="271"/>
      <c r="AQ147" s="138" t="s">
        <v>261</v>
      </c>
      <c r="AS147" s="138" t="s">
        <v>338</v>
      </c>
      <c r="AT147" s="138" t="s">
        <v>157</v>
      </c>
      <c r="AX147" s="13" t="s">
        <v>151</v>
      </c>
      <c r="BD147" s="139">
        <f t="shared" si="14"/>
        <v>0</v>
      </c>
      <c r="BE147" s="139">
        <f t="shared" si="15"/>
        <v>0</v>
      </c>
      <c r="BF147" s="139">
        <f t="shared" si="16"/>
        <v>0</v>
      </c>
      <c r="BG147" s="139">
        <f t="shared" si="17"/>
        <v>0</v>
      </c>
      <c r="BH147" s="139">
        <f t="shared" si="18"/>
        <v>0</v>
      </c>
      <c r="BI147" s="13" t="s">
        <v>157</v>
      </c>
      <c r="BJ147" s="139">
        <f t="shared" si="19"/>
        <v>0</v>
      </c>
      <c r="BK147" s="13" t="s">
        <v>196</v>
      </c>
      <c r="BL147" s="138" t="s">
        <v>1168</v>
      </c>
    </row>
    <row r="148" spans="2:64" s="1" customFormat="1" ht="24" customHeight="1">
      <c r="B148" s="127"/>
      <c r="C148" s="128" t="s">
        <v>187</v>
      </c>
      <c r="D148" s="128" t="s">
        <v>153</v>
      </c>
      <c r="E148" s="129" t="s">
        <v>1169</v>
      </c>
      <c r="F148" s="130" t="s">
        <v>1170</v>
      </c>
      <c r="G148" s="131" t="s">
        <v>154</v>
      </c>
      <c r="H148" s="132">
        <v>1</v>
      </c>
      <c r="I148" s="133"/>
      <c r="J148" s="133">
        <f t="shared" si="10"/>
        <v>0</v>
      </c>
      <c r="K148" s="130" t="s">
        <v>155</v>
      </c>
      <c r="L148" s="25"/>
      <c r="M148" s="134" t="s">
        <v>1</v>
      </c>
      <c r="N148" s="135" t="s">
        <v>35</v>
      </c>
      <c r="O148" s="136">
        <v>0.30520000000000003</v>
      </c>
      <c r="P148" s="136">
        <f t="shared" si="11"/>
        <v>0.30520000000000003</v>
      </c>
      <c r="Q148" s="136">
        <v>0</v>
      </c>
      <c r="R148" s="136">
        <f t="shared" si="12"/>
        <v>0</v>
      </c>
      <c r="S148" s="136">
        <v>0</v>
      </c>
      <c r="T148" s="137">
        <f t="shared" si="13"/>
        <v>0</v>
      </c>
      <c r="W148" s="461"/>
      <c r="Y148" s="271"/>
      <c r="AQ148" s="138" t="s">
        <v>196</v>
      </c>
      <c r="AS148" s="138" t="s">
        <v>153</v>
      </c>
      <c r="AT148" s="138" t="s">
        <v>157</v>
      </c>
      <c r="AX148" s="13" t="s">
        <v>151</v>
      </c>
      <c r="BD148" s="139">
        <f t="shared" si="14"/>
        <v>0</v>
      </c>
      <c r="BE148" s="139">
        <f t="shared" si="15"/>
        <v>0</v>
      </c>
      <c r="BF148" s="139">
        <f t="shared" si="16"/>
        <v>0</v>
      </c>
      <c r="BG148" s="139">
        <f t="shared" si="17"/>
        <v>0</v>
      </c>
      <c r="BH148" s="139">
        <f t="shared" si="18"/>
        <v>0</v>
      </c>
      <c r="BI148" s="13" t="s">
        <v>157</v>
      </c>
      <c r="BJ148" s="139">
        <f t="shared" si="19"/>
        <v>0</v>
      </c>
      <c r="BK148" s="13" t="s">
        <v>196</v>
      </c>
      <c r="BL148" s="138" t="s">
        <v>1171</v>
      </c>
    </row>
    <row r="149" spans="2:64" s="1" customFormat="1" ht="16.5" customHeight="1">
      <c r="B149" s="127"/>
      <c r="C149" s="140" t="s">
        <v>191</v>
      </c>
      <c r="D149" s="140" t="s">
        <v>338</v>
      </c>
      <c r="E149" s="141" t="s">
        <v>1172</v>
      </c>
      <c r="F149" s="142" t="s">
        <v>1173</v>
      </c>
      <c r="G149" s="143" t="s">
        <v>154</v>
      </c>
      <c r="H149" s="144">
        <v>1</v>
      </c>
      <c r="I149" s="145"/>
      <c r="J149" s="145">
        <f t="shared" si="10"/>
        <v>0</v>
      </c>
      <c r="K149" s="142" t="s">
        <v>155</v>
      </c>
      <c r="L149" s="146"/>
      <c r="M149" s="147" t="s">
        <v>1</v>
      </c>
      <c r="N149" s="148" t="s">
        <v>35</v>
      </c>
      <c r="O149" s="136">
        <v>0</v>
      </c>
      <c r="P149" s="136">
        <f t="shared" si="11"/>
        <v>0</v>
      </c>
      <c r="Q149" s="136">
        <v>2.8999999999999998E-3</v>
      </c>
      <c r="R149" s="136">
        <f t="shared" si="12"/>
        <v>2.8999999999999998E-3</v>
      </c>
      <c r="S149" s="136">
        <v>0</v>
      </c>
      <c r="T149" s="137">
        <f t="shared" si="13"/>
        <v>0</v>
      </c>
      <c r="W149" s="461"/>
      <c r="Y149" s="271"/>
      <c r="AQ149" s="138" t="s">
        <v>261</v>
      </c>
      <c r="AS149" s="138" t="s">
        <v>338</v>
      </c>
      <c r="AT149" s="138" t="s">
        <v>157</v>
      </c>
      <c r="AX149" s="13" t="s">
        <v>151</v>
      </c>
      <c r="BD149" s="139">
        <f t="shared" si="14"/>
        <v>0</v>
      </c>
      <c r="BE149" s="139">
        <f t="shared" si="15"/>
        <v>0</v>
      </c>
      <c r="BF149" s="139">
        <f t="shared" si="16"/>
        <v>0</v>
      </c>
      <c r="BG149" s="139">
        <f t="shared" si="17"/>
        <v>0</v>
      </c>
      <c r="BH149" s="139">
        <f t="shared" si="18"/>
        <v>0</v>
      </c>
      <c r="BI149" s="13" t="s">
        <v>157</v>
      </c>
      <c r="BJ149" s="139">
        <f t="shared" si="19"/>
        <v>0</v>
      </c>
      <c r="BK149" s="13" t="s">
        <v>196</v>
      </c>
      <c r="BL149" s="138" t="s">
        <v>1174</v>
      </c>
    </row>
    <row r="150" spans="2:64" s="1" customFormat="1" ht="36" customHeight="1">
      <c r="B150" s="127"/>
      <c r="C150" s="140" t="s">
        <v>196</v>
      </c>
      <c r="D150" s="140" t="s">
        <v>338</v>
      </c>
      <c r="E150" s="141" t="s">
        <v>1175</v>
      </c>
      <c r="F150" s="142" t="s">
        <v>1176</v>
      </c>
      <c r="G150" s="143" t="s">
        <v>154</v>
      </c>
      <c r="H150" s="144">
        <v>1</v>
      </c>
      <c r="I150" s="145"/>
      <c r="J150" s="145">
        <f t="shared" si="10"/>
        <v>0</v>
      </c>
      <c r="K150" s="142" t="s">
        <v>1</v>
      </c>
      <c r="L150" s="146"/>
      <c r="M150" s="147" t="s">
        <v>1</v>
      </c>
      <c r="N150" s="148" t="s">
        <v>35</v>
      </c>
      <c r="O150" s="136">
        <v>0</v>
      </c>
      <c r="P150" s="136">
        <f t="shared" si="11"/>
        <v>0</v>
      </c>
      <c r="Q150" s="136">
        <v>2.8999999999999998E-3</v>
      </c>
      <c r="R150" s="136">
        <f t="shared" si="12"/>
        <v>2.8999999999999998E-3</v>
      </c>
      <c r="S150" s="136">
        <v>0</v>
      </c>
      <c r="T150" s="137">
        <f t="shared" si="13"/>
        <v>0</v>
      </c>
      <c r="W150" s="461"/>
      <c r="Y150" s="271"/>
      <c r="AQ150" s="138" t="s">
        <v>261</v>
      </c>
      <c r="AS150" s="138" t="s">
        <v>338</v>
      </c>
      <c r="AT150" s="138" t="s">
        <v>157</v>
      </c>
      <c r="AX150" s="13" t="s">
        <v>151</v>
      </c>
      <c r="BD150" s="139">
        <f t="shared" si="14"/>
        <v>0</v>
      </c>
      <c r="BE150" s="139">
        <f t="shared" si="15"/>
        <v>0</v>
      </c>
      <c r="BF150" s="139">
        <f t="shared" si="16"/>
        <v>0</v>
      </c>
      <c r="BG150" s="139">
        <f t="shared" si="17"/>
        <v>0</v>
      </c>
      <c r="BH150" s="139">
        <f t="shared" si="18"/>
        <v>0</v>
      </c>
      <c r="BI150" s="13" t="s">
        <v>157</v>
      </c>
      <c r="BJ150" s="139">
        <f t="shared" si="19"/>
        <v>0</v>
      </c>
      <c r="BK150" s="13" t="s">
        <v>196</v>
      </c>
      <c r="BL150" s="138" t="s">
        <v>1177</v>
      </c>
    </row>
    <row r="151" spans="2:64" s="1" customFormat="1" ht="24" customHeight="1">
      <c r="B151" s="127"/>
      <c r="C151" s="128" t="s">
        <v>200</v>
      </c>
      <c r="D151" s="128" t="s">
        <v>153</v>
      </c>
      <c r="E151" s="129" t="s">
        <v>1178</v>
      </c>
      <c r="F151" s="130" t="s">
        <v>1179</v>
      </c>
      <c r="G151" s="131" t="s">
        <v>154</v>
      </c>
      <c r="H151" s="132">
        <v>1</v>
      </c>
      <c r="I151" s="133"/>
      <c r="J151" s="133">
        <f t="shared" si="10"/>
        <v>0</v>
      </c>
      <c r="K151" s="130" t="s">
        <v>155</v>
      </c>
      <c r="L151" s="25"/>
      <c r="M151" s="134" t="s">
        <v>1</v>
      </c>
      <c r="N151" s="135" t="s">
        <v>35</v>
      </c>
      <c r="O151" s="136">
        <v>4.9967699999999997</v>
      </c>
      <c r="P151" s="136">
        <f t="shared" si="11"/>
        <v>4.9967699999999997</v>
      </c>
      <c r="Q151" s="136">
        <v>0</v>
      </c>
      <c r="R151" s="136">
        <f t="shared" si="12"/>
        <v>0</v>
      </c>
      <c r="S151" s="136">
        <v>0</v>
      </c>
      <c r="T151" s="137">
        <f t="shared" si="13"/>
        <v>0</v>
      </c>
      <c r="W151" s="461"/>
      <c r="Y151" s="271"/>
      <c r="AQ151" s="138" t="s">
        <v>196</v>
      </c>
      <c r="AS151" s="138" t="s">
        <v>153</v>
      </c>
      <c r="AT151" s="138" t="s">
        <v>157</v>
      </c>
      <c r="AX151" s="13" t="s">
        <v>151</v>
      </c>
      <c r="BD151" s="139">
        <f t="shared" si="14"/>
        <v>0</v>
      </c>
      <c r="BE151" s="139">
        <f t="shared" si="15"/>
        <v>0</v>
      </c>
      <c r="BF151" s="139">
        <f t="shared" si="16"/>
        <v>0</v>
      </c>
      <c r="BG151" s="139">
        <f t="shared" si="17"/>
        <v>0</v>
      </c>
      <c r="BH151" s="139">
        <f t="shared" si="18"/>
        <v>0</v>
      </c>
      <c r="BI151" s="13" t="s">
        <v>157</v>
      </c>
      <c r="BJ151" s="139">
        <f t="shared" si="19"/>
        <v>0</v>
      </c>
      <c r="BK151" s="13" t="s">
        <v>196</v>
      </c>
      <c r="BL151" s="138" t="s">
        <v>1180</v>
      </c>
    </row>
    <row r="152" spans="2:64" s="1" customFormat="1" ht="36" customHeight="1">
      <c r="B152" s="127"/>
      <c r="C152" s="140" t="s">
        <v>205</v>
      </c>
      <c r="D152" s="140" t="s">
        <v>338</v>
      </c>
      <c r="E152" s="141" t="s">
        <v>1181</v>
      </c>
      <c r="F152" s="142" t="s">
        <v>1182</v>
      </c>
      <c r="G152" s="143" t="s">
        <v>154</v>
      </c>
      <c r="H152" s="144">
        <v>1</v>
      </c>
      <c r="I152" s="145"/>
      <c r="J152" s="145">
        <f t="shared" si="10"/>
        <v>0</v>
      </c>
      <c r="K152" s="142" t="s">
        <v>155</v>
      </c>
      <c r="L152" s="146"/>
      <c r="M152" s="147" t="s">
        <v>1</v>
      </c>
      <c r="N152" s="148" t="s">
        <v>35</v>
      </c>
      <c r="O152" s="136">
        <v>0</v>
      </c>
      <c r="P152" s="136">
        <f t="shared" si="11"/>
        <v>0</v>
      </c>
      <c r="Q152" s="136">
        <v>4.4999999999999998E-2</v>
      </c>
      <c r="R152" s="136">
        <f t="shared" si="12"/>
        <v>4.4999999999999998E-2</v>
      </c>
      <c r="S152" s="136">
        <v>0</v>
      </c>
      <c r="T152" s="137">
        <f t="shared" si="13"/>
        <v>0</v>
      </c>
      <c r="W152" s="461"/>
      <c r="Y152" s="271"/>
      <c r="AQ152" s="138" t="s">
        <v>261</v>
      </c>
      <c r="AS152" s="138" t="s">
        <v>338</v>
      </c>
      <c r="AT152" s="138" t="s">
        <v>157</v>
      </c>
      <c r="AX152" s="13" t="s">
        <v>151</v>
      </c>
      <c r="BD152" s="139">
        <f t="shared" si="14"/>
        <v>0</v>
      </c>
      <c r="BE152" s="139">
        <f t="shared" si="15"/>
        <v>0</v>
      </c>
      <c r="BF152" s="139">
        <f t="shared" si="16"/>
        <v>0</v>
      </c>
      <c r="BG152" s="139">
        <f t="shared" si="17"/>
        <v>0</v>
      </c>
      <c r="BH152" s="139">
        <f t="shared" si="18"/>
        <v>0</v>
      </c>
      <c r="BI152" s="13" t="s">
        <v>157</v>
      </c>
      <c r="BJ152" s="139">
        <f t="shared" si="19"/>
        <v>0</v>
      </c>
      <c r="BK152" s="13" t="s">
        <v>196</v>
      </c>
      <c r="BL152" s="138" t="s">
        <v>1183</v>
      </c>
    </row>
    <row r="153" spans="2:64" s="1" customFormat="1" ht="16.5" customHeight="1">
      <c r="B153" s="127"/>
      <c r="C153" s="128" t="s">
        <v>209</v>
      </c>
      <c r="D153" s="128" t="s">
        <v>153</v>
      </c>
      <c r="E153" s="129" t="s">
        <v>1184</v>
      </c>
      <c r="F153" s="130" t="s">
        <v>1185</v>
      </c>
      <c r="G153" s="131" t="s">
        <v>154</v>
      </c>
      <c r="H153" s="132">
        <v>2</v>
      </c>
      <c r="I153" s="133"/>
      <c r="J153" s="133">
        <f t="shared" si="10"/>
        <v>0</v>
      </c>
      <c r="K153" s="130" t="s">
        <v>1</v>
      </c>
      <c r="L153" s="25"/>
      <c r="M153" s="134" t="s">
        <v>1</v>
      </c>
      <c r="N153" s="135" t="s">
        <v>35</v>
      </c>
      <c r="O153" s="136">
        <v>0.30520000000000003</v>
      </c>
      <c r="P153" s="136">
        <f t="shared" si="11"/>
        <v>0.61040000000000005</v>
      </c>
      <c r="Q153" s="136">
        <v>0</v>
      </c>
      <c r="R153" s="136">
        <f t="shared" si="12"/>
        <v>0</v>
      </c>
      <c r="S153" s="136">
        <v>0</v>
      </c>
      <c r="T153" s="137">
        <f t="shared" si="13"/>
        <v>0</v>
      </c>
      <c r="W153" s="461"/>
      <c r="Y153" s="271"/>
      <c r="AQ153" s="138" t="s">
        <v>196</v>
      </c>
      <c r="AS153" s="138" t="s">
        <v>153</v>
      </c>
      <c r="AT153" s="138" t="s">
        <v>157</v>
      </c>
      <c r="AX153" s="13" t="s">
        <v>151</v>
      </c>
      <c r="BD153" s="139">
        <f t="shared" si="14"/>
        <v>0</v>
      </c>
      <c r="BE153" s="139">
        <f t="shared" si="15"/>
        <v>0</v>
      </c>
      <c r="BF153" s="139">
        <f t="shared" si="16"/>
        <v>0</v>
      </c>
      <c r="BG153" s="139">
        <f t="shared" si="17"/>
        <v>0</v>
      </c>
      <c r="BH153" s="139">
        <f t="shared" si="18"/>
        <v>0</v>
      </c>
      <c r="BI153" s="13" t="s">
        <v>157</v>
      </c>
      <c r="BJ153" s="139">
        <f t="shared" si="19"/>
        <v>0</v>
      </c>
      <c r="BK153" s="13" t="s">
        <v>196</v>
      </c>
      <c r="BL153" s="138" t="s">
        <v>1186</v>
      </c>
    </row>
    <row r="154" spans="2:64" s="1" customFormat="1" ht="33.6" customHeight="1">
      <c r="B154" s="127"/>
      <c r="C154" s="128" t="s">
        <v>7</v>
      </c>
      <c r="D154" s="128" t="s">
        <v>153</v>
      </c>
      <c r="E154" s="129" t="s">
        <v>1187</v>
      </c>
      <c r="F154" s="130" t="s">
        <v>1188</v>
      </c>
      <c r="G154" s="131" t="s">
        <v>154</v>
      </c>
      <c r="H154" s="132">
        <v>1</v>
      </c>
      <c r="I154" s="133"/>
      <c r="J154" s="133">
        <f t="shared" si="10"/>
        <v>0</v>
      </c>
      <c r="K154" s="130" t="s">
        <v>155</v>
      </c>
      <c r="L154" s="25"/>
      <c r="M154" s="134" t="s">
        <v>1</v>
      </c>
      <c r="N154" s="135" t="s">
        <v>35</v>
      </c>
      <c r="O154" s="136">
        <v>30.012440000000002</v>
      </c>
      <c r="P154" s="136">
        <f t="shared" si="11"/>
        <v>30.012440000000002</v>
      </c>
      <c r="Q154" s="136">
        <v>0.01</v>
      </c>
      <c r="R154" s="136">
        <f t="shared" si="12"/>
        <v>0.01</v>
      </c>
      <c r="S154" s="136">
        <v>0</v>
      </c>
      <c r="T154" s="137">
        <f t="shared" si="13"/>
        <v>0</v>
      </c>
      <c r="W154" s="461"/>
      <c r="Y154" s="271"/>
      <c r="AQ154" s="138" t="s">
        <v>196</v>
      </c>
      <c r="AS154" s="138" t="s">
        <v>153</v>
      </c>
      <c r="AT154" s="138" t="s">
        <v>157</v>
      </c>
      <c r="AX154" s="13" t="s">
        <v>151</v>
      </c>
      <c r="BD154" s="139">
        <f t="shared" si="14"/>
        <v>0</v>
      </c>
      <c r="BE154" s="139">
        <f t="shared" si="15"/>
        <v>0</v>
      </c>
      <c r="BF154" s="139">
        <f t="shared" si="16"/>
        <v>0</v>
      </c>
      <c r="BG154" s="139">
        <f t="shared" si="17"/>
        <v>0</v>
      </c>
      <c r="BH154" s="139">
        <f t="shared" si="18"/>
        <v>0</v>
      </c>
      <c r="BI154" s="13" t="s">
        <v>157</v>
      </c>
      <c r="BJ154" s="139">
        <f t="shared" si="19"/>
        <v>0</v>
      </c>
      <c r="BK154" s="13" t="s">
        <v>196</v>
      </c>
      <c r="BL154" s="138" t="s">
        <v>1189</v>
      </c>
    </row>
    <row r="155" spans="2:64" s="1" customFormat="1" ht="37.950000000000003" customHeight="1">
      <c r="B155" s="127"/>
      <c r="C155" s="140" t="s">
        <v>217</v>
      </c>
      <c r="D155" s="140" t="s">
        <v>338</v>
      </c>
      <c r="E155" s="141" t="s">
        <v>1190</v>
      </c>
      <c r="F155" s="142" t="s">
        <v>2197</v>
      </c>
      <c r="G155" s="143" t="s">
        <v>1156</v>
      </c>
      <c r="H155" s="144">
        <v>1</v>
      </c>
      <c r="I155" s="145"/>
      <c r="J155" s="145">
        <f t="shared" si="10"/>
        <v>0</v>
      </c>
      <c r="K155" s="142" t="s">
        <v>155</v>
      </c>
      <c r="L155" s="146"/>
      <c r="M155" s="147" t="s">
        <v>1</v>
      </c>
      <c r="N155" s="148" t="s">
        <v>35</v>
      </c>
      <c r="O155" s="136">
        <v>0</v>
      </c>
      <c r="P155" s="136">
        <f t="shared" si="11"/>
        <v>0</v>
      </c>
      <c r="Q155" s="136">
        <v>0.214</v>
      </c>
      <c r="R155" s="136">
        <f t="shared" si="12"/>
        <v>0.214</v>
      </c>
      <c r="S155" s="136">
        <v>0</v>
      </c>
      <c r="T155" s="137">
        <f t="shared" si="13"/>
        <v>0</v>
      </c>
      <c r="W155" s="461"/>
      <c r="Y155" s="271"/>
      <c r="AQ155" s="138" t="s">
        <v>261</v>
      </c>
      <c r="AS155" s="138" t="s">
        <v>338</v>
      </c>
      <c r="AT155" s="138" t="s">
        <v>157</v>
      </c>
      <c r="AX155" s="13" t="s">
        <v>151</v>
      </c>
      <c r="BD155" s="139">
        <f t="shared" si="14"/>
        <v>0</v>
      </c>
      <c r="BE155" s="139">
        <f t="shared" si="15"/>
        <v>0</v>
      </c>
      <c r="BF155" s="139">
        <f t="shared" si="16"/>
        <v>0</v>
      </c>
      <c r="BG155" s="139">
        <f t="shared" si="17"/>
        <v>0</v>
      </c>
      <c r="BH155" s="139">
        <f t="shared" si="18"/>
        <v>0</v>
      </c>
      <c r="BI155" s="13" t="s">
        <v>157</v>
      </c>
      <c r="BJ155" s="139">
        <f t="shared" si="19"/>
        <v>0</v>
      </c>
      <c r="BK155" s="13" t="s">
        <v>196</v>
      </c>
      <c r="BL155" s="138" t="s">
        <v>1191</v>
      </c>
    </row>
    <row r="156" spans="2:64" s="1" customFormat="1" ht="16.5" customHeight="1">
      <c r="B156" s="127"/>
      <c r="C156" s="140" t="s">
        <v>221</v>
      </c>
      <c r="D156" s="140" t="s">
        <v>338</v>
      </c>
      <c r="E156" s="141" t="s">
        <v>1192</v>
      </c>
      <c r="F156" s="142" t="s">
        <v>1193</v>
      </c>
      <c r="G156" s="143" t="s">
        <v>375</v>
      </c>
      <c r="H156" s="144">
        <v>1</v>
      </c>
      <c r="I156" s="145"/>
      <c r="J156" s="145">
        <f t="shared" si="10"/>
        <v>0</v>
      </c>
      <c r="K156" s="142" t="s">
        <v>1</v>
      </c>
      <c r="L156" s="146"/>
      <c r="M156" s="147" t="s">
        <v>1</v>
      </c>
      <c r="N156" s="148" t="s">
        <v>35</v>
      </c>
      <c r="O156" s="136">
        <v>0</v>
      </c>
      <c r="P156" s="136">
        <f t="shared" si="11"/>
        <v>0</v>
      </c>
      <c r="Q156" s="136">
        <v>0.214</v>
      </c>
      <c r="R156" s="136">
        <f t="shared" si="12"/>
        <v>0.214</v>
      </c>
      <c r="S156" s="136">
        <v>0</v>
      </c>
      <c r="T156" s="137">
        <f t="shared" si="13"/>
        <v>0</v>
      </c>
      <c r="W156" s="461"/>
      <c r="Y156" s="271"/>
      <c r="AQ156" s="138" t="s">
        <v>261</v>
      </c>
      <c r="AS156" s="138" t="s">
        <v>338</v>
      </c>
      <c r="AT156" s="138" t="s">
        <v>157</v>
      </c>
      <c r="AX156" s="13" t="s">
        <v>151</v>
      </c>
      <c r="BD156" s="139">
        <f t="shared" si="14"/>
        <v>0</v>
      </c>
      <c r="BE156" s="139">
        <f t="shared" si="15"/>
        <v>0</v>
      </c>
      <c r="BF156" s="139">
        <f t="shared" si="16"/>
        <v>0</v>
      </c>
      <c r="BG156" s="139">
        <f t="shared" si="17"/>
        <v>0</v>
      </c>
      <c r="BH156" s="139">
        <f t="shared" si="18"/>
        <v>0</v>
      </c>
      <c r="BI156" s="13" t="s">
        <v>157</v>
      </c>
      <c r="BJ156" s="139">
        <f t="shared" si="19"/>
        <v>0</v>
      </c>
      <c r="BK156" s="13" t="s">
        <v>196</v>
      </c>
      <c r="BL156" s="138" t="s">
        <v>1194</v>
      </c>
    </row>
    <row r="157" spans="2:64" s="1" customFormat="1" ht="16.5" customHeight="1">
      <c r="B157" s="127"/>
      <c r="C157" s="140" t="s">
        <v>225</v>
      </c>
      <c r="D157" s="140" t="s">
        <v>338</v>
      </c>
      <c r="E157" s="141" t="s">
        <v>1195</v>
      </c>
      <c r="F157" s="142" t="s">
        <v>1196</v>
      </c>
      <c r="G157" s="143" t="s">
        <v>375</v>
      </c>
      <c r="H157" s="144">
        <v>1</v>
      </c>
      <c r="I157" s="145"/>
      <c r="J157" s="145">
        <f t="shared" si="10"/>
        <v>0</v>
      </c>
      <c r="K157" s="142" t="s">
        <v>1</v>
      </c>
      <c r="L157" s="146"/>
      <c r="M157" s="147" t="s">
        <v>1</v>
      </c>
      <c r="N157" s="148" t="s">
        <v>35</v>
      </c>
      <c r="O157" s="136">
        <v>0</v>
      </c>
      <c r="P157" s="136">
        <f t="shared" si="11"/>
        <v>0</v>
      </c>
      <c r="Q157" s="136">
        <v>0.214</v>
      </c>
      <c r="R157" s="136">
        <f t="shared" si="12"/>
        <v>0.214</v>
      </c>
      <c r="S157" s="136">
        <v>0</v>
      </c>
      <c r="T157" s="137">
        <f t="shared" si="13"/>
        <v>0</v>
      </c>
      <c r="W157" s="461"/>
      <c r="Y157" s="271"/>
      <c r="AQ157" s="138" t="s">
        <v>261</v>
      </c>
      <c r="AS157" s="138" t="s">
        <v>338</v>
      </c>
      <c r="AT157" s="138" t="s">
        <v>157</v>
      </c>
      <c r="AX157" s="13" t="s">
        <v>151</v>
      </c>
      <c r="BD157" s="139">
        <f t="shared" si="14"/>
        <v>0</v>
      </c>
      <c r="BE157" s="139">
        <f t="shared" si="15"/>
        <v>0</v>
      </c>
      <c r="BF157" s="139">
        <f t="shared" si="16"/>
        <v>0</v>
      </c>
      <c r="BG157" s="139">
        <f t="shared" si="17"/>
        <v>0</v>
      </c>
      <c r="BH157" s="139">
        <f t="shared" si="18"/>
        <v>0</v>
      </c>
      <c r="BI157" s="13" t="s">
        <v>157</v>
      </c>
      <c r="BJ157" s="139">
        <f t="shared" si="19"/>
        <v>0</v>
      </c>
      <c r="BK157" s="13" t="s">
        <v>196</v>
      </c>
      <c r="BL157" s="138" t="s">
        <v>1197</v>
      </c>
    </row>
    <row r="158" spans="2:64" s="1" customFormat="1" ht="16.5" customHeight="1">
      <c r="B158" s="127"/>
      <c r="C158" s="140" t="s">
        <v>229</v>
      </c>
      <c r="D158" s="140" t="s">
        <v>338</v>
      </c>
      <c r="E158" s="141" t="s">
        <v>1198</v>
      </c>
      <c r="F158" s="142" t="s">
        <v>1199</v>
      </c>
      <c r="G158" s="143" t="s">
        <v>154</v>
      </c>
      <c r="H158" s="144">
        <v>1</v>
      </c>
      <c r="I158" s="145"/>
      <c r="J158" s="145">
        <f t="shared" si="10"/>
        <v>0</v>
      </c>
      <c r="K158" s="142" t="s">
        <v>155</v>
      </c>
      <c r="L158" s="146"/>
      <c r="M158" s="147" t="s">
        <v>1</v>
      </c>
      <c r="N158" s="148" t="s">
        <v>35</v>
      </c>
      <c r="O158" s="136">
        <v>0</v>
      </c>
      <c r="P158" s="136">
        <f t="shared" si="11"/>
        <v>0</v>
      </c>
      <c r="Q158" s="136">
        <v>1E-4</v>
      </c>
      <c r="R158" s="136">
        <f t="shared" si="12"/>
        <v>1E-4</v>
      </c>
      <c r="S158" s="136">
        <v>0</v>
      </c>
      <c r="T158" s="137">
        <f t="shared" si="13"/>
        <v>0</v>
      </c>
      <c r="W158" s="461"/>
      <c r="Y158" s="271"/>
      <c r="AQ158" s="138" t="s">
        <v>261</v>
      </c>
      <c r="AS158" s="138" t="s">
        <v>338</v>
      </c>
      <c r="AT158" s="138" t="s">
        <v>157</v>
      </c>
      <c r="AX158" s="13" t="s">
        <v>151</v>
      </c>
      <c r="BD158" s="139">
        <f t="shared" si="14"/>
        <v>0</v>
      </c>
      <c r="BE158" s="139">
        <f t="shared" si="15"/>
        <v>0</v>
      </c>
      <c r="BF158" s="139">
        <f t="shared" si="16"/>
        <v>0</v>
      </c>
      <c r="BG158" s="139">
        <f t="shared" si="17"/>
        <v>0</v>
      </c>
      <c r="BH158" s="139">
        <f t="shared" si="18"/>
        <v>0</v>
      </c>
      <c r="BI158" s="13" t="s">
        <v>157</v>
      </c>
      <c r="BJ158" s="139">
        <f t="shared" si="19"/>
        <v>0</v>
      </c>
      <c r="BK158" s="13" t="s">
        <v>196</v>
      </c>
      <c r="BL158" s="138" t="s">
        <v>1200</v>
      </c>
    </row>
    <row r="159" spans="2:64" s="1" customFormat="1" ht="16.5" customHeight="1">
      <c r="B159" s="127"/>
      <c r="C159" s="140" t="s">
        <v>233</v>
      </c>
      <c r="D159" s="140" t="s">
        <v>338</v>
      </c>
      <c r="E159" s="141" t="s">
        <v>1201</v>
      </c>
      <c r="F159" s="142" t="s">
        <v>1202</v>
      </c>
      <c r="G159" s="143" t="s">
        <v>154</v>
      </c>
      <c r="H159" s="144">
        <v>1</v>
      </c>
      <c r="I159" s="145"/>
      <c r="J159" s="145">
        <f t="shared" si="10"/>
        <v>0</v>
      </c>
      <c r="K159" s="142" t="s">
        <v>155</v>
      </c>
      <c r="L159" s="146"/>
      <c r="M159" s="147" t="s">
        <v>1</v>
      </c>
      <c r="N159" s="148" t="s">
        <v>35</v>
      </c>
      <c r="O159" s="136">
        <v>0</v>
      </c>
      <c r="P159" s="136">
        <f t="shared" si="11"/>
        <v>0</v>
      </c>
      <c r="Q159" s="136">
        <v>2E-3</v>
      </c>
      <c r="R159" s="136">
        <f t="shared" si="12"/>
        <v>2E-3</v>
      </c>
      <c r="S159" s="136">
        <v>0</v>
      </c>
      <c r="T159" s="137">
        <f t="shared" si="13"/>
        <v>0</v>
      </c>
      <c r="W159" s="461"/>
      <c r="Y159" s="271"/>
      <c r="AQ159" s="138" t="s">
        <v>261</v>
      </c>
      <c r="AS159" s="138" t="s">
        <v>338</v>
      </c>
      <c r="AT159" s="138" t="s">
        <v>157</v>
      </c>
      <c r="AX159" s="13" t="s">
        <v>151</v>
      </c>
      <c r="BD159" s="139">
        <f t="shared" si="14"/>
        <v>0</v>
      </c>
      <c r="BE159" s="139">
        <f t="shared" si="15"/>
        <v>0</v>
      </c>
      <c r="BF159" s="139">
        <f t="shared" si="16"/>
        <v>0</v>
      </c>
      <c r="BG159" s="139">
        <f t="shared" si="17"/>
        <v>0</v>
      </c>
      <c r="BH159" s="139">
        <f t="shared" si="18"/>
        <v>0</v>
      </c>
      <c r="BI159" s="13" t="s">
        <v>157</v>
      </c>
      <c r="BJ159" s="139">
        <f t="shared" si="19"/>
        <v>0</v>
      </c>
      <c r="BK159" s="13" t="s">
        <v>196</v>
      </c>
      <c r="BL159" s="138" t="s">
        <v>1203</v>
      </c>
    </row>
    <row r="160" spans="2:64" s="1" customFormat="1" ht="16.5" customHeight="1">
      <c r="B160" s="127"/>
      <c r="C160" s="128" t="s">
        <v>237</v>
      </c>
      <c r="D160" s="128" t="s">
        <v>153</v>
      </c>
      <c r="E160" s="129" t="s">
        <v>1204</v>
      </c>
      <c r="F160" s="130" t="s">
        <v>1205</v>
      </c>
      <c r="G160" s="131" t="s">
        <v>422</v>
      </c>
      <c r="H160" s="132">
        <v>123.84699999999999</v>
      </c>
      <c r="I160" s="133"/>
      <c r="J160" s="133">
        <f t="shared" si="10"/>
        <v>0</v>
      </c>
      <c r="K160" s="130" t="s">
        <v>155</v>
      </c>
      <c r="L160" s="25"/>
      <c r="M160" s="134" t="s">
        <v>1</v>
      </c>
      <c r="N160" s="135" t="s">
        <v>35</v>
      </c>
      <c r="O160" s="136">
        <v>0</v>
      </c>
      <c r="P160" s="136">
        <f t="shared" si="11"/>
        <v>0</v>
      </c>
      <c r="Q160" s="136">
        <v>0</v>
      </c>
      <c r="R160" s="136">
        <f t="shared" si="12"/>
        <v>0</v>
      </c>
      <c r="S160" s="136">
        <v>0</v>
      </c>
      <c r="T160" s="137">
        <f t="shared" si="13"/>
        <v>0</v>
      </c>
      <c r="W160" s="461"/>
      <c r="Y160" s="271"/>
      <c r="AQ160" s="138" t="s">
        <v>196</v>
      </c>
      <c r="AS160" s="138" t="s">
        <v>153</v>
      </c>
      <c r="AT160" s="138" t="s">
        <v>157</v>
      </c>
      <c r="AX160" s="13" t="s">
        <v>151</v>
      </c>
      <c r="BD160" s="139">
        <f t="shared" si="14"/>
        <v>0</v>
      </c>
      <c r="BE160" s="139">
        <f t="shared" si="15"/>
        <v>0</v>
      </c>
      <c r="BF160" s="139">
        <f t="shared" si="16"/>
        <v>0</v>
      </c>
      <c r="BG160" s="139">
        <f t="shared" si="17"/>
        <v>0</v>
      </c>
      <c r="BH160" s="139">
        <f t="shared" si="18"/>
        <v>0</v>
      </c>
      <c r="BI160" s="13" t="s">
        <v>157</v>
      </c>
      <c r="BJ160" s="139">
        <f t="shared" si="19"/>
        <v>0</v>
      </c>
      <c r="BK160" s="13" t="s">
        <v>196</v>
      </c>
      <c r="BL160" s="138" t="s">
        <v>1206</v>
      </c>
    </row>
    <row r="161" spans="2:64" s="11" customFormat="1" ht="22.95" customHeight="1">
      <c r="B161" s="115"/>
      <c r="D161" s="116" t="s">
        <v>68</v>
      </c>
      <c r="E161" s="125" t="s">
        <v>1207</v>
      </c>
      <c r="F161" s="125" t="s">
        <v>1208</v>
      </c>
      <c r="J161" s="126">
        <f>SUM(J162:J172)</f>
        <v>0</v>
      </c>
      <c r="L161" s="115"/>
      <c r="M161" s="119"/>
      <c r="N161" s="120"/>
      <c r="O161" s="120"/>
      <c r="P161" s="121">
        <f>SUM(P162:P172)</f>
        <v>93.857760000000027</v>
      </c>
      <c r="Q161" s="120"/>
      <c r="R161" s="121">
        <f>SUM(R162:R172)</f>
        <v>0.10915</v>
      </c>
      <c r="S161" s="120"/>
      <c r="T161" s="122">
        <f>SUM(T162:T172)</f>
        <v>0</v>
      </c>
      <c r="W161" s="461"/>
      <c r="Y161" s="271"/>
      <c r="AQ161" s="116" t="s">
        <v>157</v>
      </c>
      <c r="AS161" s="123" t="s">
        <v>68</v>
      </c>
      <c r="AT161" s="123" t="s">
        <v>77</v>
      </c>
      <c r="AX161" s="116" t="s">
        <v>151</v>
      </c>
      <c r="BJ161" s="124">
        <f>SUM(BJ162:BJ172)</f>
        <v>0</v>
      </c>
    </row>
    <row r="162" spans="2:64" s="1" customFormat="1" ht="24" customHeight="1">
      <c r="B162" s="127"/>
      <c r="C162" s="128" t="s">
        <v>241</v>
      </c>
      <c r="D162" s="128" t="s">
        <v>153</v>
      </c>
      <c r="E162" s="129" t="s">
        <v>1209</v>
      </c>
      <c r="F162" s="130" t="s">
        <v>1210</v>
      </c>
      <c r="G162" s="131" t="s">
        <v>335</v>
      </c>
      <c r="H162" s="132">
        <v>4</v>
      </c>
      <c r="I162" s="133"/>
      <c r="J162" s="133">
        <f t="shared" ref="J162:J172" si="20">ROUND(I162*H162,2)</f>
        <v>0</v>
      </c>
      <c r="K162" s="130" t="s">
        <v>155</v>
      </c>
      <c r="L162" s="25"/>
      <c r="M162" s="134" t="s">
        <v>1</v>
      </c>
      <c r="N162" s="135" t="s">
        <v>35</v>
      </c>
      <c r="O162" s="136">
        <v>0.45065</v>
      </c>
      <c r="P162" s="136">
        <f t="shared" ref="P162:P172" si="21">O162*H162</f>
        <v>1.8026</v>
      </c>
      <c r="Q162" s="136">
        <v>9.7999999999999997E-4</v>
      </c>
      <c r="R162" s="136">
        <f t="shared" ref="R162:R172" si="22">Q162*H162</f>
        <v>3.9199999999999999E-3</v>
      </c>
      <c r="S162" s="136">
        <v>0</v>
      </c>
      <c r="T162" s="137">
        <f t="shared" ref="T162:T172" si="23">S162*H162</f>
        <v>0</v>
      </c>
      <c r="W162" s="461"/>
      <c r="Y162" s="271"/>
      <c r="AQ162" s="138" t="s">
        <v>196</v>
      </c>
      <c r="AS162" s="138" t="s">
        <v>153</v>
      </c>
      <c r="AT162" s="138" t="s">
        <v>157</v>
      </c>
      <c r="AX162" s="13" t="s">
        <v>151</v>
      </c>
      <c r="BD162" s="139">
        <f t="shared" ref="BD162:BD172" si="24">IF(N162="základná",J162,0)</f>
        <v>0</v>
      </c>
      <c r="BE162" s="139">
        <f t="shared" ref="BE162:BE172" si="25">IF(N162="znížená",J162,0)</f>
        <v>0</v>
      </c>
      <c r="BF162" s="139">
        <f t="shared" ref="BF162:BF172" si="26">IF(N162="zákl. prenesená",J162,0)</f>
        <v>0</v>
      </c>
      <c r="BG162" s="139">
        <f t="shared" ref="BG162:BG172" si="27">IF(N162="zníž. prenesená",J162,0)</f>
        <v>0</v>
      </c>
      <c r="BH162" s="139">
        <f t="shared" ref="BH162:BH172" si="28">IF(N162="nulová",J162,0)</f>
        <v>0</v>
      </c>
      <c r="BI162" s="13" t="s">
        <v>157</v>
      </c>
      <c r="BJ162" s="139">
        <f t="shared" ref="BJ162:BJ172" si="29">ROUND(I162*H162,2)</f>
        <v>0</v>
      </c>
      <c r="BK162" s="13" t="s">
        <v>196</v>
      </c>
      <c r="BL162" s="138" t="s">
        <v>1211</v>
      </c>
    </row>
    <row r="163" spans="2:64" s="1" customFormat="1" ht="24" customHeight="1">
      <c r="B163" s="127"/>
      <c r="C163" s="128" t="s">
        <v>245</v>
      </c>
      <c r="D163" s="128" t="s">
        <v>153</v>
      </c>
      <c r="E163" s="129" t="s">
        <v>1212</v>
      </c>
      <c r="F163" s="130" t="s">
        <v>1213</v>
      </c>
      <c r="G163" s="131" t="s">
        <v>335</v>
      </c>
      <c r="H163" s="132">
        <v>7</v>
      </c>
      <c r="I163" s="133"/>
      <c r="J163" s="133">
        <f t="shared" si="20"/>
        <v>0</v>
      </c>
      <c r="K163" s="130" t="s">
        <v>155</v>
      </c>
      <c r="L163" s="25"/>
      <c r="M163" s="134" t="s">
        <v>1</v>
      </c>
      <c r="N163" s="135" t="s">
        <v>35</v>
      </c>
      <c r="O163" s="136">
        <v>0.47408</v>
      </c>
      <c r="P163" s="136">
        <f t="shared" si="21"/>
        <v>3.3185600000000002</v>
      </c>
      <c r="Q163" s="136">
        <v>1.64E-3</v>
      </c>
      <c r="R163" s="136">
        <f t="shared" si="22"/>
        <v>1.1480000000000001E-2</v>
      </c>
      <c r="S163" s="136">
        <v>0</v>
      </c>
      <c r="T163" s="137">
        <f t="shared" si="23"/>
        <v>0</v>
      </c>
      <c r="W163" s="461"/>
      <c r="Y163" s="271"/>
      <c r="AQ163" s="138" t="s">
        <v>196</v>
      </c>
      <c r="AS163" s="138" t="s">
        <v>153</v>
      </c>
      <c r="AT163" s="138" t="s">
        <v>157</v>
      </c>
      <c r="AX163" s="13" t="s">
        <v>151</v>
      </c>
      <c r="BD163" s="139">
        <f t="shared" si="24"/>
        <v>0</v>
      </c>
      <c r="BE163" s="139">
        <f t="shared" si="25"/>
        <v>0</v>
      </c>
      <c r="BF163" s="139">
        <f t="shared" si="26"/>
        <v>0</v>
      </c>
      <c r="BG163" s="139">
        <f t="shared" si="27"/>
        <v>0</v>
      </c>
      <c r="BH163" s="139">
        <f t="shared" si="28"/>
        <v>0</v>
      </c>
      <c r="BI163" s="13" t="s">
        <v>157</v>
      </c>
      <c r="BJ163" s="139">
        <f t="shared" si="29"/>
        <v>0</v>
      </c>
      <c r="BK163" s="13" t="s">
        <v>196</v>
      </c>
      <c r="BL163" s="138" t="s">
        <v>1214</v>
      </c>
    </row>
    <row r="164" spans="2:64" s="1" customFormat="1" ht="24" customHeight="1">
      <c r="B164" s="127"/>
      <c r="C164" s="128" t="s">
        <v>249</v>
      </c>
      <c r="D164" s="128" t="s">
        <v>153</v>
      </c>
      <c r="E164" s="129" t="s">
        <v>1215</v>
      </c>
      <c r="F164" s="130" t="s">
        <v>1216</v>
      </c>
      <c r="G164" s="131" t="s">
        <v>335</v>
      </c>
      <c r="H164" s="132">
        <v>120</v>
      </c>
      <c r="I164" s="133"/>
      <c r="J164" s="133">
        <f t="shared" si="20"/>
        <v>0</v>
      </c>
      <c r="K164" s="130" t="s">
        <v>155</v>
      </c>
      <c r="L164" s="25"/>
      <c r="M164" s="134" t="s">
        <v>1</v>
      </c>
      <c r="N164" s="135" t="s">
        <v>35</v>
      </c>
      <c r="O164" s="136">
        <v>0.38800000000000001</v>
      </c>
      <c r="P164" s="136">
        <f t="shared" si="21"/>
        <v>46.56</v>
      </c>
      <c r="Q164" s="136">
        <v>2.4000000000000001E-4</v>
      </c>
      <c r="R164" s="136">
        <f t="shared" si="22"/>
        <v>2.8799999999999999E-2</v>
      </c>
      <c r="S164" s="136">
        <v>0</v>
      </c>
      <c r="T164" s="137">
        <f t="shared" si="23"/>
        <v>0</v>
      </c>
      <c r="W164" s="461"/>
      <c r="Y164" s="271"/>
      <c r="AQ164" s="138" t="s">
        <v>196</v>
      </c>
      <c r="AS164" s="138" t="s">
        <v>153</v>
      </c>
      <c r="AT164" s="138" t="s">
        <v>157</v>
      </c>
      <c r="AX164" s="13" t="s">
        <v>151</v>
      </c>
      <c r="BD164" s="139">
        <f t="shared" si="24"/>
        <v>0</v>
      </c>
      <c r="BE164" s="139">
        <f t="shared" si="25"/>
        <v>0</v>
      </c>
      <c r="BF164" s="139">
        <f t="shared" si="26"/>
        <v>0</v>
      </c>
      <c r="BG164" s="139">
        <f t="shared" si="27"/>
        <v>0</v>
      </c>
      <c r="BH164" s="139">
        <f t="shared" si="28"/>
        <v>0</v>
      </c>
      <c r="BI164" s="13" t="s">
        <v>157</v>
      </c>
      <c r="BJ164" s="139">
        <f t="shared" si="29"/>
        <v>0</v>
      </c>
      <c r="BK164" s="13" t="s">
        <v>196</v>
      </c>
      <c r="BL164" s="138" t="s">
        <v>1217</v>
      </c>
    </row>
    <row r="165" spans="2:64" s="1" customFormat="1" ht="24" customHeight="1">
      <c r="B165" s="127"/>
      <c r="C165" s="128" t="s">
        <v>253</v>
      </c>
      <c r="D165" s="128" t="s">
        <v>153</v>
      </c>
      <c r="E165" s="129" t="s">
        <v>1218</v>
      </c>
      <c r="F165" s="130" t="s">
        <v>1219</v>
      </c>
      <c r="G165" s="131" t="s">
        <v>335</v>
      </c>
      <c r="H165" s="132">
        <v>34</v>
      </c>
      <c r="I165" s="133"/>
      <c r="J165" s="133">
        <f t="shared" si="20"/>
        <v>0</v>
      </c>
      <c r="K165" s="130" t="s">
        <v>155</v>
      </c>
      <c r="L165" s="25"/>
      <c r="M165" s="134" t="s">
        <v>1</v>
      </c>
      <c r="N165" s="135" t="s">
        <v>35</v>
      </c>
      <c r="O165" s="136">
        <v>0.40200000000000002</v>
      </c>
      <c r="P165" s="136">
        <f t="shared" si="21"/>
        <v>13.668000000000001</v>
      </c>
      <c r="Q165" s="136">
        <v>3.3E-4</v>
      </c>
      <c r="R165" s="136">
        <f t="shared" si="22"/>
        <v>1.1220000000000001E-2</v>
      </c>
      <c r="S165" s="136">
        <v>0</v>
      </c>
      <c r="T165" s="137">
        <f t="shared" si="23"/>
        <v>0</v>
      </c>
      <c r="W165" s="461"/>
      <c r="Y165" s="271"/>
      <c r="AQ165" s="138" t="s">
        <v>196</v>
      </c>
      <c r="AS165" s="138" t="s">
        <v>153</v>
      </c>
      <c r="AT165" s="138" t="s">
        <v>157</v>
      </c>
      <c r="AX165" s="13" t="s">
        <v>151</v>
      </c>
      <c r="BD165" s="139">
        <f t="shared" si="24"/>
        <v>0</v>
      </c>
      <c r="BE165" s="139">
        <f t="shared" si="25"/>
        <v>0</v>
      </c>
      <c r="BF165" s="139">
        <f t="shared" si="26"/>
        <v>0</v>
      </c>
      <c r="BG165" s="139">
        <f t="shared" si="27"/>
        <v>0</v>
      </c>
      <c r="BH165" s="139">
        <f t="shared" si="28"/>
        <v>0</v>
      </c>
      <c r="BI165" s="13" t="s">
        <v>157</v>
      </c>
      <c r="BJ165" s="139">
        <f t="shared" si="29"/>
        <v>0</v>
      </c>
      <c r="BK165" s="13" t="s">
        <v>196</v>
      </c>
      <c r="BL165" s="138" t="s">
        <v>1220</v>
      </c>
    </row>
    <row r="166" spans="2:64" s="1" customFormat="1" ht="24" customHeight="1">
      <c r="B166" s="127"/>
      <c r="C166" s="128" t="s">
        <v>257</v>
      </c>
      <c r="D166" s="128" t="s">
        <v>153</v>
      </c>
      <c r="E166" s="129" t="s">
        <v>1221</v>
      </c>
      <c r="F166" s="130" t="s">
        <v>1222</v>
      </c>
      <c r="G166" s="131" t="s">
        <v>335</v>
      </c>
      <c r="H166" s="132">
        <v>30</v>
      </c>
      <c r="I166" s="133"/>
      <c r="J166" s="133">
        <f t="shared" si="20"/>
        <v>0</v>
      </c>
      <c r="K166" s="130" t="s">
        <v>155</v>
      </c>
      <c r="L166" s="25"/>
      <c r="M166" s="134" t="s">
        <v>1</v>
      </c>
      <c r="N166" s="135" t="s">
        <v>35</v>
      </c>
      <c r="O166" s="136">
        <v>0.40731000000000001</v>
      </c>
      <c r="P166" s="136">
        <f t="shared" si="21"/>
        <v>12.2193</v>
      </c>
      <c r="Q166" s="136">
        <v>5.4000000000000001E-4</v>
      </c>
      <c r="R166" s="136">
        <f t="shared" si="22"/>
        <v>1.6199999999999999E-2</v>
      </c>
      <c r="S166" s="136">
        <v>0</v>
      </c>
      <c r="T166" s="137">
        <f t="shared" si="23"/>
        <v>0</v>
      </c>
      <c r="W166" s="461"/>
      <c r="Y166" s="271"/>
      <c r="AQ166" s="138" t="s">
        <v>196</v>
      </c>
      <c r="AS166" s="138" t="s">
        <v>153</v>
      </c>
      <c r="AT166" s="138" t="s">
        <v>157</v>
      </c>
      <c r="AX166" s="13" t="s">
        <v>151</v>
      </c>
      <c r="BD166" s="139">
        <f t="shared" si="24"/>
        <v>0</v>
      </c>
      <c r="BE166" s="139">
        <f t="shared" si="25"/>
        <v>0</v>
      </c>
      <c r="BF166" s="139">
        <f t="shared" si="26"/>
        <v>0</v>
      </c>
      <c r="BG166" s="139">
        <f t="shared" si="27"/>
        <v>0</v>
      </c>
      <c r="BH166" s="139">
        <f t="shared" si="28"/>
        <v>0</v>
      </c>
      <c r="BI166" s="13" t="s">
        <v>157</v>
      </c>
      <c r="BJ166" s="139">
        <f t="shared" si="29"/>
        <v>0</v>
      </c>
      <c r="BK166" s="13" t="s">
        <v>196</v>
      </c>
      <c r="BL166" s="138" t="s">
        <v>1223</v>
      </c>
    </row>
    <row r="167" spans="2:64" s="1" customFormat="1" ht="24" customHeight="1">
      <c r="B167" s="127"/>
      <c r="C167" s="128" t="s">
        <v>261</v>
      </c>
      <c r="D167" s="128" t="s">
        <v>153</v>
      </c>
      <c r="E167" s="129" t="s">
        <v>1224</v>
      </c>
      <c r="F167" s="130" t="s">
        <v>1225</v>
      </c>
      <c r="G167" s="131" t="s">
        <v>335</v>
      </c>
      <c r="H167" s="132">
        <v>22</v>
      </c>
      <c r="I167" s="133"/>
      <c r="J167" s="133">
        <f t="shared" si="20"/>
        <v>0</v>
      </c>
      <c r="K167" s="130" t="s">
        <v>155</v>
      </c>
      <c r="L167" s="25"/>
      <c r="M167" s="134" t="s">
        <v>1</v>
      </c>
      <c r="N167" s="135" t="s">
        <v>35</v>
      </c>
      <c r="O167" s="136">
        <v>0.41299999999999998</v>
      </c>
      <c r="P167" s="136">
        <f t="shared" si="21"/>
        <v>9.0860000000000003</v>
      </c>
      <c r="Q167" s="136">
        <v>8.4000000000000003E-4</v>
      </c>
      <c r="R167" s="136">
        <f t="shared" si="22"/>
        <v>1.848E-2</v>
      </c>
      <c r="S167" s="136">
        <v>0</v>
      </c>
      <c r="T167" s="137">
        <f t="shared" si="23"/>
        <v>0</v>
      </c>
      <c r="W167" s="461"/>
      <c r="Y167" s="271"/>
      <c r="AQ167" s="138" t="s">
        <v>196</v>
      </c>
      <c r="AS167" s="138" t="s">
        <v>153</v>
      </c>
      <c r="AT167" s="138" t="s">
        <v>157</v>
      </c>
      <c r="AX167" s="13" t="s">
        <v>151</v>
      </c>
      <c r="BD167" s="139">
        <f t="shared" si="24"/>
        <v>0</v>
      </c>
      <c r="BE167" s="139">
        <f t="shared" si="25"/>
        <v>0</v>
      </c>
      <c r="BF167" s="139">
        <f t="shared" si="26"/>
        <v>0</v>
      </c>
      <c r="BG167" s="139">
        <f t="shared" si="27"/>
        <v>0</v>
      </c>
      <c r="BH167" s="139">
        <f t="shared" si="28"/>
        <v>0</v>
      </c>
      <c r="BI167" s="13" t="s">
        <v>157</v>
      </c>
      <c r="BJ167" s="139">
        <f t="shared" si="29"/>
        <v>0</v>
      </c>
      <c r="BK167" s="13" t="s">
        <v>196</v>
      </c>
      <c r="BL167" s="138" t="s">
        <v>1226</v>
      </c>
    </row>
    <row r="168" spans="2:64" s="1" customFormat="1" ht="24" customHeight="1">
      <c r="B168" s="127"/>
      <c r="C168" s="128" t="s">
        <v>265</v>
      </c>
      <c r="D168" s="128" t="s">
        <v>153</v>
      </c>
      <c r="E168" s="129" t="s">
        <v>1227</v>
      </c>
      <c r="F168" s="130" t="s">
        <v>1228</v>
      </c>
      <c r="G168" s="131" t="s">
        <v>335</v>
      </c>
      <c r="H168" s="132">
        <v>15</v>
      </c>
      <c r="I168" s="133"/>
      <c r="J168" s="133">
        <f t="shared" si="20"/>
        <v>0</v>
      </c>
      <c r="K168" s="130" t="s">
        <v>155</v>
      </c>
      <c r="L168" s="25"/>
      <c r="M168" s="134" t="s">
        <v>1</v>
      </c>
      <c r="N168" s="135" t="s">
        <v>35</v>
      </c>
      <c r="O168" s="136">
        <v>0.41682000000000002</v>
      </c>
      <c r="P168" s="136">
        <f t="shared" si="21"/>
        <v>6.2523</v>
      </c>
      <c r="Q168" s="136">
        <v>1.2700000000000001E-3</v>
      </c>
      <c r="R168" s="136">
        <f t="shared" si="22"/>
        <v>1.9050000000000001E-2</v>
      </c>
      <c r="S168" s="136">
        <v>0</v>
      </c>
      <c r="T168" s="137">
        <f t="shared" si="23"/>
        <v>0</v>
      </c>
      <c r="W168" s="461"/>
      <c r="Y168" s="271"/>
      <c r="AQ168" s="138" t="s">
        <v>196</v>
      </c>
      <c r="AS168" s="138" t="s">
        <v>153</v>
      </c>
      <c r="AT168" s="138" t="s">
        <v>157</v>
      </c>
      <c r="AX168" s="13" t="s">
        <v>151</v>
      </c>
      <c r="BD168" s="139">
        <f t="shared" si="24"/>
        <v>0</v>
      </c>
      <c r="BE168" s="139">
        <f t="shared" si="25"/>
        <v>0</v>
      </c>
      <c r="BF168" s="139">
        <f t="shared" si="26"/>
        <v>0</v>
      </c>
      <c r="BG168" s="139">
        <f t="shared" si="27"/>
        <v>0</v>
      </c>
      <c r="BH168" s="139">
        <f t="shared" si="28"/>
        <v>0</v>
      </c>
      <c r="BI168" s="13" t="s">
        <v>157</v>
      </c>
      <c r="BJ168" s="139">
        <f t="shared" si="29"/>
        <v>0</v>
      </c>
      <c r="BK168" s="13" t="s">
        <v>196</v>
      </c>
      <c r="BL168" s="138" t="s">
        <v>1229</v>
      </c>
    </row>
    <row r="169" spans="2:64" s="1" customFormat="1" ht="16.5" customHeight="1">
      <c r="B169" s="127"/>
      <c r="C169" s="128" t="s">
        <v>269</v>
      </c>
      <c r="D169" s="128" t="s">
        <v>153</v>
      </c>
      <c r="E169" s="129" t="s">
        <v>1230</v>
      </c>
      <c r="F169" s="130" t="s">
        <v>1231</v>
      </c>
      <c r="G169" s="131" t="s">
        <v>335</v>
      </c>
      <c r="H169" s="132">
        <v>11</v>
      </c>
      <c r="I169" s="133"/>
      <c r="J169" s="133">
        <f t="shared" si="20"/>
        <v>0</v>
      </c>
      <c r="K169" s="130" t="s">
        <v>155</v>
      </c>
      <c r="L169" s="25"/>
      <c r="M169" s="134" t="s">
        <v>1</v>
      </c>
      <c r="N169" s="135" t="s">
        <v>35</v>
      </c>
      <c r="O169" s="136">
        <v>3.5999999999999997E-2</v>
      </c>
      <c r="P169" s="136">
        <f t="shared" si="21"/>
        <v>0.39599999999999996</v>
      </c>
      <c r="Q169" s="136">
        <v>0</v>
      </c>
      <c r="R169" s="136">
        <f t="shared" si="22"/>
        <v>0</v>
      </c>
      <c r="S169" s="136">
        <v>0</v>
      </c>
      <c r="T169" s="137">
        <f t="shared" si="23"/>
        <v>0</v>
      </c>
      <c r="W169" s="461"/>
      <c r="Y169" s="271"/>
      <c r="AQ169" s="138" t="s">
        <v>196</v>
      </c>
      <c r="AS169" s="138" t="s">
        <v>153</v>
      </c>
      <c r="AT169" s="138" t="s">
        <v>157</v>
      </c>
      <c r="AX169" s="13" t="s">
        <v>151</v>
      </c>
      <c r="BD169" s="139">
        <f t="shared" si="24"/>
        <v>0</v>
      </c>
      <c r="BE169" s="139">
        <f t="shared" si="25"/>
        <v>0</v>
      </c>
      <c r="BF169" s="139">
        <f t="shared" si="26"/>
        <v>0</v>
      </c>
      <c r="BG169" s="139">
        <f t="shared" si="27"/>
        <v>0</v>
      </c>
      <c r="BH169" s="139">
        <f t="shared" si="28"/>
        <v>0</v>
      </c>
      <c r="BI169" s="13" t="s">
        <v>157</v>
      </c>
      <c r="BJ169" s="139">
        <f t="shared" si="29"/>
        <v>0</v>
      </c>
      <c r="BK169" s="13" t="s">
        <v>196</v>
      </c>
      <c r="BL169" s="138" t="s">
        <v>1232</v>
      </c>
    </row>
    <row r="170" spans="2:64" s="1" customFormat="1" ht="16.5" customHeight="1">
      <c r="B170" s="127"/>
      <c r="C170" s="128" t="s">
        <v>274</v>
      </c>
      <c r="D170" s="128" t="s">
        <v>153</v>
      </c>
      <c r="E170" s="129" t="s">
        <v>1233</v>
      </c>
      <c r="F170" s="130" t="s">
        <v>1234</v>
      </c>
      <c r="G170" s="131" t="s">
        <v>335</v>
      </c>
      <c r="H170" s="132">
        <v>206</v>
      </c>
      <c r="I170" s="133"/>
      <c r="J170" s="133">
        <f t="shared" si="20"/>
        <v>0</v>
      </c>
      <c r="K170" s="130" t="s">
        <v>1</v>
      </c>
      <c r="L170" s="25"/>
      <c r="M170" s="134" t="s">
        <v>1</v>
      </c>
      <c r="N170" s="135" t="s">
        <v>35</v>
      </c>
      <c r="O170" s="136">
        <v>0</v>
      </c>
      <c r="P170" s="136">
        <f t="shared" si="21"/>
        <v>0</v>
      </c>
      <c r="Q170" s="136">
        <v>0</v>
      </c>
      <c r="R170" s="136">
        <f t="shared" si="22"/>
        <v>0</v>
      </c>
      <c r="S170" s="136">
        <v>0</v>
      </c>
      <c r="T170" s="137">
        <f t="shared" si="23"/>
        <v>0</v>
      </c>
      <c r="W170" s="461"/>
      <c r="Y170" s="271"/>
      <c r="AQ170" s="138" t="s">
        <v>196</v>
      </c>
      <c r="AS170" s="138" t="s">
        <v>153</v>
      </c>
      <c r="AT170" s="138" t="s">
        <v>157</v>
      </c>
      <c r="AX170" s="13" t="s">
        <v>151</v>
      </c>
      <c r="BD170" s="139">
        <f t="shared" si="24"/>
        <v>0</v>
      </c>
      <c r="BE170" s="139">
        <f t="shared" si="25"/>
        <v>0</v>
      </c>
      <c r="BF170" s="139">
        <f t="shared" si="26"/>
        <v>0</v>
      </c>
      <c r="BG170" s="139">
        <f t="shared" si="27"/>
        <v>0</v>
      </c>
      <c r="BH170" s="139">
        <f t="shared" si="28"/>
        <v>0</v>
      </c>
      <c r="BI170" s="13" t="s">
        <v>157</v>
      </c>
      <c r="BJ170" s="139">
        <f t="shared" si="29"/>
        <v>0</v>
      </c>
      <c r="BK170" s="13" t="s">
        <v>196</v>
      </c>
      <c r="BL170" s="138" t="s">
        <v>1235</v>
      </c>
    </row>
    <row r="171" spans="2:64" s="1" customFormat="1" ht="16.5" customHeight="1">
      <c r="B171" s="127"/>
      <c r="C171" s="128" t="s">
        <v>278</v>
      </c>
      <c r="D171" s="128" t="s">
        <v>153</v>
      </c>
      <c r="E171" s="129" t="s">
        <v>1236</v>
      </c>
      <c r="F171" s="130" t="s">
        <v>1237</v>
      </c>
      <c r="G171" s="131" t="s">
        <v>335</v>
      </c>
      <c r="H171" s="132">
        <v>15</v>
      </c>
      <c r="I171" s="133"/>
      <c r="J171" s="133">
        <f t="shared" si="20"/>
        <v>0</v>
      </c>
      <c r="K171" s="130" t="s">
        <v>155</v>
      </c>
      <c r="L171" s="25"/>
      <c r="M171" s="134" t="s">
        <v>1</v>
      </c>
      <c r="N171" s="135" t="s">
        <v>35</v>
      </c>
      <c r="O171" s="136">
        <v>3.6999999999999998E-2</v>
      </c>
      <c r="P171" s="136">
        <f t="shared" si="21"/>
        <v>0.55499999999999994</v>
      </c>
      <c r="Q171" s="136">
        <v>0</v>
      </c>
      <c r="R171" s="136">
        <f t="shared" si="22"/>
        <v>0</v>
      </c>
      <c r="S171" s="136">
        <v>0</v>
      </c>
      <c r="T171" s="137">
        <f t="shared" si="23"/>
        <v>0</v>
      </c>
      <c r="W171" s="461"/>
      <c r="Y171" s="271"/>
      <c r="AQ171" s="138" t="s">
        <v>196</v>
      </c>
      <c r="AS171" s="138" t="s">
        <v>153</v>
      </c>
      <c r="AT171" s="138" t="s">
        <v>157</v>
      </c>
      <c r="AX171" s="13" t="s">
        <v>151</v>
      </c>
      <c r="BD171" s="139">
        <f t="shared" si="24"/>
        <v>0</v>
      </c>
      <c r="BE171" s="139">
        <f t="shared" si="25"/>
        <v>0</v>
      </c>
      <c r="BF171" s="139">
        <f t="shared" si="26"/>
        <v>0</v>
      </c>
      <c r="BG171" s="139">
        <f t="shared" si="27"/>
        <v>0</v>
      </c>
      <c r="BH171" s="139">
        <f t="shared" si="28"/>
        <v>0</v>
      </c>
      <c r="BI171" s="13" t="s">
        <v>157</v>
      </c>
      <c r="BJ171" s="139">
        <f t="shared" si="29"/>
        <v>0</v>
      </c>
      <c r="BK171" s="13" t="s">
        <v>196</v>
      </c>
      <c r="BL171" s="138" t="s">
        <v>1238</v>
      </c>
    </row>
    <row r="172" spans="2:64" s="1" customFormat="1" ht="24" customHeight="1">
      <c r="B172" s="127"/>
      <c r="C172" s="128" t="s">
        <v>282</v>
      </c>
      <c r="D172" s="128" t="s">
        <v>153</v>
      </c>
      <c r="E172" s="129" t="s">
        <v>1239</v>
      </c>
      <c r="F172" s="130" t="s">
        <v>1240</v>
      </c>
      <c r="G172" s="131" t="s">
        <v>422</v>
      </c>
      <c r="H172" s="132">
        <v>47.33</v>
      </c>
      <c r="I172" s="133"/>
      <c r="J172" s="133">
        <f t="shared" si="20"/>
        <v>0</v>
      </c>
      <c r="K172" s="130" t="s">
        <v>155</v>
      </c>
      <c r="L172" s="25"/>
      <c r="M172" s="134" t="s">
        <v>1</v>
      </c>
      <c r="N172" s="135" t="s">
        <v>35</v>
      </c>
      <c r="O172" s="136">
        <v>0</v>
      </c>
      <c r="P172" s="136">
        <f t="shared" si="21"/>
        <v>0</v>
      </c>
      <c r="Q172" s="136">
        <v>0</v>
      </c>
      <c r="R172" s="136">
        <f t="shared" si="22"/>
        <v>0</v>
      </c>
      <c r="S172" s="136">
        <v>0</v>
      </c>
      <c r="T172" s="137">
        <f t="shared" si="23"/>
        <v>0</v>
      </c>
      <c r="W172" s="461"/>
      <c r="Y172" s="271"/>
      <c r="AQ172" s="138" t="s">
        <v>196</v>
      </c>
      <c r="AS172" s="138" t="s">
        <v>153</v>
      </c>
      <c r="AT172" s="138" t="s">
        <v>157</v>
      </c>
      <c r="AX172" s="13" t="s">
        <v>151</v>
      </c>
      <c r="BD172" s="139">
        <f t="shared" si="24"/>
        <v>0</v>
      </c>
      <c r="BE172" s="139">
        <f t="shared" si="25"/>
        <v>0</v>
      </c>
      <c r="BF172" s="139">
        <f t="shared" si="26"/>
        <v>0</v>
      </c>
      <c r="BG172" s="139">
        <f t="shared" si="27"/>
        <v>0</v>
      </c>
      <c r="BH172" s="139">
        <f t="shared" si="28"/>
        <v>0</v>
      </c>
      <c r="BI172" s="13" t="s">
        <v>157</v>
      </c>
      <c r="BJ172" s="139">
        <f t="shared" si="29"/>
        <v>0</v>
      </c>
      <c r="BK172" s="13" t="s">
        <v>196</v>
      </c>
      <c r="BL172" s="138" t="s">
        <v>1241</v>
      </c>
    </row>
    <row r="173" spans="2:64" s="11" customFormat="1" ht="22.95" customHeight="1">
      <c r="B173" s="115"/>
      <c r="D173" s="116" t="s">
        <v>68</v>
      </c>
      <c r="E173" s="125" t="s">
        <v>1242</v>
      </c>
      <c r="F173" s="125" t="s">
        <v>1243</v>
      </c>
      <c r="J173" s="126">
        <f>SUM(J174:J188)</f>
        <v>0</v>
      </c>
      <c r="L173" s="115"/>
      <c r="M173" s="119"/>
      <c r="N173" s="120"/>
      <c r="O173" s="120"/>
      <c r="P173" s="121">
        <f>SUM(P174:P188)</f>
        <v>9.60595</v>
      </c>
      <c r="Q173" s="120"/>
      <c r="R173" s="121">
        <f>SUM(R174:R188)</f>
        <v>2.7205799999999995E-2</v>
      </c>
      <c r="S173" s="120"/>
      <c r="T173" s="122">
        <f>SUM(T174:T188)</f>
        <v>0</v>
      </c>
      <c r="W173" s="461"/>
      <c r="Y173" s="271"/>
      <c r="AQ173" s="116" t="s">
        <v>157</v>
      </c>
      <c r="AS173" s="123" t="s">
        <v>68</v>
      </c>
      <c r="AT173" s="123" t="s">
        <v>77</v>
      </c>
      <c r="AX173" s="116" t="s">
        <v>151</v>
      </c>
      <c r="BJ173" s="124">
        <f>SUM(BJ174:BJ188)</f>
        <v>0</v>
      </c>
    </row>
    <row r="174" spans="2:64" s="1" customFormat="1" ht="16.5" customHeight="1">
      <c r="B174" s="127"/>
      <c r="C174" s="128" t="s">
        <v>286</v>
      </c>
      <c r="D174" s="128" t="s">
        <v>153</v>
      </c>
      <c r="E174" s="129" t="s">
        <v>1244</v>
      </c>
      <c r="F174" s="130" t="s">
        <v>1245</v>
      </c>
      <c r="G174" s="131" t="s">
        <v>872</v>
      </c>
      <c r="H174" s="132">
        <v>48</v>
      </c>
      <c r="I174" s="133"/>
      <c r="J174" s="133">
        <f t="shared" ref="J174:J188" si="30">ROUND(I174*H174,2)</f>
        <v>0</v>
      </c>
      <c r="K174" s="130" t="s">
        <v>1</v>
      </c>
      <c r="L174" s="25"/>
      <c r="M174" s="134" t="s">
        <v>1</v>
      </c>
      <c r="N174" s="135" t="s">
        <v>35</v>
      </c>
      <c r="O174" s="136">
        <v>0.157</v>
      </c>
      <c r="P174" s="136">
        <f t="shared" ref="P174:P188" si="31">O174*H174</f>
        <v>7.5359999999999996</v>
      </c>
      <c r="Q174" s="136">
        <v>3.0000000000000001E-5</v>
      </c>
      <c r="R174" s="136">
        <f t="shared" ref="R174:R188" si="32">Q174*H174</f>
        <v>1.4400000000000001E-3</v>
      </c>
      <c r="S174" s="136">
        <v>0</v>
      </c>
      <c r="T174" s="137">
        <f t="shared" ref="T174:T188" si="33">S174*H174</f>
        <v>0</v>
      </c>
      <c r="W174" s="461"/>
      <c r="Y174" s="271"/>
      <c r="AQ174" s="138" t="s">
        <v>196</v>
      </c>
      <c r="AS174" s="138" t="s">
        <v>153</v>
      </c>
      <c r="AT174" s="138" t="s">
        <v>157</v>
      </c>
      <c r="AX174" s="13" t="s">
        <v>151</v>
      </c>
      <c r="BD174" s="139">
        <f t="shared" ref="BD174:BD188" si="34">IF(N174="základná",J174,0)</f>
        <v>0</v>
      </c>
      <c r="BE174" s="139">
        <f t="shared" ref="BE174:BE188" si="35">IF(N174="znížená",J174,0)</f>
        <v>0</v>
      </c>
      <c r="BF174" s="139">
        <f t="shared" ref="BF174:BF188" si="36">IF(N174="zákl. prenesená",J174,0)</f>
        <v>0</v>
      </c>
      <c r="BG174" s="139">
        <f t="shared" ref="BG174:BG188" si="37">IF(N174="zníž. prenesená",J174,0)</f>
        <v>0</v>
      </c>
      <c r="BH174" s="139">
        <f t="shared" ref="BH174:BH188" si="38">IF(N174="nulová",J174,0)</f>
        <v>0</v>
      </c>
      <c r="BI174" s="13" t="s">
        <v>157</v>
      </c>
      <c r="BJ174" s="139">
        <f t="shared" ref="BJ174:BJ188" si="39">ROUND(I174*H174,2)</f>
        <v>0</v>
      </c>
      <c r="BK174" s="13" t="s">
        <v>196</v>
      </c>
      <c r="BL174" s="138" t="s">
        <v>1246</v>
      </c>
    </row>
    <row r="175" spans="2:64" s="1" customFormat="1" ht="24" customHeight="1">
      <c r="B175" s="127"/>
      <c r="C175" s="140" t="s">
        <v>442</v>
      </c>
      <c r="D175" s="140" t="s">
        <v>338</v>
      </c>
      <c r="E175" s="141" t="s">
        <v>1247</v>
      </c>
      <c r="F175" s="142" t="s">
        <v>1248</v>
      </c>
      <c r="G175" s="143" t="s">
        <v>154</v>
      </c>
      <c r="H175" s="144">
        <v>24</v>
      </c>
      <c r="I175" s="145"/>
      <c r="J175" s="145">
        <f t="shared" si="30"/>
        <v>0</v>
      </c>
      <c r="K175" s="142" t="s">
        <v>1</v>
      </c>
      <c r="L175" s="146"/>
      <c r="M175" s="147" t="s">
        <v>1</v>
      </c>
      <c r="N175" s="148" t="s">
        <v>35</v>
      </c>
      <c r="O175" s="136">
        <v>0</v>
      </c>
      <c r="P175" s="136">
        <f t="shared" si="31"/>
        <v>0</v>
      </c>
      <c r="Q175" s="136">
        <v>6.3820000000000001E-4</v>
      </c>
      <c r="R175" s="136">
        <f t="shared" si="32"/>
        <v>1.53168E-2</v>
      </c>
      <c r="S175" s="136">
        <v>0</v>
      </c>
      <c r="T175" s="137">
        <f t="shared" si="33"/>
        <v>0</v>
      </c>
      <c r="W175" s="461"/>
      <c r="Y175" s="271"/>
      <c r="AQ175" s="138" t="s">
        <v>261</v>
      </c>
      <c r="AS175" s="138" t="s">
        <v>338</v>
      </c>
      <c r="AT175" s="138" t="s">
        <v>157</v>
      </c>
      <c r="AX175" s="13" t="s">
        <v>151</v>
      </c>
      <c r="BD175" s="139">
        <f t="shared" si="34"/>
        <v>0</v>
      </c>
      <c r="BE175" s="139">
        <f t="shared" si="35"/>
        <v>0</v>
      </c>
      <c r="BF175" s="139">
        <f t="shared" si="36"/>
        <v>0</v>
      </c>
      <c r="BG175" s="139">
        <f t="shared" si="37"/>
        <v>0</v>
      </c>
      <c r="BH175" s="139">
        <f t="shared" si="38"/>
        <v>0</v>
      </c>
      <c r="BI175" s="13" t="s">
        <v>157</v>
      </c>
      <c r="BJ175" s="139">
        <f t="shared" si="39"/>
        <v>0</v>
      </c>
      <c r="BK175" s="13" t="s">
        <v>196</v>
      </c>
      <c r="BL175" s="138" t="s">
        <v>1249</v>
      </c>
    </row>
    <row r="176" spans="2:64" s="1" customFormat="1" ht="16.5" customHeight="1">
      <c r="B176" s="127"/>
      <c r="C176" s="140" t="s">
        <v>295</v>
      </c>
      <c r="D176" s="140" t="s">
        <v>338</v>
      </c>
      <c r="E176" s="141" t="s">
        <v>1250</v>
      </c>
      <c r="F176" s="142" t="s">
        <v>1251</v>
      </c>
      <c r="G176" s="143" t="s">
        <v>154</v>
      </c>
      <c r="H176" s="144">
        <v>24</v>
      </c>
      <c r="I176" s="145"/>
      <c r="J176" s="145">
        <f t="shared" si="30"/>
        <v>0</v>
      </c>
      <c r="K176" s="142" t="s">
        <v>1</v>
      </c>
      <c r="L176" s="146"/>
      <c r="M176" s="147" t="s">
        <v>1</v>
      </c>
      <c r="N176" s="148" t="s">
        <v>35</v>
      </c>
      <c r="O176" s="136">
        <v>0</v>
      </c>
      <c r="P176" s="136">
        <f t="shared" si="31"/>
        <v>0</v>
      </c>
      <c r="Q176" s="136">
        <v>0</v>
      </c>
      <c r="R176" s="136">
        <f t="shared" si="32"/>
        <v>0</v>
      </c>
      <c r="S176" s="136">
        <v>0</v>
      </c>
      <c r="T176" s="137">
        <f t="shared" si="33"/>
        <v>0</v>
      </c>
      <c r="W176" s="461"/>
      <c r="Y176" s="271"/>
      <c r="AQ176" s="138" t="s">
        <v>261</v>
      </c>
      <c r="AS176" s="138" t="s">
        <v>338</v>
      </c>
      <c r="AT176" s="138" t="s">
        <v>157</v>
      </c>
      <c r="AX176" s="13" t="s">
        <v>151</v>
      </c>
      <c r="BD176" s="139">
        <f t="shared" si="34"/>
        <v>0</v>
      </c>
      <c r="BE176" s="139">
        <f t="shared" si="35"/>
        <v>0</v>
      </c>
      <c r="BF176" s="139">
        <f t="shared" si="36"/>
        <v>0</v>
      </c>
      <c r="BG176" s="139">
        <f t="shared" si="37"/>
        <v>0</v>
      </c>
      <c r="BH176" s="139">
        <f t="shared" si="38"/>
        <v>0</v>
      </c>
      <c r="BI176" s="13" t="s">
        <v>157</v>
      </c>
      <c r="BJ176" s="139">
        <f t="shared" si="39"/>
        <v>0</v>
      </c>
      <c r="BK176" s="13" t="s">
        <v>196</v>
      </c>
      <c r="BL176" s="138" t="s">
        <v>1252</v>
      </c>
    </row>
    <row r="177" spans="2:64" s="1" customFormat="1" ht="24" customHeight="1">
      <c r="B177" s="127"/>
      <c r="C177" s="128" t="s">
        <v>303</v>
      </c>
      <c r="D177" s="128" t="s">
        <v>153</v>
      </c>
      <c r="E177" s="129" t="s">
        <v>1253</v>
      </c>
      <c r="F177" s="130" t="s">
        <v>1254</v>
      </c>
      <c r="G177" s="131" t="s">
        <v>154</v>
      </c>
      <c r="H177" s="132">
        <v>4</v>
      </c>
      <c r="I177" s="133"/>
      <c r="J177" s="133">
        <f t="shared" si="30"/>
        <v>0</v>
      </c>
      <c r="K177" s="130" t="s">
        <v>155</v>
      </c>
      <c r="L177" s="25"/>
      <c r="M177" s="134" t="s">
        <v>1</v>
      </c>
      <c r="N177" s="135" t="s">
        <v>35</v>
      </c>
      <c r="O177" s="136">
        <v>0.12501999999999999</v>
      </c>
      <c r="P177" s="136">
        <f t="shared" si="31"/>
        <v>0.50007999999999997</v>
      </c>
      <c r="Q177" s="136">
        <v>1.0000000000000001E-5</v>
      </c>
      <c r="R177" s="136">
        <f t="shared" si="32"/>
        <v>4.0000000000000003E-5</v>
      </c>
      <c r="S177" s="136">
        <v>0</v>
      </c>
      <c r="T177" s="137">
        <f t="shared" si="33"/>
        <v>0</v>
      </c>
      <c r="W177" s="461"/>
      <c r="Y177" s="271"/>
      <c r="AQ177" s="138" t="s">
        <v>196</v>
      </c>
      <c r="AS177" s="138" t="s">
        <v>153</v>
      </c>
      <c r="AT177" s="138" t="s">
        <v>157</v>
      </c>
      <c r="AX177" s="13" t="s">
        <v>151</v>
      </c>
      <c r="BD177" s="139">
        <f t="shared" si="34"/>
        <v>0</v>
      </c>
      <c r="BE177" s="139">
        <f t="shared" si="35"/>
        <v>0</v>
      </c>
      <c r="BF177" s="139">
        <f t="shared" si="36"/>
        <v>0</v>
      </c>
      <c r="BG177" s="139">
        <f t="shared" si="37"/>
        <v>0</v>
      </c>
      <c r="BH177" s="139">
        <f t="shared" si="38"/>
        <v>0</v>
      </c>
      <c r="BI177" s="13" t="s">
        <v>157</v>
      </c>
      <c r="BJ177" s="139">
        <f t="shared" si="39"/>
        <v>0</v>
      </c>
      <c r="BK177" s="13" t="s">
        <v>196</v>
      </c>
      <c r="BL177" s="138" t="s">
        <v>1255</v>
      </c>
    </row>
    <row r="178" spans="2:64" s="1" customFormat="1" ht="24" customHeight="1">
      <c r="B178" s="127"/>
      <c r="C178" s="140" t="s">
        <v>299</v>
      </c>
      <c r="D178" s="140" t="s">
        <v>338</v>
      </c>
      <c r="E178" s="141" t="s">
        <v>1256</v>
      </c>
      <c r="F178" s="142" t="s">
        <v>1257</v>
      </c>
      <c r="G178" s="143" t="s">
        <v>154</v>
      </c>
      <c r="H178" s="144">
        <v>4</v>
      </c>
      <c r="I178" s="145"/>
      <c r="J178" s="145">
        <f t="shared" si="30"/>
        <v>0</v>
      </c>
      <c r="K178" s="142" t="s">
        <v>155</v>
      </c>
      <c r="L178" s="146"/>
      <c r="M178" s="147" t="s">
        <v>1</v>
      </c>
      <c r="N178" s="148" t="s">
        <v>35</v>
      </c>
      <c r="O178" s="136">
        <v>0</v>
      </c>
      <c r="P178" s="136">
        <f t="shared" si="31"/>
        <v>0</v>
      </c>
      <c r="Q178" s="136">
        <v>1E-4</v>
      </c>
      <c r="R178" s="136">
        <f t="shared" si="32"/>
        <v>4.0000000000000002E-4</v>
      </c>
      <c r="S178" s="136">
        <v>0</v>
      </c>
      <c r="T178" s="137">
        <f t="shared" si="33"/>
        <v>0</v>
      </c>
      <c r="W178" s="461"/>
      <c r="Y178" s="271"/>
      <c r="AQ178" s="138" t="s">
        <v>261</v>
      </c>
      <c r="AS178" s="138" t="s">
        <v>338</v>
      </c>
      <c r="AT178" s="138" t="s">
        <v>157</v>
      </c>
      <c r="AX178" s="13" t="s">
        <v>151</v>
      </c>
      <c r="BD178" s="139">
        <f t="shared" si="34"/>
        <v>0</v>
      </c>
      <c r="BE178" s="139">
        <f t="shared" si="35"/>
        <v>0</v>
      </c>
      <c r="BF178" s="139">
        <f t="shared" si="36"/>
        <v>0</v>
      </c>
      <c r="BG178" s="139">
        <f t="shared" si="37"/>
        <v>0</v>
      </c>
      <c r="BH178" s="139">
        <f t="shared" si="38"/>
        <v>0</v>
      </c>
      <c r="BI178" s="13" t="s">
        <v>157</v>
      </c>
      <c r="BJ178" s="139">
        <f t="shared" si="39"/>
        <v>0</v>
      </c>
      <c r="BK178" s="13" t="s">
        <v>196</v>
      </c>
      <c r="BL178" s="138" t="s">
        <v>1258</v>
      </c>
    </row>
    <row r="179" spans="2:64" s="1" customFormat="1" ht="16.5" customHeight="1">
      <c r="B179" s="127"/>
      <c r="C179" s="128" t="s">
        <v>307</v>
      </c>
      <c r="D179" s="128" t="s">
        <v>153</v>
      </c>
      <c r="E179" s="129" t="s">
        <v>1259</v>
      </c>
      <c r="F179" s="130" t="s">
        <v>1260</v>
      </c>
      <c r="G179" s="131" t="s">
        <v>154</v>
      </c>
      <c r="H179" s="132">
        <v>2</v>
      </c>
      <c r="I179" s="133"/>
      <c r="J179" s="133">
        <f t="shared" si="30"/>
        <v>0</v>
      </c>
      <c r="K179" s="130" t="s">
        <v>203</v>
      </c>
      <c r="L179" s="25"/>
      <c r="M179" s="134" t="s">
        <v>1</v>
      </c>
      <c r="N179" s="135" t="s">
        <v>35</v>
      </c>
      <c r="O179" s="136">
        <v>0.15303</v>
      </c>
      <c r="P179" s="136">
        <f t="shared" si="31"/>
        <v>0.30606</v>
      </c>
      <c r="Q179" s="136">
        <v>1.0000000000000001E-5</v>
      </c>
      <c r="R179" s="136">
        <f t="shared" si="32"/>
        <v>2.0000000000000002E-5</v>
      </c>
      <c r="S179" s="136">
        <v>0</v>
      </c>
      <c r="T179" s="137">
        <f t="shared" si="33"/>
        <v>0</v>
      </c>
      <c r="W179" s="461"/>
      <c r="Y179" s="271"/>
      <c r="AQ179" s="138" t="s">
        <v>196</v>
      </c>
      <c r="AS179" s="138" t="s">
        <v>153</v>
      </c>
      <c r="AT179" s="138" t="s">
        <v>157</v>
      </c>
      <c r="AX179" s="13" t="s">
        <v>151</v>
      </c>
      <c r="BD179" s="139">
        <f t="shared" si="34"/>
        <v>0</v>
      </c>
      <c r="BE179" s="139">
        <f t="shared" si="35"/>
        <v>0</v>
      </c>
      <c r="BF179" s="139">
        <f t="shared" si="36"/>
        <v>0</v>
      </c>
      <c r="BG179" s="139">
        <f t="shared" si="37"/>
        <v>0</v>
      </c>
      <c r="BH179" s="139">
        <f t="shared" si="38"/>
        <v>0</v>
      </c>
      <c r="BI179" s="13" t="s">
        <v>157</v>
      </c>
      <c r="BJ179" s="139">
        <f t="shared" si="39"/>
        <v>0</v>
      </c>
      <c r="BK179" s="13" t="s">
        <v>196</v>
      </c>
      <c r="BL179" s="138" t="s">
        <v>1261</v>
      </c>
    </row>
    <row r="180" spans="2:64" s="1" customFormat="1" ht="16.5" customHeight="1">
      <c r="B180" s="127"/>
      <c r="C180" s="140" t="s">
        <v>311</v>
      </c>
      <c r="D180" s="140" t="s">
        <v>338</v>
      </c>
      <c r="E180" s="141" t="s">
        <v>1262</v>
      </c>
      <c r="F180" s="142" t="s">
        <v>1263</v>
      </c>
      <c r="G180" s="143" t="s">
        <v>154</v>
      </c>
      <c r="H180" s="144">
        <v>2</v>
      </c>
      <c r="I180" s="145"/>
      <c r="J180" s="145">
        <f t="shared" si="30"/>
        <v>0</v>
      </c>
      <c r="K180" s="142" t="s">
        <v>203</v>
      </c>
      <c r="L180" s="146"/>
      <c r="M180" s="147" t="s">
        <v>1</v>
      </c>
      <c r="N180" s="148" t="s">
        <v>35</v>
      </c>
      <c r="O180" s="136">
        <v>0</v>
      </c>
      <c r="P180" s="136">
        <f t="shared" si="31"/>
        <v>0</v>
      </c>
      <c r="Q180" s="136">
        <v>4.4999999999999999E-4</v>
      </c>
      <c r="R180" s="136">
        <f t="shared" si="32"/>
        <v>8.9999999999999998E-4</v>
      </c>
      <c r="S180" s="136">
        <v>0</v>
      </c>
      <c r="T180" s="137">
        <f t="shared" si="33"/>
        <v>0</v>
      </c>
      <c r="W180" s="461"/>
      <c r="Y180" s="271"/>
      <c r="AQ180" s="138" t="s">
        <v>261</v>
      </c>
      <c r="AS180" s="138" t="s">
        <v>338</v>
      </c>
      <c r="AT180" s="138" t="s">
        <v>157</v>
      </c>
      <c r="AX180" s="13" t="s">
        <v>151</v>
      </c>
      <c r="BD180" s="139">
        <f t="shared" si="34"/>
        <v>0</v>
      </c>
      <c r="BE180" s="139">
        <f t="shared" si="35"/>
        <v>0</v>
      </c>
      <c r="BF180" s="139">
        <f t="shared" si="36"/>
        <v>0</v>
      </c>
      <c r="BG180" s="139">
        <f t="shared" si="37"/>
        <v>0</v>
      </c>
      <c r="BH180" s="139">
        <f t="shared" si="38"/>
        <v>0</v>
      </c>
      <c r="BI180" s="13" t="s">
        <v>157</v>
      </c>
      <c r="BJ180" s="139">
        <f t="shared" si="39"/>
        <v>0</v>
      </c>
      <c r="BK180" s="13" t="s">
        <v>196</v>
      </c>
      <c r="BL180" s="138" t="s">
        <v>1264</v>
      </c>
    </row>
    <row r="181" spans="2:64" s="1" customFormat="1" ht="16.5" customHeight="1">
      <c r="B181" s="127"/>
      <c r="C181" s="128" t="s">
        <v>315</v>
      </c>
      <c r="D181" s="128" t="s">
        <v>153</v>
      </c>
      <c r="E181" s="129" t="s">
        <v>1265</v>
      </c>
      <c r="F181" s="130" t="s">
        <v>1266</v>
      </c>
      <c r="G181" s="131" t="s">
        <v>154</v>
      </c>
      <c r="H181" s="132">
        <v>4</v>
      </c>
      <c r="I181" s="133"/>
      <c r="J181" s="133">
        <f t="shared" si="30"/>
        <v>0</v>
      </c>
      <c r="K181" s="130" t="s">
        <v>155</v>
      </c>
      <c r="L181" s="25"/>
      <c r="M181" s="134" t="s">
        <v>1</v>
      </c>
      <c r="N181" s="135" t="s">
        <v>35</v>
      </c>
      <c r="O181" s="136">
        <v>0.17404</v>
      </c>
      <c r="P181" s="136">
        <f t="shared" si="31"/>
        <v>0.69616</v>
      </c>
      <c r="Q181" s="136">
        <v>1.0000000000000001E-5</v>
      </c>
      <c r="R181" s="136">
        <f t="shared" si="32"/>
        <v>4.0000000000000003E-5</v>
      </c>
      <c r="S181" s="136">
        <v>0</v>
      </c>
      <c r="T181" s="137">
        <f t="shared" si="33"/>
        <v>0</v>
      </c>
      <c r="W181" s="461"/>
      <c r="Y181" s="271"/>
      <c r="AQ181" s="138" t="s">
        <v>196</v>
      </c>
      <c r="AS181" s="138" t="s">
        <v>153</v>
      </c>
      <c r="AT181" s="138" t="s">
        <v>157</v>
      </c>
      <c r="AX181" s="13" t="s">
        <v>151</v>
      </c>
      <c r="BD181" s="139">
        <f t="shared" si="34"/>
        <v>0</v>
      </c>
      <c r="BE181" s="139">
        <f t="shared" si="35"/>
        <v>0</v>
      </c>
      <c r="BF181" s="139">
        <f t="shared" si="36"/>
        <v>0</v>
      </c>
      <c r="BG181" s="139">
        <f t="shared" si="37"/>
        <v>0</v>
      </c>
      <c r="BH181" s="139">
        <f t="shared" si="38"/>
        <v>0</v>
      </c>
      <c r="BI181" s="13" t="s">
        <v>157</v>
      </c>
      <c r="BJ181" s="139">
        <f t="shared" si="39"/>
        <v>0</v>
      </c>
      <c r="BK181" s="13" t="s">
        <v>196</v>
      </c>
      <c r="BL181" s="138" t="s">
        <v>1267</v>
      </c>
    </row>
    <row r="182" spans="2:64" s="1" customFormat="1" ht="16.5" customHeight="1">
      <c r="B182" s="127"/>
      <c r="C182" s="140" t="s">
        <v>319</v>
      </c>
      <c r="D182" s="140" t="s">
        <v>338</v>
      </c>
      <c r="E182" s="141" t="s">
        <v>1268</v>
      </c>
      <c r="F182" s="142" t="s">
        <v>1269</v>
      </c>
      <c r="G182" s="143" t="s">
        <v>154</v>
      </c>
      <c r="H182" s="144">
        <v>4</v>
      </c>
      <c r="I182" s="145"/>
      <c r="J182" s="145">
        <f t="shared" si="30"/>
        <v>0</v>
      </c>
      <c r="K182" s="142" t="s">
        <v>155</v>
      </c>
      <c r="L182" s="146"/>
      <c r="M182" s="147" t="s">
        <v>1</v>
      </c>
      <c r="N182" s="148" t="s">
        <v>35</v>
      </c>
      <c r="O182" s="136">
        <v>0</v>
      </c>
      <c r="P182" s="136">
        <f t="shared" si="31"/>
        <v>0</v>
      </c>
      <c r="Q182" s="136">
        <v>6.4000000000000005E-4</v>
      </c>
      <c r="R182" s="136">
        <f t="shared" si="32"/>
        <v>2.5600000000000002E-3</v>
      </c>
      <c r="S182" s="136">
        <v>0</v>
      </c>
      <c r="T182" s="137">
        <f t="shared" si="33"/>
        <v>0</v>
      </c>
      <c r="W182" s="461"/>
      <c r="Y182" s="271"/>
      <c r="AQ182" s="138" t="s">
        <v>261</v>
      </c>
      <c r="AS182" s="138" t="s">
        <v>338</v>
      </c>
      <c r="AT182" s="138" t="s">
        <v>157</v>
      </c>
      <c r="AX182" s="13" t="s">
        <v>151</v>
      </c>
      <c r="BD182" s="139">
        <f t="shared" si="34"/>
        <v>0</v>
      </c>
      <c r="BE182" s="139">
        <f t="shared" si="35"/>
        <v>0</v>
      </c>
      <c r="BF182" s="139">
        <f t="shared" si="36"/>
        <v>0</v>
      </c>
      <c r="BG182" s="139">
        <f t="shared" si="37"/>
        <v>0</v>
      </c>
      <c r="BH182" s="139">
        <f t="shared" si="38"/>
        <v>0</v>
      </c>
      <c r="BI182" s="13" t="s">
        <v>157</v>
      </c>
      <c r="BJ182" s="139">
        <f t="shared" si="39"/>
        <v>0</v>
      </c>
      <c r="BK182" s="13" t="s">
        <v>196</v>
      </c>
      <c r="BL182" s="138" t="s">
        <v>1270</v>
      </c>
    </row>
    <row r="183" spans="2:64" s="1" customFormat="1" ht="16.5" customHeight="1">
      <c r="B183" s="127"/>
      <c r="C183" s="128" t="s">
        <v>324</v>
      </c>
      <c r="D183" s="128" t="s">
        <v>153</v>
      </c>
      <c r="E183" s="129" t="s">
        <v>1271</v>
      </c>
      <c r="F183" s="130" t="s">
        <v>1272</v>
      </c>
      <c r="G183" s="131" t="s">
        <v>154</v>
      </c>
      <c r="H183" s="132">
        <v>1</v>
      </c>
      <c r="I183" s="133"/>
      <c r="J183" s="133">
        <f t="shared" si="30"/>
        <v>0</v>
      </c>
      <c r="K183" s="130" t="s">
        <v>203</v>
      </c>
      <c r="L183" s="25"/>
      <c r="M183" s="134" t="s">
        <v>1</v>
      </c>
      <c r="N183" s="135" t="s">
        <v>35</v>
      </c>
      <c r="O183" s="136">
        <v>0.22763</v>
      </c>
      <c r="P183" s="136">
        <f t="shared" si="31"/>
        <v>0.22763</v>
      </c>
      <c r="Q183" s="136">
        <v>5.0000000000000002E-5</v>
      </c>
      <c r="R183" s="136">
        <f t="shared" si="32"/>
        <v>5.0000000000000002E-5</v>
      </c>
      <c r="S183" s="136">
        <v>0</v>
      </c>
      <c r="T183" s="137">
        <f t="shared" si="33"/>
        <v>0</v>
      </c>
      <c r="W183" s="461"/>
      <c r="Y183" s="271"/>
      <c r="AQ183" s="138" t="s">
        <v>196</v>
      </c>
      <c r="AS183" s="138" t="s">
        <v>153</v>
      </c>
      <c r="AT183" s="138" t="s">
        <v>157</v>
      </c>
      <c r="AX183" s="13" t="s">
        <v>151</v>
      </c>
      <c r="BD183" s="139">
        <f t="shared" si="34"/>
        <v>0</v>
      </c>
      <c r="BE183" s="139">
        <f t="shared" si="35"/>
        <v>0</v>
      </c>
      <c r="BF183" s="139">
        <f t="shared" si="36"/>
        <v>0</v>
      </c>
      <c r="BG183" s="139">
        <f t="shared" si="37"/>
        <v>0</v>
      </c>
      <c r="BH183" s="139">
        <f t="shared" si="38"/>
        <v>0</v>
      </c>
      <c r="BI183" s="13" t="s">
        <v>157</v>
      </c>
      <c r="BJ183" s="139">
        <f t="shared" si="39"/>
        <v>0</v>
      </c>
      <c r="BK183" s="13" t="s">
        <v>196</v>
      </c>
      <c r="BL183" s="138" t="s">
        <v>1273</v>
      </c>
    </row>
    <row r="184" spans="2:64" s="1" customFormat="1" ht="37.950000000000003" customHeight="1">
      <c r="B184" s="127"/>
      <c r="C184" s="140" t="s">
        <v>328</v>
      </c>
      <c r="D184" s="140" t="s">
        <v>338</v>
      </c>
      <c r="E184" s="141" t="s">
        <v>1274</v>
      </c>
      <c r="F184" s="142" t="s">
        <v>1275</v>
      </c>
      <c r="G184" s="143" t="s">
        <v>154</v>
      </c>
      <c r="H184" s="144">
        <v>1</v>
      </c>
      <c r="I184" s="145"/>
      <c r="J184" s="145">
        <f t="shared" si="30"/>
        <v>0</v>
      </c>
      <c r="K184" s="142" t="s">
        <v>155</v>
      </c>
      <c r="L184" s="146"/>
      <c r="M184" s="147" t="s">
        <v>1</v>
      </c>
      <c r="N184" s="148" t="s">
        <v>35</v>
      </c>
      <c r="O184" s="136">
        <v>0</v>
      </c>
      <c r="P184" s="136">
        <f t="shared" si="31"/>
        <v>0</v>
      </c>
      <c r="Q184" s="136">
        <v>3.1089999999999998E-3</v>
      </c>
      <c r="R184" s="136">
        <f t="shared" si="32"/>
        <v>3.1089999999999998E-3</v>
      </c>
      <c r="S184" s="136">
        <v>0</v>
      </c>
      <c r="T184" s="137">
        <f t="shared" si="33"/>
        <v>0</v>
      </c>
      <c r="W184" s="461"/>
      <c r="Y184" s="271"/>
      <c r="AQ184" s="138" t="s">
        <v>261</v>
      </c>
      <c r="AS184" s="138" t="s">
        <v>338</v>
      </c>
      <c r="AT184" s="138" t="s">
        <v>157</v>
      </c>
      <c r="AX184" s="13" t="s">
        <v>151</v>
      </c>
      <c r="BD184" s="139">
        <f t="shared" si="34"/>
        <v>0</v>
      </c>
      <c r="BE184" s="139">
        <f t="shared" si="35"/>
        <v>0</v>
      </c>
      <c r="BF184" s="139">
        <f t="shared" si="36"/>
        <v>0</v>
      </c>
      <c r="BG184" s="139">
        <f t="shared" si="37"/>
        <v>0</v>
      </c>
      <c r="BH184" s="139">
        <f t="shared" si="38"/>
        <v>0</v>
      </c>
      <c r="BI184" s="13" t="s">
        <v>157</v>
      </c>
      <c r="BJ184" s="139">
        <f t="shared" si="39"/>
        <v>0</v>
      </c>
      <c r="BK184" s="13" t="s">
        <v>196</v>
      </c>
      <c r="BL184" s="138" t="s">
        <v>1276</v>
      </c>
    </row>
    <row r="185" spans="2:64" s="1" customFormat="1" ht="24" customHeight="1">
      <c r="B185" s="127"/>
      <c r="C185" s="128" t="s">
        <v>332</v>
      </c>
      <c r="D185" s="128" t="s">
        <v>153</v>
      </c>
      <c r="E185" s="129" t="s">
        <v>1277</v>
      </c>
      <c r="F185" s="130" t="s">
        <v>1278</v>
      </c>
      <c r="G185" s="131" t="s">
        <v>154</v>
      </c>
      <c r="H185" s="132">
        <v>1</v>
      </c>
      <c r="I185" s="133"/>
      <c r="J185" s="133">
        <f t="shared" si="30"/>
        <v>0</v>
      </c>
      <c r="K185" s="130" t="s">
        <v>155</v>
      </c>
      <c r="L185" s="25"/>
      <c r="M185" s="134" t="s">
        <v>1</v>
      </c>
      <c r="N185" s="135" t="s">
        <v>35</v>
      </c>
      <c r="O185" s="136">
        <v>0.34001999999999999</v>
      </c>
      <c r="P185" s="136">
        <f t="shared" si="31"/>
        <v>0.34001999999999999</v>
      </c>
      <c r="Q185" s="136">
        <v>4.0000000000000003E-5</v>
      </c>
      <c r="R185" s="136">
        <f t="shared" si="32"/>
        <v>4.0000000000000003E-5</v>
      </c>
      <c r="S185" s="136">
        <v>0</v>
      </c>
      <c r="T185" s="137">
        <f t="shared" si="33"/>
        <v>0</v>
      </c>
      <c r="W185" s="461"/>
      <c r="Y185" s="271"/>
      <c r="AQ185" s="138" t="s">
        <v>196</v>
      </c>
      <c r="AS185" s="138" t="s">
        <v>153</v>
      </c>
      <c r="AT185" s="138" t="s">
        <v>157</v>
      </c>
      <c r="AX185" s="13" t="s">
        <v>151</v>
      </c>
      <c r="BD185" s="139">
        <f t="shared" si="34"/>
        <v>0</v>
      </c>
      <c r="BE185" s="139">
        <f t="shared" si="35"/>
        <v>0</v>
      </c>
      <c r="BF185" s="139">
        <f t="shared" si="36"/>
        <v>0</v>
      </c>
      <c r="BG185" s="139">
        <f t="shared" si="37"/>
        <v>0</v>
      </c>
      <c r="BH185" s="139">
        <f t="shared" si="38"/>
        <v>0</v>
      </c>
      <c r="BI185" s="13" t="s">
        <v>157</v>
      </c>
      <c r="BJ185" s="139">
        <f t="shared" si="39"/>
        <v>0</v>
      </c>
      <c r="BK185" s="13" t="s">
        <v>196</v>
      </c>
      <c r="BL185" s="138" t="s">
        <v>1279</v>
      </c>
    </row>
    <row r="186" spans="2:64" s="1" customFormat="1" ht="16.5" customHeight="1">
      <c r="B186" s="127"/>
      <c r="C186" s="140" t="s">
        <v>337</v>
      </c>
      <c r="D186" s="140" t="s">
        <v>338</v>
      </c>
      <c r="E186" s="141" t="s">
        <v>1280</v>
      </c>
      <c r="F186" s="142" t="s">
        <v>1281</v>
      </c>
      <c r="G186" s="143" t="s">
        <v>154</v>
      </c>
      <c r="H186" s="144">
        <v>1</v>
      </c>
      <c r="I186" s="145"/>
      <c r="J186" s="145">
        <f t="shared" si="30"/>
        <v>0</v>
      </c>
      <c r="K186" s="142" t="s">
        <v>155</v>
      </c>
      <c r="L186" s="146"/>
      <c r="M186" s="147" t="s">
        <v>1</v>
      </c>
      <c r="N186" s="148" t="s">
        <v>35</v>
      </c>
      <c r="O186" s="136">
        <v>0</v>
      </c>
      <c r="P186" s="136">
        <f t="shared" si="31"/>
        <v>0</v>
      </c>
      <c r="Q186" s="136">
        <v>1.39E-3</v>
      </c>
      <c r="R186" s="136">
        <f t="shared" si="32"/>
        <v>1.39E-3</v>
      </c>
      <c r="S186" s="136">
        <v>0</v>
      </c>
      <c r="T186" s="137">
        <f t="shared" si="33"/>
        <v>0</v>
      </c>
      <c r="W186" s="461"/>
      <c r="Y186" s="271"/>
      <c r="AQ186" s="138" t="s">
        <v>261</v>
      </c>
      <c r="AS186" s="138" t="s">
        <v>338</v>
      </c>
      <c r="AT186" s="138" t="s">
        <v>157</v>
      </c>
      <c r="AX186" s="13" t="s">
        <v>151</v>
      </c>
      <c r="BD186" s="139">
        <f t="shared" si="34"/>
        <v>0</v>
      </c>
      <c r="BE186" s="139">
        <f t="shared" si="35"/>
        <v>0</v>
      </c>
      <c r="BF186" s="139">
        <f t="shared" si="36"/>
        <v>0</v>
      </c>
      <c r="BG186" s="139">
        <f t="shared" si="37"/>
        <v>0</v>
      </c>
      <c r="BH186" s="139">
        <f t="shared" si="38"/>
        <v>0</v>
      </c>
      <c r="BI186" s="13" t="s">
        <v>157</v>
      </c>
      <c r="BJ186" s="139">
        <f t="shared" si="39"/>
        <v>0</v>
      </c>
      <c r="BK186" s="13" t="s">
        <v>196</v>
      </c>
      <c r="BL186" s="138" t="s">
        <v>1282</v>
      </c>
    </row>
    <row r="187" spans="2:64" s="1" customFormat="1" ht="16.5" customHeight="1">
      <c r="B187" s="127"/>
      <c r="C187" s="140" t="s">
        <v>343</v>
      </c>
      <c r="D187" s="140" t="s">
        <v>338</v>
      </c>
      <c r="E187" s="141" t="s">
        <v>1283</v>
      </c>
      <c r="F187" s="142" t="s">
        <v>1284</v>
      </c>
      <c r="G187" s="143" t="s">
        <v>154</v>
      </c>
      <c r="H187" s="144">
        <v>1</v>
      </c>
      <c r="I187" s="145"/>
      <c r="J187" s="145">
        <f t="shared" si="30"/>
        <v>0</v>
      </c>
      <c r="K187" s="142" t="s">
        <v>155</v>
      </c>
      <c r="L187" s="146"/>
      <c r="M187" s="147" t="s">
        <v>1</v>
      </c>
      <c r="N187" s="148" t="s">
        <v>35</v>
      </c>
      <c r="O187" s="136">
        <v>0</v>
      </c>
      <c r="P187" s="136">
        <f t="shared" si="31"/>
        <v>0</v>
      </c>
      <c r="Q187" s="136">
        <v>1.9E-3</v>
      </c>
      <c r="R187" s="136">
        <f t="shared" si="32"/>
        <v>1.9E-3</v>
      </c>
      <c r="S187" s="136">
        <v>0</v>
      </c>
      <c r="T187" s="137">
        <f t="shared" si="33"/>
        <v>0</v>
      </c>
      <c r="W187" s="461"/>
      <c r="Y187" s="271"/>
      <c r="AQ187" s="138" t="s">
        <v>261</v>
      </c>
      <c r="AS187" s="138" t="s">
        <v>338</v>
      </c>
      <c r="AT187" s="138" t="s">
        <v>157</v>
      </c>
      <c r="AX187" s="13" t="s">
        <v>151</v>
      </c>
      <c r="BD187" s="139">
        <f t="shared" si="34"/>
        <v>0</v>
      </c>
      <c r="BE187" s="139">
        <f t="shared" si="35"/>
        <v>0</v>
      </c>
      <c r="BF187" s="139">
        <f t="shared" si="36"/>
        <v>0</v>
      </c>
      <c r="BG187" s="139">
        <f t="shared" si="37"/>
        <v>0</v>
      </c>
      <c r="BH187" s="139">
        <f t="shared" si="38"/>
        <v>0</v>
      </c>
      <c r="BI187" s="13" t="s">
        <v>157</v>
      </c>
      <c r="BJ187" s="139">
        <f t="shared" si="39"/>
        <v>0</v>
      </c>
      <c r="BK187" s="13" t="s">
        <v>196</v>
      </c>
      <c r="BL187" s="138" t="s">
        <v>1285</v>
      </c>
    </row>
    <row r="188" spans="2:64" s="1" customFormat="1" ht="16.5" customHeight="1">
      <c r="B188" s="127"/>
      <c r="C188" s="128" t="s">
        <v>347</v>
      </c>
      <c r="D188" s="128" t="s">
        <v>153</v>
      </c>
      <c r="E188" s="129" t="s">
        <v>1286</v>
      </c>
      <c r="F188" s="130" t="s">
        <v>1287</v>
      </c>
      <c r="G188" s="131" t="s">
        <v>422</v>
      </c>
      <c r="H188" s="132">
        <v>18.738</v>
      </c>
      <c r="I188" s="133"/>
      <c r="J188" s="133">
        <f t="shared" si="30"/>
        <v>0</v>
      </c>
      <c r="K188" s="130" t="s">
        <v>155</v>
      </c>
      <c r="L188" s="25"/>
      <c r="M188" s="134" t="s">
        <v>1</v>
      </c>
      <c r="N188" s="135" t="s">
        <v>35</v>
      </c>
      <c r="O188" s="136">
        <v>0</v>
      </c>
      <c r="P188" s="136">
        <f t="shared" si="31"/>
        <v>0</v>
      </c>
      <c r="Q188" s="136">
        <v>0</v>
      </c>
      <c r="R188" s="136">
        <f t="shared" si="32"/>
        <v>0</v>
      </c>
      <c r="S188" s="136">
        <v>0</v>
      </c>
      <c r="T188" s="137">
        <f t="shared" si="33"/>
        <v>0</v>
      </c>
      <c r="W188" s="461"/>
      <c r="Y188" s="271"/>
      <c r="AQ188" s="138" t="s">
        <v>196</v>
      </c>
      <c r="AS188" s="138" t="s">
        <v>153</v>
      </c>
      <c r="AT188" s="138" t="s">
        <v>157</v>
      </c>
      <c r="AX188" s="13" t="s">
        <v>151</v>
      </c>
      <c r="BD188" s="139">
        <f t="shared" si="34"/>
        <v>0</v>
      </c>
      <c r="BE188" s="139">
        <f t="shared" si="35"/>
        <v>0</v>
      </c>
      <c r="BF188" s="139">
        <f t="shared" si="36"/>
        <v>0</v>
      </c>
      <c r="BG188" s="139">
        <f t="shared" si="37"/>
        <v>0</v>
      </c>
      <c r="BH188" s="139">
        <f t="shared" si="38"/>
        <v>0</v>
      </c>
      <c r="BI188" s="13" t="s">
        <v>157</v>
      </c>
      <c r="BJ188" s="139">
        <f t="shared" si="39"/>
        <v>0</v>
      </c>
      <c r="BK188" s="13" t="s">
        <v>196</v>
      </c>
      <c r="BL188" s="138" t="s">
        <v>1288</v>
      </c>
    </row>
    <row r="189" spans="2:64" s="11" customFormat="1" ht="22.95" customHeight="1">
      <c r="B189" s="115"/>
      <c r="D189" s="116" t="s">
        <v>68</v>
      </c>
      <c r="E189" s="125" t="s">
        <v>1289</v>
      </c>
      <c r="F189" s="125" t="s">
        <v>1290</v>
      </c>
      <c r="J189" s="126">
        <f>SUM(J190:J204)</f>
        <v>0</v>
      </c>
      <c r="L189" s="115"/>
      <c r="M189" s="119"/>
      <c r="N189" s="120"/>
      <c r="O189" s="120"/>
      <c r="P189" s="121">
        <f>SUM(P190:P204)</f>
        <v>23.803840000000001</v>
      </c>
      <c r="Q189" s="120"/>
      <c r="R189" s="121">
        <f>SUM(R190:R204)</f>
        <v>0.68296999999999997</v>
      </c>
      <c r="S189" s="120"/>
      <c r="T189" s="122">
        <f>SUM(T190:T204)</f>
        <v>0</v>
      </c>
      <c r="W189" s="461"/>
      <c r="Y189" s="271"/>
      <c r="AQ189" s="116" t="s">
        <v>157</v>
      </c>
      <c r="AS189" s="123" t="s">
        <v>68</v>
      </c>
      <c r="AT189" s="123" t="s">
        <v>77</v>
      </c>
      <c r="AX189" s="116" t="s">
        <v>151</v>
      </c>
      <c r="BJ189" s="124">
        <f>SUM(BJ190:BJ204)</f>
        <v>0</v>
      </c>
    </row>
    <row r="190" spans="2:64" s="1" customFormat="1" ht="24" customHeight="1">
      <c r="B190" s="127"/>
      <c r="C190" s="128" t="s">
        <v>351</v>
      </c>
      <c r="D190" s="128" t="s">
        <v>153</v>
      </c>
      <c r="E190" s="129" t="s">
        <v>1291</v>
      </c>
      <c r="F190" s="130" t="s">
        <v>1292</v>
      </c>
      <c r="G190" s="131" t="s">
        <v>154</v>
      </c>
      <c r="H190" s="132">
        <v>8</v>
      </c>
      <c r="I190" s="133"/>
      <c r="J190" s="133">
        <f t="shared" ref="J190:J204" si="40">ROUND(I190*H190,2)</f>
        <v>0</v>
      </c>
      <c r="K190" s="130" t="s">
        <v>155</v>
      </c>
      <c r="L190" s="25"/>
      <c r="M190" s="134" t="s">
        <v>1</v>
      </c>
      <c r="N190" s="135" t="s">
        <v>35</v>
      </c>
      <c r="O190" s="136">
        <v>0.42185</v>
      </c>
      <c r="P190" s="136">
        <f t="shared" ref="P190:P204" si="41">O190*H190</f>
        <v>3.3748</v>
      </c>
      <c r="Q190" s="136">
        <v>2.0000000000000002E-5</v>
      </c>
      <c r="R190" s="136">
        <f t="shared" ref="R190:R204" si="42">Q190*H190</f>
        <v>1.6000000000000001E-4</v>
      </c>
      <c r="S190" s="136">
        <v>0</v>
      </c>
      <c r="T190" s="137">
        <f t="shared" ref="T190:T204" si="43">S190*H190</f>
        <v>0</v>
      </c>
      <c r="W190" s="461"/>
      <c r="Y190" s="271"/>
      <c r="AQ190" s="138" t="s">
        <v>196</v>
      </c>
      <c r="AS190" s="138" t="s">
        <v>153</v>
      </c>
      <c r="AT190" s="138" t="s">
        <v>157</v>
      </c>
      <c r="AX190" s="13" t="s">
        <v>151</v>
      </c>
      <c r="BD190" s="139">
        <f t="shared" ref="BD190:BD204" si="44">IF(N190="základná",J190,0)</f>
        <v>0</v>
      </c>
      <c r="BE190" s="139">
        <f t="shared" ref="BE190:BE204" si="45">IF(N190="znížená",J190,0)</f>
        <v>0</v>
      </c>
      <c r="BF190" s="139">
        <f t="shared" ref="BF190:BF204" si="46">IF(N190="zákl. prenesená",J190,0)</f>
        <v>0</v>
      </c>
      <c r="BG190" s="139">
        <f t="shared" ref="BG190:BG204" si="47">IF(N190="zníž. prenesená",J190,0)</f>
        <v>0</v>
      </c>
      <c r="BH190" s="139">
        <f t="shared" ref="BH190:BH204" si="48">IF(N190="nulová",J190,0)</f>
        <v>0</v>
      </c>
      <c r="BI190" s="13" t="s">
        <v>157</v>
      </c>
      <c r="BJ190" s="139">
        <f t="shared" ref="BJ190:BJ204" si="49">ROUND(I190*H190,2)</f>
        <v>0</v>
      </c>
      <c r="BK190" s="13" t="s">
        <v>196</v>
      </c>
      <c r="BL190" s="138" t="s">
        <v>1293</v>
      </c>
    </row>
    <row r="191" spans="2:64" s="1" customFormat="1" ht="24" customHeight="1">
      <c r="B191" s="127"/>
      <c r="C191" s="140" t="s">
        <v>355</v>
      </c>
      <c r="D191" s="140" t="s">
        <v>338</v>
      </c>
      <c r="E191" s="141" t="s">
        <v>1294</v>
      </c>
      <c r="F191" s="142" t="s">
        <v>1295</v>
      </c>
      <c r="G191" s="143" t="s">
        <v>154</v>
      </c>
      <c r="H191" s="144">
        <v>1</v>
      </c>
      <c r="I191" s="145"/>
      <c r="J191" s="145">
        <f t="shared" si="40"/>
        <v>0</v>
      </c>
      <c r="K191" s="142" t="s">
        <v>155</v>
      </c>
      <c r="L191" s="146"/>
      <c r="M191" s="147" t="s">
        <v>1</v>
      </c>
      <c r="N191" s="148" t="s">
        <v>35</v>
      </c>
      <c r="O191" s="136">
        <v>0</v>
      </c>
      <c r="P191" s="136">
        <f t="shared" si="41"/>
        <v>0</v>
      </c>
      <c r="Q191" s="136">
        <v>1.089E-2</v>
      </c>
      <c r="R191" s="136">
        <f t="shared" si="42"/>
        <v>1.089E-2</v>
      </c>
      <c r="S191" s="136">
        <v>0</v>
      </c>
      <c r="T191" s="137">
        <f t="shared" si="43"/>
        <v>0</v>
      </c>
      <c r="W191" s="461"/>
      <c r="Y191" s="271"/>
      <c r="AQ191" s="138" t="s">
        <v>261</v>
      </c>
      <c r="AS191" s="138" t="s">
        <v>338</v>
      </c>
      <c r="AT191" s="138" t="s">
        <v>157</v>
      </c>
      <c r="AX191" s="13" t="s">
        <v>151</v>
      </c>
      <c r="BD191" s="139">
        <f t="shared" si="44"/>
        <v>0</v>
      </c>
      <c r="BE191" s="139">
        <f t="shared" si="45"/>
        <v>0</v>
      </c>
      <c r="BF191" s="139">
        <f t="shared" si="46"/>
        <v>0</v>
      </c>
      <c r="BG191" s="139">
        <f t="shared" si="47"/>
        <v>0</v>
      </c>
      <c r="BH191" s="139">
        <f t="shared" si="48"/>
        <v>0</v>
      </c>
      <c r="BI191" s="13" t="s">
        <v>157</v>
      </c>
      <c r="BJ191" s="139">
        <f t="shared" si="49"/>
        <v>0</v>
      </c>
      <c r="BK191" s="13" t="s">
        <v>196</v>
      </c>
      <c r="BL191" s="138" t="s">
        <v>1296</v>
      </c>
    </row>
    <row r="192" spans="2:64" s="1" customFormat="1" ht="24" customHeight="1">
      <c r="B192" s="127"/>
      <c r="C192" s="140" t="s">
        <v>356</v>
      </c>
      <c r="D192" s="140" t="s">
        <v>338</v>
      </c>
      <c r="E192" s="141" t="s">
        <v>1297</v>
      </c>
      <c r="F192" s="142" t="s">
        <v>1298</v>
      </c>
      <c r="G192" s="143" t="s">
        <v>154</v>
      </c>
      <c r="H192" s="144">
        <v>2</v>
      </c>
      <c r="I192" s="145"/>
      <c r="J192" s="145">
        <f t="shared" si="40"/>
        <v>0</v>
      </c>
      <c r="K192" s="142" t="s">
        <v>155</v>
      </c>
      <c r="L192" s="146"/>
      <c r="M192" s="147" t="s">
        <v>1</v>
      </c>
      <c r="N192" s="148" t="s">
        <v>35</v>
      </c>
      <c r="O192" s="136">
        <v>0</v>
      </c>
      <c r="P192" s="136">
        <f t="shared" si="41"/>
        <v>0</v>
      </c>
      <c r="Q192" s="136">
        <v>1.3610000000000001E-2</v>
      </c>
      <c r="R192" s="136">
        <f t="shared" si="42"/>
        <v>2.7220000000000001E-2</v>
      </c>
      <c r="S192" s="136">
        <v>0</v>
      </c>
      <c r="T192" s="137">
        <f t="shared" si="43"/>
        <v>0</v>
      </c>
      <c r="W192" s="461"/>
      <c r="Y192" s="271"/>
      <c r="AQ192" s="138" t="s">
        <v>261</v>
      </c>
      <c r="AS192" s="138" t="s">
        <v>338</v>
      </c>
      <c r="AT192" s="138" t="s">
        <v>157</v>
      </c>
      <c r="AX192" s="13" t="s">
        <v>151</v>
      </c>
      <c r="BD192" s="139">
        <f t="shared" si="44"/>
        <v>0</v>
      </c>
      <c r="BE192" s="139">
        <f t="shared" si="45"/>
        <v>0</v>
      </c>
      <c r="BF192" s="139">
        <f t="shared" si="46"/>
        <v>0</v>
      </c>
      <c r="BG192" s="139">
        <f t="shared" si="47"/>
        <v>0</v>
      </c>
      <c r="BH192" s="139">
        <f t="shared" si="48"/>
        <v>0</v>
      </c>
      <c r="BI192" s="13" t="s">
        <v>157</v>
      </c>
      <c r="BJ192" s="139">
        <f t="shared" si="49"/>
        <v>0</v>
      </c>
      <c r="BK192" s="13" t="s">
        <v>196</v>
      </c>
      <c r="BL192" s="138" t="s">
        <v>1299</v>
      </c>
    </row>
    <row r="193" spans="2:64" s="1" customFormat="1" ht="24" customHeight="1">
      <c r="B193" s="127"/>
      <c r="C193" s="140" t="s">
        <v>360</v>
      </c>
      <c r="D193" s="140" t="s">
        <v>338</v>
      </c>
      <c r="E193" s="141" t="s">
        <v>1300</v>
      </c>
      <c r="F193" s="142" t="s">
        <v>1301</v>
      </c>
      <c r="G193" s="143" t="s">
        <v>154</v>
      </c>
      <c r="H193" s="144">
        <v>5</v>
      </c>
      <c r="I193" s="145"/>
      <c r="J193" s="145">
        <f t="shared" si="40"/>
        <v>0</v>
      </c>
      <c r="K193" s="142" t="s">
        <v>155</v>
      </c>
      <c r="L193" s="146"/>
      <c r="M193" s="147" t="s">
        <v>1</v>
      </c>
      <c r="N193" s="148" t="s">
        <v>35</v>
      </c>
      <c r="O193" s="136">
        <v>0</v>
      </c>
      <c r="P193" s="136">
        <f t="shared" si="41"/>
        <v>0</v>
      </c>
      <c r="Q193" s="136">
        <v>1.6330000000000001E-2</v>
      </c>
      <c r="R193" s="136">
        <f t="shared" si="42"/>
        <v>8.165E-2</v>
      </c>
      <c r="S193" s="136">
        <v>0</v>
      </c>
      <c r="T193" s="137">
        <f t="shared" si="43"/>
        <v>0</v>
      </c>
      <c r="W193" s="461"/>
      <c r="Y193" s="271"/>
      <c r="AQ193" s="138" t="s">
        <v>261</v>
      </c>
      <c r="AS193" s="138" t="s">
        <v>338</v>
      </c>
      <c r="AT193" s="138" t="s">
        <v>157</v>
      </c>
      <c r="AX193" s="13" t="s">
        <v>151</v>
      </c>
      <c r="BD193" s="139">
        <f t="shared" si="44"/>
        <v>0</v>
      </c>
      <c r="BE193" s="139">
        <f t="shared" si="45"/>
        <v>0</v>
      </c>
      <c r="BF193" s="139">
        <f t="shared" si="46"/>
        <v>0</v>
      </c>
      <c r="BG193" s="139">
        <f t="shared" si="47"/>
        <v>0</v>
      </c>
      <c r="BH193" s="139">
        <f t="shared" si="48"/>
        <v>0</v>
      </c>
      <c r="BI193" s="13" t="s">
        <v>157</v>
      </c>
      <c r="BJ193" s="139">
        <f t="shared" si="49"/>
        <v>0</v>
      </c>
      <c r="BK193" s="13" t="s">
        <v>196</v>
      </c>
      <c r="BL193" s="138" t="s">
        <v>1302</v>
      </c>
    </row>
    <row r="194" spans="2:64" s="1" customFormat="1" ht="24" customHeight="1">
      <c r="B194" s="127"/>
      <c r="C194" s="128" t="s">
        <v>364</v>
      </c>
      <c r="D194" s="128" t="s">
        <v>153</v>
      </c>
      <c r="E194" s="129" t="s">
        <v>1303</v>
      </c>
      <c r="F194" s="130" t="s">
        <v>1304</v>
      </c>
      <c r="G194" s="131" t="s">
        <v>154</v>
      </c>
      <c r="H194" s="132">
        <v>4</v>
      </c>
      <c r="I194" s="133"/>
      <c r="J194" s="133">
        <f t="shared" si="40"/>
        <v>0</v>
      </c>
      <c r="K194" s="130" t="s">
        <v>155</v>
      </c>
      <c r="L194" s="25"/>
      <c r="M194" s="134" t="s">
        <v>1</v>
      </c>
      <c r="N194" s="135" t="s">
        <v>35</v>
      </c>
      <c r="O194" s="136">
        <v>0.45100000000000001</v>
      </c>
      <c r="P194" s="136">
        <f t="shared" si="41"/>
        <v>1.804</v>
      </c>
      <c r="Q194" s="136">
        <v>2.0000000000000002E-5</v>
      </c>
      <c r="R194" s="136">
        <f t="shared" si="42"/>
        <v>8.0000000000000007E-5</v>
      </c>
      <c r="S194" s="136">
        <v>0</v>
      </c>
      <c r="T194" s="137">
        <f t="shared" si="43"/>
        <v>0</v>
      </c>
      <c r="W194" s="461"/>
      <c r="Y194" s="271"/>
      <c r="AQ194" s="138" t="s">
        <v>196</v>
      </c>
      <c r="AS194" s="138" t="s">
        <v>153</v>
      </c>
      <c r="AT194" s="138" t="s">
        <v>157</v>
      </c>
      <c r="AX194" s="13" t="s">
        <v>151</v>
      </c>
      <c r="BD194" s="139">
        <f t="shared" si="44"/>
        <v>0</v>
      </c>
      <c r="BE194" s="139">
        <f t="shared" si="45"/>
        <v>0</v>
      </c>
      <c r="BF194" s="139">
        <f t="shared" si="46"/>
        <v>0</v>
      </c>
      <c r="BG194" s="139">
        <f t="shared" si="47"/>
        <v>0</v>
      </c>
      <c r="BH194" s="139">
        <f t="shared" si="48"/>
        <v>0</v>
      </c>
      <c r="BI194" s="13" t="s">
        <v>157</v>
      </c>
      <c r="BJ194" s="139">
        <f t="shared" si="49"/>
        <v>0</v>
      </c>
      <c r="BK194" s="13" t="s">
        <v>196</v>
      </c>
      <c r="BL194" s="138" t="s">
        <v>1305</v>
      </c>
    </row>
    <row r="195" spans="2:64" s="1" customFormat="1" ht="24" customHeight="1">
      <c r="B195" s="127"/>
      <c r="C195" s="140" t="s">
        <v>368</v>
      </c>
      <c r="D195" s="140" t="s">
        <v>338</v>
      </c>
      <c r="E195" s="141" t="s">
        <v>1306</v>
      </c>
      <c r="F195" s="142" t="s">
        <v>1307</v>
      </c>
      <c r="G195" s="143" t="s">
        <v>154</v>
      </c>
      <c r="H195" s="144">
        <v>4</v>
      </c>
      <c r="I195" s="145"/>
      <c r="J195" s="145">
        <f t="shared" si="40"/>
        <v>0</v>
      </c>
      <c r="K195" s="142" t="s">
        <v>155</v>
      </c>
      <c r="L195" s="146"/>
      <c r="M195" s="147" t="s">
        <v>1</v>
      </c>
      <c r="N195" s="148" t="s">
        <v>35</v>
      </c>
      <c r="O195" s="136">
        <v>0</v>
      </c>
      <c r="P195" s="136">
        <f t="shared" si="41"/>
        <v>0</v>
      </c>
      <c r="Q195" s="136">
        <v>2.1770000000000001E-2</v>
      </c>
      <c r="R195" s="136">
        <f t="shared" si="42"/>
        <v>8.7080000000000005E-2</v>
      </c>
      <c r="S195" s="136">
        <v>0</v>
      </c>
      <c r="T195" s="137">
        <f t="shared" si="43"/>
        <v>0</v>
      </c>
      <c r="W195" s="461"/>
      <c r="Y195" s="271"/>
      <c r="AQ195" s="138" t="s">
        <v>261</v>
      </c>
      <c r="AS195" s="138" t="s">
        <v>338</v>
      </c>
      <c r="AT195" s="138" t="s">
        <v>157</v>
      </c>
      <c r="AX195" s="13" t="s">
        <v>151</v>
      </c>
      <c r="BD195" s="139">
        <f t="shared" si="44"/>
        <v>0</v>
      </c>
      <c r="BE195" s="139">
        <f t="shared" si="45"/>
        <v>0</v>
      </c>
      <c r="BF195" s="139">
        <f t="shared" si="46"/>
        <v>0</v>
      </c>
      <c r="BG195" s="139">
        <f t="shared" si="47"/>
        <v>0</v>
      </c>
      <c r="BH195" s="139">
        <f t="shared" si="48"/>
        <v>0</v>
      </c>
      <c r="BI195" s="13" t="s">
        <v>157</v>
      </c>
      <c r="BJ195" s="139">
        <f t="shared" si="49"/>
        <v>0</v>
      </c>
      <c r="BK195" s="13" t="s">
        <v>196</v>
      </c>
      <c r="BL195" s="138" t="s">
        <v>1308</v>
      </c>
    </row>
    <row r="196" spans="2:64" s="1" customFormat="1" ht="24" customHeight="1">
      <c r="B196" s="127"/>
      <c r="C196" s="128" t="s">
        <v>372</v>
      </c>
      <c r="D196" s="128" t="s">
        <v>153</v>
      </c>
      <c r="E196" s="129" t="s">
        <v>1309</v>
      </c>
      <c r="F196" s="130" t="s">
        <v>1310</v>
      </c>
      <c r="G196" s="131" t="s">
        <v>154</v>
      </c>
      <c r="H196" s="132">
        <v>4</v>
      </c>
      <c r="I196" s="133"/>
      <c r="J196" s="133">
        <f t="shared" si="40"/>
        <v>0</v>
      </c>
      <c r="K196" s="130" t="s">
        <v>155</v>
      </c>
      <c r="L196" s="25"/>
      <c r="M196" s="134" t="s">
        <v>1</v>
      </c>
      <c r="N196" s="135" t="s">
        <v>35</v>
      </c>
      <c r="O196" s="136">
        <v>0.48093999999999998</v>
      </c>
      <c r="P196" s="136">
        <f t="shared" si="41"/>
        <v>1.9237599999999999</v>
      </c>
      <c r="Q196" s="136">
        <v>2.0000000000000002E-5</v>
      </c>
      <c r="R196" s="136">
        <f t="shared" si="42"/>
        <v>8.0000000000000007E-5</v>
      </c>
      <c r="S196" s="136">
        <v>0</v>
      </c>
      <c r="T196" s="137">
        <f t="shared" si="43"/>
        <v>0</v>
      </c>
      <c r="W196" s="461"/>
      <c r="Y196" s="271"/>
      <c r="AQ196" s="138" t="s">
        <v>196</v>
      </c>
      <c r="AS196" s="138" t="s">
        <v>153</v>
      </c>
      <c r="AT196" s="138" t="s">
        <v>157</v>
      </c>
      <c r="AX196" s="13" t="s">
        <v>151</v>
      </c>
      <c r="BD196" s="139">
        <f t="shared" si="44"/>
        <v>0</v>
      </c>
      <c r="BE196" s="139">
        <f t="shared" si="45"/>
        <v>0</v>
      </c>
      <c r="BF196" s="139">
        <f t="shared" si="46"/>
        <v>0</v>
      </c>
      <c r="BG196" s="139">
        <f t="shared" si="47"/>
        <v>0</v>
      </c>
      <c r="BH196" s="139">
        <f t="shared" si="48"/>
        <v>0</v>
      </c>
      <c r="BI196" s="13" t="s">
        <v>157</v>
      </c>
      <c r="BJ196" s="139">
        <f t="shared" si="49"/>
        <v>0</v>
      </c>
      <c r="BK196" s="13" t="s">
        <v>196</v>
      </c>
      <c r="BL196" s="138" t="s">
        <v>1311</v>
      </c>
    </row>
    <row r="197" spans="2:64" s="1" customFormat="1" ht="24" customHeight="1">
      <c r="B197" s="127"/>
      <c r="C197" s="140" t="s">
        <v>379</v>
      </c>
      <c r="D197" s="140" t="s">
        <v>338</v>
      </c>
      <c r="E197" s="141" t="s">
        <v>1312</v>
      </c>
      <c r="F197" s="142" t="s">
        <v>1313</v>
      </c>
      <c r="G197" s="143" t="s">
        <v>154</v>
      </c>
      <c r="H197" s="144">
        <v>3</v>
      </c>
      <c r="I197" s="145"/>
      <c r="J197" s="145">
        <f t="shared" si="40"/>
        <v>0</v>
      </c>
      <c r="K197" s="142" t="s">
        <v>155</v>
      </c>
      <c r="L197" s="146"/>
      <c r="M197" s="147" t="s">
        <v>1</v>
      </c>
      <c r="N197" s="148" t="s">
        <v>35</v>
      </c>
      <c r="O197" s="136">
        <v>0</v>
      </c>
      <c r="P197" s="136">
        <f t="shared" si="41"/>
        <v>0</v>
      </c>
      <c r="Q197" s="136">
        <v>2.7220000000000001E-2</v>
      </c>
      <c r="R197" s="136">
        <f t="shared" si="42"/>
        <v>8.166000000000001E-2</v>
      </c>
      <c r="S197" s="136">
        <v>0</v>
      </c>
      <c r="T197" s="137">
        <f t="shared" si="43"/>
        <v>0</v>
      </c>
      <c r="W197" s="461"/>
      <c r="Y197" s="271"/>
      <c r="AQ197" s="138" t="s">
        <v>261</v>
      </c>
      <c r="AS197" s="138" t="s">
        <v>338</v>
      </c>
      <c r="AT197" s="138" t="s">
        <v>157</v>
      </c>
      <c r="AX197" s="13" t="s">
        <v>151</v>
      </c>
      <c r="BD197" s="139">
        <f t="shared" si="44"/>
        <v>0</v>
      </c>
      <c r="BE197" s="139">
        <f t="shared" si="45"/>
        <v>0</v>
      </c>
      <c r="BF197" s="139">
        <f t="shared" si="46"/>
        <v>0</v>
      </c>
      <c r="BG197" s="139">
        <f t="shared" si="47"/>
        <v>0</v>
      </c>
      <c r="BH197" s="139">
        <f t="shared" si="48"/>
        <v>0</v>
      </c>
      <c r="BI197" s="13" t="s">
        <v>157</v>
      </c>
      <c r="BJ197" s="139">
        <f t="shared" si="49"/>
        <v>0</v>
      </c>
      <c r="BK197" s="13" t="s">
        <v>196</v>
      </c>
      <c r="BL197" s="138" t="s">
        <v>1314</v>
      </c>
    </row>
    <row r="198" spans="2:64" s="1" customFormat="1" ht="24" customHeight="1">
      <c r="B198" s="127"/>
      <c r="C198" s="140" t="s">
        <v>387</v>
      </c>
      <c r="D198" s="140" t="s">
        <v>338</v>
      </c>
      <c r="E198" s="141" t="s">
        <v>1315</v>
      </c>
      <c r="F198" s="142" t="s">
        <v>1316</v>
      </c>
      <c r="G198" s="143" t="s">
        <v>154</v>
      </c>
      <c r="H198" s="144">
        <v>1</v>
      </c>
      <c r="I198" s="145"/>
      <c r="J198" s="145">
        <f t="shared" si="40"/>
        <v>0</v>
      </c>
      <c r="K198" s="142" t="s">
        <v>155</v>
      </c>
      <c r="L198" s="146"/>
      <c r="M198" s="147" t="s">
        <v>1</v>
      </c>
      <c r="N198" s="148" t="s">
        <v>35</v>
      </c>
      <c r="O198" s="136">
        <v>0</v>
      </c>
      <c r="P198" s="136">
        <f t="shared" si="41"/>
        <v>0</v>
      </c>
      <c r="Q198" s="136">
        <v>3.7839999999999999E-2</v>
      </c>
      <c r="R198" s="136">
        <f t="shared" si="42"/>
        <v>3.7839999999999999E-2</v>
      </c>
      <c r="S198" s="136">
        <v>0</v>
      </c>
      <c r="T198" s="137">
        <f t="shared" si="43"/>
        <v>0</v>
      </c>
      <c r="W198" s="461"/>
      <c r="Y198" s="271"/>
      <c r="AQ198" s="138" t="s">
        <v>261</v>
      </c>
      <c r="AS198" s="138" t="s">
        <v>338</v>
      </c>
      <c r="AT198" s="138" t="s">
        <v>157</v>
      </c>
      <c r="AX198" s="13" t="s">
        <v>151</v>
      </c>
      <c r="BD198" s="139">
        <f t="shared" si="44"/>
        <v>0</v>
      </c>
      <c r="BE198" s="139">
        <f t="shared" si="45"/>
        <v>0</v>
      </c>
      <c r="BF198" s="139">
        <f t="shared" si="46"/>
        <v>0</v>
      </c>
      <c r="BG198" s="139">
        <f t="shared" si="47"/>
        <v>0</v>
      </c>
      <c r="BH198" s="139">
        <f t="shared" si="48"/>
        <v>0</v>
      </c>
      <c r="BI198" s="13" t="s">
        <v>157</v>
      </c>
      <c r="BJ198" s="139">
        <f t="shared" si="49"/>
        <v>0</v>
      </c>
      <c r="BK198" s="13" t="s">
        <v>196</v>
      </c>
      <c r="BL198" s="138" t="s">
        <v>1317</v>
      </c>
    </row>
    <row r="199" spans="2:64" s="1" customFormat="1" ht="24" customHeight="1">
      <c r="B199" s="127"/>
      <c r="C199" s="128" t="s">
        <v>391</v>
      </c>
      <c r="D199" s="128" t="s">
        <v>153</v>
      </c>
      <c r="E199" s="129" t="s">
        <v>1318</v>
      </c>
      <c r="F199" s="130" t="s">
        <v>1319</v>
      </c>
      <c r="G199" s="131" t="s">
        <v>154</v>
      </c>
      <c r="H199" s="132">
        <v>8</v>
      </c>
      <c r="I199" s="133"/>
      <c r="J199" s="133">
        <f t="shared" si="40"/>
        <v>0</v>
      </c>
      <c r="K199" s="130" t="s">
        <v>155</v>
      </c>
      <c r="L199" s="25"/>
      <c r="M199" s="134" t="s">
        <v>1</v>
      </c>
      <c r="N199" s="135" t="s">
        <v>35</v>
      </c>
      <c r="O199" s="136">
        <v>0.62065999999999999</v>
      </c>
      <c r="P199" s="136">
        <f t="shared" si="41"/>
        <v>4.9652799999999999</v>
      </c>
      <c r="Q199" s="136">
        <v>2.0000000000000002E-5</v>
      </c>
      <c r="R199" s="136">
        <f t="shared" si="42"/>
        <v>1.6000000000000001E-4</v>
      </c>
      <c r="S199" s="136">
        <v>0</v>
      </c>
      <c r="T199" s="137">
        <f t="shared" si="43"/>
        <v>0</v>
      </c>
      <c r="W199" s="461"/>
      <c r="Y199" s="271"/>
      <c r="AQ199" s="138" t="s">
        <v>196</v>
      </c>
      <c r="AS199" s="138" t="s">
        <v>153</v>
      </c>
      <c r="AT199" s="138" t="s">
        <v>157</v>
      </c>
      <c r="AX199" s="13" t="s">
        <v>151</v>
      </c>
      <c r="BD199" s="139">
        <f t="shared" si="44"/>
        <v>0</v>
      </c>
      <c r="BE199" s="139">
        <f t="shared" si="45"/>
        <v>0</v>
      </c>
      <c r="BF199" s="139">
        <f t="shared" si="46"/>
        <v>0</v>
      </c>
      <c r="BG199" s="139">
        <f t="shared" si="47"/>
        <v>0</v>
      </c>
      <c r="BH199" s="139">
        <f t="shared" si="48"/>
        <v>0</v>
      </c>
      <c r="BI199" s="13" t="s">
        <v>157</v>
      </c>
      <c r="BJ199" s="139">
        <f t="shared" si="49"/>
        <v>0</v>
      </c>
      <c r="BK199" s="13" t="s">
        <v>196</v>
      </c>
      <c r="BL199" s="138" t="s">
        <v>1320</v>
      </c>
    </row>
    <row r="200" spans="2:64" s="1" customFormat="1" ht="24" customHeight="1">
      <c r="B200" s="127"/>
      <c r="C200" s="140" t="s">
        <v>395</v>
      </c>
      <c r="D200" s="140" t="s">
        <v>338</v>
      </c>
      <c r="E200" s="141" t="s">
        <v>1321</v>
      </c>
      <c r="F200" s="142" t="s">
        <v>1322</v>
      </c>
      <c r="G200" s="143" t="s">
        <v>154</v>
      </c>
      <c r="H200" s="144">
        <v>2</v>
      </c>
      <c r="I200" s="145"/>
      <c r="J200" s="145">
        <f t="shared" si="40"/>
        <v>0</v>
      </c>
      <c r="K200" s="142" t="s">
        <v>155</v>
      </c>
      <c r="L200" s="146"/>
      <c r="M200" s="147" t="s">
        <v>1</v>
      </c>
      <c r="N200" s="148" t="s">
        <v>35</v>
      </c>
      <c r="O200" s="136">
        <v>0</v>
      </c>
      <c r="P200" s="136">
        <f t="shared" si="41"/>
        <v>0</v>
      </c>
      <c r="Q200" s="136">
        <v>4.0820000000000002E-2</v>
      </c>
      <c r="R200" s="136">
        <f t="shared" si="42"/>
        <v>8.1640000000000004E-2</v>
      </c>
      <c r="S200" s="136">
        <v>0</v>
      </c>
      <c r="T200" s="137">
        <f t="shared" si="43"/>
        <v>0</v>
      </c>
      <c r="W200" s="461"/>
      <c r="Y200" s="271"/>
      <c r="AQ200" s="138" t="s">
        <v>261</v>
      </c>
      <c r="AS200" s="138" t="s">
        <v>338</v>
      </c>
      <c r="AT200" s="138" t="s">
        <v>157</v>
      </c>
      <c r="AX200" s="13" t="s">
        <v>151</v>
      </c>
      <c r="BD200" s="139">
        <f t="shared" si="44"/>
        <v>0</v>
      </c>
      <c r="BE200" s="139">
        <f t="shared" si="45"/>
        <v>0</v>
      </c>
      <c r="BF200" s="139">
        <f t="shared" si="46"/>
        <v>0</v>
      </c>
      <c r="BG200" s="139">
        <f t="shared" si="47"/>
        <v>0</v>
      </c>
      <c r="BH200" s="139">
        <f t="shared" si="48"/>
        <v>0</v>
      </c>
      <c r="BI200" s="13" t="s">
        <v>157</v>
      </c>
      <c r="BJ200" s="139">
        <f t="shared" si="49"/>
        <v>0</v>
      </c>
      <c r="BK200" s="13" t="s">
        <v>196</v>
      </c>
      <c r="BL200" s="138" t="s">
        <v>1323</v>
      </c>
    </row>
    <row r="201" spans="2:64" s="1" customFormat="1" ht="24" customHeight="1">
      <c r="B201" s="127"/>
      <c r="C201" s="140" t="s">
        <v>399</v>
      </c>
      <c r="D201" s="140" t="s">
        <v>338</v>
      </c>
      <c r="E201" s="141" t="s">
        <v>1324</v>
      </c>
      <c r="F201" s="142" t="s">
        <v>1325</v>
      </c>
      <c r="G201" s="143" t="s">
        <v>154</v>
      </c>
      <c r="H201" s="144">
        <v>5</v>
      </c>
      <c r="I201" s="145"/>
      <c r="J201" s="145">
        <f t="shared" si="40"/>
        <v>0</v>
      </c>
      <c r="K201" s="142" t="s">
        <v>155</v>
      </c>
      <c r="L201" s="146"/>
      <c r="M201" s="147" t="s">
        <v>1</v>
      </c>
      <c r="N201" s="148" t="s">
        <v>35</v>
      </c>
      <c r="O201" s="136">
        <v>0</v>
      </c>
      <c r="P201" s="136">
        <f t="shared" si="41"/>
        <v>0</v>
      </c>
      <c r="Q201" s="136">
        <v>4.3549999999999998E-2</v>
      </c>
      <c r="R201" s="136">
        <f t="shared" si="42"/>
        <v>0.21775</v>
      </c>
      <c r="S201" s="136">
        <v>0</v>
      </c>
      <c r="T201" s="137">
        <f t="shared" si="43"/>
        <v>0</v>
      </c>
      <c r="W201" s="461"/>
      <c r="Y201" s="271"/>
      <c r="AQ201" s="138" t="s">
        <v>261</v>
      </c>
      <c r="AS201" s="138" t="s">
        <v>338</v>
      </c>
      <c r="AT201" s="138" t="s">
        <v>157</v>
      </c>
      <c r="AX201" s="13" t="s">
        <v>151</v>
      </c>
      <c r="BD201" s="139">
        <f t="shared" si="44"/>
        <v>0</v>
      </c>
      <c r="BE201" s="139">
        <f t="shared" si="45"/>
        <v>0</v>
      </c>
      <c r="BF201" s="139">
        <f t="shared" si="46"/>
        <v>0</v>
      </c>
      <c r="BG201" s="139">
        <f t="shared" si="47"/>
        <v>0</v>
      </c>
      <c r="BH201" s="139">
        <f t="shared" si="48"/>
        <v>0</v>
      </c>
      <c r="BI201" s="13" t="s">
        <v>157</v>
      </c>
      <c r="BJ201" s="139">
        <f t="shared" si="49"/>
        <v>0</v>
      </c>
      <c r="BK201" s="13" t="s">
        <v>196</v>
      </c>
      <c r="BL201" s="138" t="s">
        <v>1326</v>
      </c>
    </row>
    <row r="202" spans="2:64" s="1" customFormat="1" ht="24" customHeight="1">
      <c r="B202" s="127"/>
      <c r="C202" s="140" t="s">
        <v>403</v>
      </c>
      <c r="D202" s="140" t="s">
        <v>338</v>
      </c>
      <c r="E202" s="141" t="s">
        <v>1327</v>
      </c>
      <c r="F202" s="142" t="s">
        <v>1328</v>
      </c>
      <c r="G202" s="143" t="s">
        <v>154</v>
      </c>
      <c r="H202" s="144">
        <v>1</v>
      </c>
      <c r="I202" s="145"/>
      <c r="J202" s="145">
        <f t="shared" si="40"/>
        <v>0</v>
      </c>
      <c r="K202" s="142" t="s">
        <v>155</v>
      </c>
      <c r="L202" s="146"/>
      <c r="M202" s="147" t="s">
        <v>1</v>
      </c>
      <c r="N202" s="148" t="s">
        <v>35</v>
      </c>
      <c r="O202" s="136">
        <v>0</v>
      </c>
      <c r="P202" s="136">
        <f t="shared" si="41"/>
        <v>0</v>
      </c>
      <c r="Q202" s="136">
        <v>5.6759999999999998E-2</v>
      </c>
      <c r="R202" s="136">
        <f t="shared" si="42"/>
        <v>5.6759999999999998E-2</v>
      </c>
      <c r="S202" s="136">
        <v>0</v>
      </c>
      <c r="T202" s="137">
        <f t="shared" si="43"/>
        <v>0</v>
      </c>
      <c r="W202" s="461"/>
      <c r="Y202" s="271"/>
      <c r="AQ202" s="138" t="s">
        <v>261</v>
      </c>
      <c r="AS202" s="138" t="s">
        <v>338</v>
      </c>
      <c r="AT202" s="138" t="s">
        <v>157</v>
      </c>
      <c r="AX202" s="13" t="s">
        <v>151</v>
      </c>
      <c r="BD202" s="139">
        <f t="shared" si="44"/>
        <v>0</v>
      </c>
      <c r="BE202" s="139">
        <f t="shared" si="45"/>
        <v>0</v>
      </c>
      <c r="BF202" s="139">
        <f t="shared" si="46"/>
        <v>0</v>
      </c>
      <c r="BG202" s="139">
        <f t="shared" si="47"/>
        <v>0</v>
      </c>
      <c r="BH202" s="139">
        <f t="shared" si="48"/>
        <v>0</v>
      </c>
      <c r="BI202" s="13" t="s">
        <v>157</v>
      </c>
      <c r="BJ202" s="139">
        <f t="shared" si="49"/>
        <v>0</v>
      </c>
      <c r="BK202" s="13" t="s">
        <v>196</v>
      </c>
      <c r="BL202" s="138" t="s">
        <v>1329</v>
      </c>
    </row>
    <row r="203" spans="2:64" s="1" customFormat="1" ht="24" customHeight="1">
      <c r="B203" s="127"/>
      <c r="C203" s="128" t="s">
        <v>407</v>
      </c>
      <c r="D203" s="128" t="s">
        <v>153</v>
      </c>
      <c r="E203" s="129" t="s">
        <v>1330</v>
      </c>
      <c r="F203" s="130" t="s">
        <v>1331</v>
      </c>
      <c r="G203" s="131" t="s">
        <v>872</v>
      </c>
      <c r="H203" s="132">
        <v>24</v>
      </c>
      <c r="I203" s="133"/>
      <c r="J203" s="133">
        <f t="shared" si="40"/>
        <v>0</v>
      </c>
      <c r="K203" s="130" t="s">
        <v>1</v>
      </c>
      <c r="L203" s="25"/>
      <c r="M203" s="134" t="s">
        <v>1</v>
      </c>
      <c r="N203" s="135" t="s">
        <v>35</v>
      </c>
      <c r="O203" s="136">
        <v>0.48899999999999999</v>
      </c>
      <c r="P203" s="136">
        <f t="shared" si="41"/>
        <v>11.736000000000001</v>
      </c>
      <c r="Q203" s="136">
        <v>0</v>
      </c>
      <c r="R203" s="136">
        <f t="shared" si="42"/>
        <v>0</v>
      </c>
      <c r="S203" s="136">
        <v>0</v>
      </c>
      <c r="T203" s="137">
        <f t="shared" si="43"/>
        <v>0</v>
      </c>
      <c r="W203" s="461"/>
      <c r="Y203" s="271"/>
      <c r="AQ203" s="138" t="s">
        <v>196</v>
      </c>
      <c r="AS203" s="138" t="s">
        <v>153</v>
      </c>
      <c r="AT203" s="138" t="s">
        <v>157</v>
      </c>
      <c r="AX203" s="13" t="s">
        <v>151</v>
      </c>
      <c r="BD203" s="139">
        <f t="shared" si="44"/>
        <v>0</v>
      </c>
      <c r="BE203" s="139">
        <f t="shared" si="45"/>
        <v>0</v>
      </c>
      <c r="BF203" s="139">
        <f t="shared" si="46"/>
        <v>0</v>
      </c>
      <c r="BG203" s="139">
        <f t="shared" si="47"/>
        <v>0</v>
      </c>
      <c r="BH203" s="139">
        <f t="shared" si="48"/>
        <v>0</v>
      </c>
      <c r="BI203" s="13" t="s">
        <v>157</v>
      </c>
      <c r="BJ203" s="139">
        <f t="shared" si="49"/>
        <v>0</v>
      </c>
      <c r="BK203" s="13" t="s">
        <v>196</v>
      </c>
      <c r="BL203" s="138" t="s">
        <v>1332</v>
      </c>
    </row>
    <row r="204" spans="2:64" s="1" customFormat="1" ht="24" customHeight="1">
      <c r="B204" s="127"/>
      <c r="C204" s="128" t="s">
        <v>411</v>
      </c>
      <c r="D204" s="128" t="s">
        <v>153</v>
      </c>
      <c r="E204" s="129" t="s">
        <v>1333</v>
      </c>
      <c r="F204" s="130" t="s">
        <v>1334</v>
      </c>
      <c r="G204" s="131" t="s">
        <v>422</v>
      </c>
      <c r="H204" s="132">
        <v>25.600999999999999</v>
      </c>
      <c r="I204" s="133"/>
      <c r="J204" s="133">
        <f t="shared" si="40"/>
        <v>0</v>
      </c>
      <c r="K204" s="130" t="s">
        <v>155</v>
      </c>
      <c r="L204" s="25"/>
      <c r="M204" s="134" t="s">
        <v>1</v>
      </c>
      <c r="N204" s="135" t="s">
        <v>35</v>
      </c>
      <c r="O204" s="136">
        <v>0</v>
      </c>
      <c r="P204" s="136">
        <f t="shared" si="41"/>
        <v>0</v>
      </c>
      <c r="Q204" s="136">
        <v>0</v>
      </c>
      <c r="R204" s="136">
        <f t="shared" si="42"/>
        <v>0</v>
      </c>
      <c r="S204" s="136">
        <v>0</v>
      </c>
      <c r="T204" s="137">
        <f t="shared" si="43"/>
        <v>0</v>
      </c>
      <c r="W204" s="461"/>
      <c r="Y204" s="271"/>
      <c r="AQ204" s="138" t="s">
        <v>196</v>
      </c>
      <c r="AS204" s="138" t="s">
        <v>153</v>
      </c>
      <c r="AT204" s="138" t="s">
        <v>157</v>
      </c>
      <c r="AX204" s="13" t="s">
        <v>151</v>
      </c>
      <c r="BD204" s="139">
        <f t="shared" si="44"/>
        <v>0</v>
      </c>
      <c r="BE204" s="139">
        <f t="shared" si="45"/>
        <v>0</v>
      </c>
      <c r="BF204" s="139">
        <f t="shared" si="46"/>
        <v>0</v>
      </c>
      <c r="BG204" s="139">
        <f t="shared" si="47"/>
        <v>0</v>
      </c>
      <c r="BH204" s="139">
        <f t="shared" si="48"/>
        <v>0</v>
      </c>
      <c r="BI204" s="13" t="s">
        <v>157</v>
      </c>
      <c r="BJ204" s="139">
        <f t="shared" si="49"/>
        <v>0</v>
      </c>
      <c r="BK204" s="13" t="s">
        <v>196</v>
      </c>
      <c r="BL204" s="138" t="s">
        <v>1335</v>
      </c>
    </row>
    <row r="205" spans="2:64" s="11" customFormat="1" ht="25.95" customHeight="1">
      <c r="B205" s="115"/>
      <c r="D205" s="116" t="s">
        <v>68</v>
      </c>
      <c r="E205" s="117" t="s">
        <v>338</v>
      </c>
      <c r="F205" s="117" t="s">
        <v>1336</v>
      </c>
      <c r="J205" s="118">
        <f>J206</f>
        <v>0</v>
      </c>
      <c r="L205" s="115"/>
      <c r="M205" s="119"/>
      <c r="N205" s="120"/>
      <c r="O205" s="120"/>
      <c r="P205" s="121">
        <f>P206</f>
        <v>0.16</v>
      </c>
      <c r="Q205" s="120"/>
      <c r="R205" s="121">
        <f>R206</f>
        <v>1E-4</v>
      </c>
      <c r="S205" s="120"/>
      <c r="T205" s="122">
        <f>T206</f>
        <v>0</v>
      </c>
      <c r="W205" s="461"/>
      <c r="Y205" s="271"/>
      <c r="AQ205" s="116" t="s">
        <v>158</v>
      </c>
      <c r="AS205" s="123" t="s">
        <v>68</v>
      </c>
      <c r="AT205" s="123" t="s">
        <v>69</v>
      </c>
      <c r="AX205" s="116" t="s">
        <v>151</v>
      </c>
      <c r="BJ205" s="124">
        <f>BJ206</f>
        <v>0</v>
      </c>
    </row>
    <row r="206" spans="2:64" s="11" customFormat="1" ht="22.95" customHeight="1">
      <c r="B206" s="115"/>
      <c r="D206" s="116" t="s">
        <v>68</v>
      </c>
      <c r="E206" s="125" t="s">
        <v>1337</v>
      </c>
      <c r="F206" s="125" t="s">
        <v>1338</v>
      </c>
      <c r="J206" s="126">
        <f>SUM(J207:J208)</f>
        <v>0</v>
      </c>
      <c r="L206" s="115"/>
      <c r="M206" s="119"/>
      <c r="N206" s="120"/>
      <c r="O206" s="120"/>
      <c r="P206" s="121">
        <f>SUM(P207:P208)</f>
        <v>0.16</v>
      </c>
      <c r="Q206" s="120"/>
      <c r="R206" s="121">
        <f>SUM(R207:R208)</f>
        <v>1E-4</v>
      </c>
      <c r="S206" s="120"/>
      <c r="T206" s="122">
        <f>SUM(T207:T208)</f>
        <v>0</v>
      </c>
      <c r="W206" s="461"/>
      <c r="Y206" s="271"/>
      <c r="AQ206" s="116" t="s">
        <v>158</v>
      </c>
      <c r="AS206" s="123" t="s">
        <v>68</v>
      </c>
      <c r="AT206" s="123" t="s">
        <v>77</v>
      </c>
      <c r="AX206" s="116" t="s">
        <v>151</v>
      </c>
      <c r="BJ206" s="124">
        <f>SUM(BJ207:BJ208)</f>
        <v>0</v>
      </c>
    </row>
    <row r="207" spans="2:64" s="271" customFormat="1" ht="16.5" customHeight="1">
      <c r="B207" s="259"/>
      <c r="C207" s="275" t="s">
        <v>415</v>
      </c>
      <c r="D207" s="275" t="s">
        <v>153</v>
      </c>
      <c r="E207" s="276" t="s">
        <v>1339</v>
      </c>
      <c r="F207" s="277" t="s">
        <v>1340</v>
      </c>
      <c r="G207" s="278" t="s">
        <v>154</v>
      </c>
      <c r="H207" s="279">
        <v>1</v>
      </c>
      <c r="I207" s="280"/>
      <c r="J207" s="280">
        <f>ROUND(I207*H207,2)</f>
        <v>0</v>
      </c>
      <c r="K207" s="277" t="s">
        <v>155</v>
      </c>
      <c r="L207" s="266"/>
      <c r="M207" s="281" t="s">
        <v>1</v>
      </c>
      <c r="N207" s="282" t="s">
        <v>35</v>
      </c>
      <c r="O207" s="269">
        <v>0.16</v>
      </c>
      <c r="P207" s="269">
        <f>O207*H207</f>
        <v>0.16</v>
      </c>
      <c r="Q207" s="269">
        <v>0</v>
      </c>
      <c r="R207" s="269">
        <f>Q207*H207</f>
        <v>0</v>
      </c>
      <c r="S207" s="269">
        <v>0</v>
      </c>
      <c r="T207" s="270">
        <f>S207*H207</f>
        <v>0</v>
      </c>
      <c r="W207" s="461"/>
      <c r="AQ207" s="272" t="s">
        <v>399</v>
      </c>
      <c r="AS207" s="272" t="s">
        <v>153</v>
      </c>
      <c r="AT207" s="272" t="s">
        <v>157</v>
      </c>
      <c r="AX207" s="273" t="s">
        <v>151</v>
      </c>
      <c r="BD207" s="274">
        <f>IF(N207="základná",J207,0)</f>
        <v>0</v>
      </c>
      <c r="BE207" s="274">
        <f>IF(N207="znížená",J207,0)</f>
        <v>0</v>
      </c>
      <c r="BF207" s="274">
        <f>IF(N207="zákl. prenesená",J207,0)</f>
        <v>0</v>
      </c>
      <c r="BG207" s="274">
        <f>IF(N207="zníž. prenesená",J207,0)</f>
        <v>0</v>
      </c>
      <c r="BH207" s="274">
        <f>IF(N207="nulová",J207,0)</f>
        <v>0</v>
      </c>
      <c r="BI207" s="273" t="s">
        <v>157</v>
      </c>
      <c r="BJ207" s="274">
        <f>ROUND(I207*H207,2)</f>
        <v>0</v>
      </c>
      <c r="BK207" s="273" t="s">
        <v>399</v>
      </c>
      <c r="BL207" s="272" t="s">
        <v>1341</v>
      </c>
    </row>
    <row r="208" spans="2:64" s="271" customFormat="1" ht="16.5" customHeight="1">
      <c r="B208" s="259"/>
      <c r="C208" s="260" t="s">
        <v>419</v>
      </c>
      <c r="D208" s="260" t="s">
        <v>338</v>
      </c>
      <c r="E208" s="261" t="s">
        <v>1342</v>
      </c>
      <c r="F208" s="262" t="s">
        <v>1343</v>
      </c>
      <c r="G208" s="263" t="s">
        <v>154</v>
      </c>
      <c r="H208" s="264">
        <v>1</v>
      </c>
      <c r="I208" s="265"/>
      <c r="J208" s="265">
        <f>ROUND(I208*H208,2)</f>
        <v>0</v>
      </c>
      <c r="K208" s="262" t="s">
        <v>1</v>
      </c>
      <c r="L208" s="303"/>
      <c r="M208" s="267" t="s">
        <v>1</v>
      </c>
      <c r="N208" s="268" t="s">
        <v>35</v>
      </c>
      <c r="O208" s="269">
        <v>0</v>
      </c>
      <c r="P208" s="269">
        <f>O208*H208</f>
        <v>0</v>
      </c>
      <c r="Q208" s="269">
        <v>1E-4</v>
      </c>
      <c r="R208" s="269">
        <f>Q208*H208</f>
        <v>1E-4</v>
      </c>
      <c r="S208" s="269">
        <v>0</v>
      </c>
      <c r="T208" s="270">
        <f>S208*H208</f>
        <v>0</v>
      </c>
      <c r="W208" s="461"/>
      <c r="AQ208" s="272" t="s">
        <v>656</v>
      </c>
      <c r="AS208" s="272" t="s">
        <v>338</v>
      </c>
      <c r="AT208" s="272" t="s">
        <v>157</v>
      </c>
      <c r="AX208" s="273" t="s">
        <v>151</v>
      </c>
      <c r="BD208" s="274">
        <f>IF(N208="základná",J208,0)</f>
        <v>0</v>
      </c>
      <c r="BE208" s="274">
        <f>IF(N208="znížená",J208,0)</f>
        <v>0</v>
      </c>
      <c r="BF208" s="274">
        <f>IF(N208="zákl. prenesená",J208,0)</f>
        <v>0</v>
      </c>
      <c r="BG208" s="274">
        <f>IF(N208="zníž. prenesená",J208,0)</f>
        <v>0</v>
      </c>
      <c r="BH208" s="274">
        <f>IF(N208="nulová",J208,0)</f>
        <v>0</v>
      </c>
      <c r="BI208" s="273" t="s">
        <v>157</v>
      </c>
      <c r="BJ208" s="274">
        <f>ROUND(I208*H208,2)</f>
        <v>0</v>
      </c>
      <c r="BK208" s="273" t="s">
        <v>656</v>
      </c>
      <c r="BL208" s="272" t="s">
        <v>1344</v>
      </c>
    </row>
    <row r="209" spans="2:64" s="11" customFormat="1" ht="25.95" customHeight="1">
      <c r="B209" s="115"/>
      <c r="D209" s="116" t="s">
        <v>68</v>
      </c>
      <c r="E209" s="117" t="s">
        <v>1345</v>
      </c>
      <c r="F209" s="117" t="s">
        <v>1345</v>
      </c>
      <c r="J209" s="118">
        <f>J210</f>
        <v>0</v>
      </c>
      <c r="L209" s="115"/>
      <c r="M209" s="119"/>
      <c r="N209" s="120"/>
      <c r="O209" s="120"/>
      <c r="P209" s="121">
        <f>P210</f>
        <v>0</v>
      </c>
      <c r="Q209" s="120"/>
      <c r="R209" s="121">
        <f>R210</f>
        <v>0</v>
      </c>
      <c r="S209" s="120"/>
      <c r="T209" s="122">
        <f>T210</f>
        <v>0</v>
      </c>
      <c r="W209" s="461"/>
      <c r="Y209" s="271"/>
      <c r="AQ209" s="116" t="s">
        <v>156</v>
      </c>
      <c r="AS209" s="123" t="s">
        <v>68</v>
      </c>
      <c r="AT209" s="123" t="s">
        <v>69</v>
      </c>
      <c r="AX209" s="116" t="s">
        <v>151</v>
      </c>
      <c r="BJ209" s="124">
        <f>BJ210</f>
        <v>0</v>
      </c>
    </row>
    <row r="210" spans="2:64" s="11" customFormat="1" ht="22.95" customHeight="1">
      <c r="B210" s="115"/>
      <c r="D210" s="116" t="s">
        <v>68</v>
      </c>
      <c r="E210" s="125" t="s">
        <v>1346</v>
      </c>
      <c r="F210" s="125" t="s">
        <v>1346</v>
      </c>
      <c r="J210" s="126">
        <f>SUM(J211:J214)</f>
        <v>0</v>
      </c>
      <c r="L210" s="115"/>
      <c r="M210" s="119"/>
      <c r="N210" s="120"/>
      <c r="O210" s="120"/>
      <c r="P210" s="121">
        <f>SUM(P211:P214)</f>
        <v>0</v>
      </c>
      <c r="Q210" s="120"/>
      <c r="R210" s="121">
        <f>SUM(R211:R214)</f>
        <v>0</v>
      </c>
      <c r="S210" s="120"/>
      <c r="T210" s="122">
        <f>SUM(T211:T214)</f>
        <v>0</v>
      </c>
      <c r="W210" s="461"/>
      <c r="Y210" s="271"/>
      <c r="AQ210" s="116" t="s">
        <v>156</v>
      </c>
      <c r="AS210" s="123" t="s">
        <v>68</v>
      </c>
      <c r="AT210" s="123" t="s">
        <v>77</v>
      </c>
      <c r="AX210" s="116" t="s">
        <v>151</v>
      </c>
      <c r="BJ210" s="124">
        <f>SUM(BJ211:BJ214)</f>
        <v>0</v>
      </c>
    </row>
    <row r="211" spans="2:64" s="1" customFormat="1" ht="16.5" customHeight="1">
      <c r="B211" s="127"/>
      <c r="C211" s="128" t="s">
        <v>426</v>
      </c>
      <c r="D211" s="128" t="s">
        <v>153</v>
      </c>
      <c r="E211" s="129" t="s">
        <v>1347</v>
      </c>
      <c r="F211" s="130" t="s">
        <v>1348</v>
      </c>
      <c r="G211" s="131" t="s">
        <v>1349</v>
      </c>
      <c r="H211" s="132">
        <v>8</v>
      </c>
      <c r="I211" s="133"/>
      <c r="J211" s="133">
        <f>ROUND(I211*H211,2)</f>
        <v>0</v>
      </c>
      <c r="K211" s="130" t="s">
        <v>1</v>
      </c>
      <c r="L211" s="25"/>
      <c r="M211" s="134" t="s">
        <v>1</v>
      </c>
      <c r="N211" s="135" t="s">
        <v>35</v>
      </c>
      <c r="O211" s="136">
        <v>0</v>
      </c>
      <c r="P211" s="136">
        <f>O211*H211</f>
        <v>0</v>
      </c>
      <c r="Q211" s="136">
        <v>0</v>
      </c>
      <c r="R211" s="136">
        <f>Q211*H211</f>
        <v>0</v>
      </c>
      <c r="S211" s="136">
        <v>0</v>
      </c>
      <c r="T211" s="137">
        <f>S211*H211</f>
        <v>0</v>
      </c>
      <c r="W211" s="461"/>
      <c r="Y211" s="271"/>
      <c r="AQ211" s="138" t="s">
        <v>1350</v>
      </c>
      <c r="AS211" s="138" t="s">
        <v>153</v>
      </c>
      <c r="AT211" s="138" t="s">
        <v>157</v>
      </c>
      <c r="AX211" s="13" t="s">
        <v>151</v>
      </c>
      <c r="BD211" s="139">
        <f>IF(N211="základná",J211,0)</f>
        <v>0</v>
      </c>
      <c r="BE211" s="139">
        <f>IF(N211="znížená",J211,0)</f>
        <v>0</v>
      </c>
      <c r="BF211" s="139">
        <f>IF(N211="zákl. prenesená",J211,0)</f>
        <v>0</v>
      </c>
      <c r="BG211" s="139">
        <f>IF(N211="zníž. prenesená",J211,0)</f>
        <v>0</v>
      </c>
      <c r="BH211" s="139">
        <f>IF(N211="nulová",J211,0)</f>
        <v>0</v>
      </c>
      <c r="BI211" s="13" t="s">
        <v>157</v>
      </c>
      <c r="BJ211" s="139">
        <f>ROUND(I211*H211,2)</f>
        <v>0</v>
      </c>
      <c r="BK211" s="13" t="s">
        <v>1350</v>
      </c>
      <c r="BL211" s="138" t="s">
        <v>1351</v>
      </c>
    </row>
    <row r="212" spans="2:64" s="1" customFormat="1" ht="16.5" customHeight="1">
      <c r="B212" s="127"/>
      <c r="C212" s="128" t="s">
        <v>430</v>
      </c>
      <c r="D212" s="128" t="s">
        <v>153</v>
      </c>
      <c r="E212" s="129" t="s">
        <v>1352</v>
      </c>
      <c r="F212" s="130" t="s">
        <v>1353</v>
      </c>
      <c r="G212" s="131" t="s">
        <v>1349</v>
      </c>
      <c r="H212" s="132">
        <v>4</v>
      </c>
      <c r="I212" s="133"/>
      <c r="J212" s="133">
        <f>ROUND(I212*H212,2)</f>
        <v>0</v>
      </c>
      <c r="K212" s="130" t="s">
        <v>1</v>
      </c>
      <c r="L212" s="25"/>
      <c r="M212" s="134" t="s">
        <v>1</v>
      </c>
      <c r="N212" s="135" t="s">
        <v>35</v>
      </c>
      <c r="O212" s="136">
        <v>0</v>
      </c>
      <c r="P212" s="136">
        <f>O212*H212</f>
        <v>0</v>
      </c>
      <c r="Q212" s="136">
        <v>0</v>
      </c>
      <c r="R212" s="136">
        <f>Q212*H212</f>
        <v>0</v>
      </c>
      <c r="S212" s="136">
        <v>0</v>
      </c>
      <c r="T212" s="137">
        <f>S212*H212</f>
        <v>0</v>
      </c>
      <c r="W212" s="461"/>
      <c r="Y212" s="271"/>
      <c r="AQ212" s="138" t="s">
        <v>1350</v>
      </c>
      <c r="AS212" s="138" t="s">
        <v>153</v>
      </c>
      <c r="AT212" s="138" t="s">
        <v>157</v>
      </c>
      <c r="AX212" s="13" t="s">
        <v>151</v>
      </c>
      <c r="BD212" s="139">
        <f>IF(N212="základná",J212,0)</f>
        <v>0</v>
      </c>
      <c r="BE212" s="139">
        <f>IF(N212="znížená",J212,0)</f>
        <v>0</v>
      </c>
      <c r="BF212" s="139">
        <f>IF(N212="zákl. prenesená",J212,0)</f>
        <v>0</v>
      </c>
      <c r="BG212" s="139">
        <f>IF(N212="zníž. prenesená",J212,0)</f>
        <v>0</v>
      </c>
      <c r="BH212" s="139">
        <f>IF(N212="nulová",J212,0)</f>
        <v>0</v>
      </c>
      <c r="BI212" s="13" t="s">
        <v>157</v>
      </c>
      <c r="BJ212" s="139">
        <f>ROUND(I212*H212,2)</f>
        <v>0</v>
      </c>
      <c r="BK212" s="13" t="s">
        <v>1350</v>
      </c>
      <c r="BL212" s="138" t="s">
        <v>1354</v>
      </c>
    </row>
    <row r="213" spans="2:64" s="1" customFormat="1" ht="16.5" customHeight="1">
      <c r="B213" s="127"/>
      <c r="C213" s="128" t="s">
        <v>434</v>
      </c>
      <c r="D213" s="128" t="s">
        <v>153</v>
      </c>
      <c r="E213" s="129" t="s">
        <v>1355</v>
      </c>
      <c r="F213" s="130" t="s">
        <v>1356</v>
      </c>
      <c r="G213" s="131" t="s">
        <v>375</v>
      </c>
      <c r="H213" s="132">
        <v>1</v>
      </c>
      <c r="I213" s="133"/>
      <c r="J213" s="133">
        <f>ROUND(I213*H213,2)</f>
        <v>0</v>
      </c>
      <c r="K213" s="130" t="s">
        <v>1</v>
      </c>
      <c r="L213" s="25"/>
      <c r="M213" s="134" t="s">
        <v>1</v>
      </c>
      <c r="N213" s="135" t="s">
        <v>35</v>
      </c>
      <c r="O213" s="136">
        <v>0</v>
      </c>
      <c r="P213" s="136">
        <f>O213*H213</f>
        <v>0</v>
      </c>
      <c r="Q213" s="136">
        <v>0</v>
      </c>
      <c r="R213" s="136">
        <f>Q213*H213</f>
        <v>0</v>
      </c>
      <c r="S213" s="136">
        <v>0</v>
      </c>
      <c r="T213" s="137">
        <f>S213*H213</f>
        <v>0</v>
      </c>
      <c r="W213" s="461"/>
      <c r="Y213" s="271"/>
      <c r="AQ213" s="138" t="s">
        <v>1350</v>
      </c>
      <c r="AS213" s="138" t="s">
        <v>153</v>
      </c>
      <c r="AT213" s="138" t="s">
        <v>157</v>
      </c>
      <c r="AX213" s="13" t="s">
        <v>151</v>
      </c>
      <c r="BD213" s="139">
        <f>IF(N213="základná",J213,0)</f>
        <v>0</v>
      </c>
      <c r="BE213" s="139">
        <f>IF(N213="znížená",J213,0)</f>
        <v>0</v>
      </c>
      <c r="BF213" s="139">
        <f>IF(N213="zákl. prenesená",J213,0)</f>
        <v>0</v>
      </c>
      <c r="BG213" s="139">
        <f>IF(N213="zníž. prenesená",J213,0)</f>
        <v>0</v>
      </c>
      <c r="BH213" s="139">
        <f>IF(N213="nulová",J213,0)</f>
        <v>0</v>
      </c>
      <c r="BI213" s="13" t="s">
        <v>157</v>
      </c>
      <c r="BJ213" s="139">
        <f>ROUND(I213*H213,2)</f>
        <v>0</v>
      </c>
      <c r="BK213" s="13" t="s">
        <v>1350</v>
      </c>
      <c r="BL213" s="138" t="s">
        <v>1357</v>
      </c>
    </row>
    <row r="214" spans="2:64" s="1" customFormat="1" ht="16.5" customHeight="1">
      <c r="B214" s="127"/>
      <c r="C214" s="128" t="s">
        <v>438</v>
      </c>
      <c r="D214" s="128" t="s">
        <v>153</v>
      </c>
      <c r="E214" s="129" t="s">
        <v>1358</v>
      </c>
      <c r="F214" s="130" t="s">
        <v>1359</v>
      </c>
      <c r="G214" s="131" t="s">
        <v>1349</v>
      </c>
      <c r="H214" s="132">
        <v>10</v>
      </c>
      <c r="I214" s="133"/>
      <c r="J214" s="133">
        <f>ROUND(I214*H214,2)</f>
        <v>0</v>
      </c>
      <c r="K214" s="130" t="s">
        <v>1</v>
      </c>
      <c r="L214" s="25"/>
      <c r="M214" s="149" t="s">
        <v>1</v>
      </c>
      <c r="N214" s="150" t="s">
        <v>35</v>
      </c>
      <c r="O214" s="151">
        <v>0</v>
      </c>
      <c r="P214" s="151">
        <f>O214*H214</f>
        <v>0</v>
      </c>
      <c r="Q214" s="151">
        <v>0</v>
      </c>
      <c r="R214" s="151">
        <f>Q214*H214</f>
        <v>0</v>
      </c>
      <c r="S214" s="151">
        <v>0</v>
      </c>
      <c r="T214" s="152">
        <f>S214*H214</f>
        <v>0</v>
      </c>
      <c r="W214" s="461"/>
      <c r="Y214" s="271"/>
      <c r="AQ214" s="138" t="s">
        <v>1350</v>
      </c>
      <c r="AS214" s="138" t="s">
        <v>153</v>
      </c>
      <c r="AT214" s="138" t="s">
        <v>157</v>
      </c>
      <c r="AX214" s="13" t="s">
        <v>151</v>
      </c>
      <c r="BD214" s="139">
        <f>IF(N214="základná",J214,0)</f>
        <v>0</v>
      </c>
      <c r="BE214" s="139">
        <f>IF(N214="znížená",J214,0)</f>
        <v>0</v>
      </c>
      <c r="BF214" s="139">
        <f>IF(N214="zákl. prenesená",J214,0)</f>
        <v>0</v>
      </c>
      <c r="BG214" s="139">
        <f>IF(N214="zníž. prenesená",J214,0)</f>
        <v>0</v>
      </c>
      <c r="BH214" s="139">
        <f>IF(N214="nulová",J214,0)</f>
        <v>0</v>
      </c>
      <c r="BI214" s="13" t="s">
        <v>157</v>
      </c>
      <c r="BJ214" s="139">
        <f>ROUND(I214*H214,2)</f>
        <v>0</v>
      </c>
      <c r="BK214" s="13" t="s">
        <v>1350</v>
      </c>
      <c r="BL214" s="138" t="s">
        <v>1360</v>
      </c>
    </row>
    <row r="215" spans="2:64" s="1" customFormat="1" ht="6.9" customHeight="1">
      <c r="B215" s="37"/>
      <c r="C215" s="38"/>
      <c r="D215" s="38"/>
      <c r="E215" s="38"/>
      <c r="F215" s="38"/>
      <c r="G215" s="38"/>
      <c r="H215" s="38"/>
      <c r="I215" s="38"/>
      <c r="J215" s="38"/>
      <c r="K215" s="38"/>
      <c r="L215" s="25"/>
    </row>
  </sheetData>
  <autoFilter ref="C129:K214"/>
  <mergeCells count="5">
    <mergeCell ref="E122:H122"/>
    <mergeCell ref="L2:V2"/>
    <mergeCell ref="E10:H10"/>
    <mergeCell ref="E30:H30"/>
    <mergeCell ref="E90:H90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27"/>
  <sheetViews>
    <sheetView showGridLines="0" topLeftCell="A115" workbookViewId="0">
      <selection activeCell="I123" sqref="I123:I127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3" width="12.28515625" customWidth="1"/>
    <col min="24" max="24" width="15" customWidth="1"/>
    <col min="25" max="25" width="11" customWidth="1"/>
    <col min="26" max="26" width="15" customWidth="1"/>
    <col min="27" max="27" width="16.28515625" customWidth="1"/>
    <col min="28" max="28" width="11" customWidth="1"/>
    <col min="29" max="29" width="15" customWidth="1"/>
    <col min="30" max="30" width="16.28515625" customWidth="1"/>
    <col min="43" max="64" width="9.28515625" hidden="1"/>
  </cols>
  <sheetData>
    <row r="1" spans="1:45">
      <c r="A1" s="80"/>
    </row>
    <row r="2" spans="1:45" ht="36.9" customHeight="1">
      <c r="L2" s="476" t="s">
        <v>5</v>
      </c>
      <c r="M2" s="474"/>
      <c r="N2" s="474"/>
      <c r="O2" s="474"/>
      <c r="P2" s="474"/>
      <c r="Q2" s="474"/>
      <c r="R2" s="474"/>
      <c r="S2" s="474"/>
      <c r="T2" s="474"/>
      <c r="U2" s="474"/>
      <c r="V2" s="474"/>
      <c r="AS2" s="13" t="s">
        <v>87</v>
      </c>
    </row>
    <row r="3" spans="1:45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S3" s="13" t="s">
        <v>69</v>
      </c>
    </row>
    <row r="4" spans="1:45" ht="24.9" customHeight="1">
      <c r="B4" s="16"/>
      <c r="D4" s="17" t="s">
        <v>109</v>
      </c>
      <c r="L4" s="16"/>
      <c r="M4" s="81" t="s">
        <v>9</v>
      </c>
      <c r="AS4" s="13" t="s">
        <v>3</v>
      </c>
    </row>
    <row r="5" spans="1:45" ht="6.9" customHeight="1">
      <c r="B5" s="16"/>
      <c r="L5" s="16"/>
    </row>
    <row r="6" spans="1:45" ht="12" customHeight="1">
      <c r="B6" s="16"/>
      <c r="D6" s="22" t="s">
        <v>13</v>
      </c>
      <c r="L6" s="16"/>
    </row>
    <row r="7" spans="1:45" ht="16.5" customHeight="1">
      <c r="B7" s="16"/>
      <c r="E7" s="399" t="str">
        <f>'Rekapitulácia stavby'!K6</f>
        <v>Komunitné centrum – obec Jelka</v>
      </c>
      <c r="F7" s="25"/>
      <c r="G7" s="395"/>
      <c r="H7" s="395"/>
      <c r="L7" s="16"/>
    </row>
    <row r="8" spans="1:45" s="1" customFormat="1" ht="12" customHeight="1">
      <c r="B8" s="25"/>
      <c r="D8" s="22" t="s">
        <v>110</v>
      </c>
      <c r="L8" s="25"/>
    </row>
    <row r="9" spans="1:45" s="1" customFormat="1" ht="12" customHeight="1">
      <c r="B9" s="25"/>
      <c r="E9" s="492" t="s">
        <v>1361</v>
      </c>
      <c r="F9" s="501"/>
      <c r="G9" s="501"/>
      <c r="H9" s="501"/>
      <c r="L9" s="25"/>
    </row>
    <row r="10" spans="1:45" s="1" customFormat="1">
      <c r="B10" s="25"/>
      <c r="L10" s="25"/>
    </row>
    <row r="11" spans="1:45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1:45" s="395" customFormat="1" ht="12" customHeight="1">
      <c r="B12" s="25"/>
      <c r="D12" s="394"/>
      <c r="F12" s="386"/>
      <c r="I12" s="394"/>
      <c r="J12" s="386"/>
      <c r="L12" s="25"/>
    </row>
    <row r="13" spans="1:45" s="1" customFormat="1" ht="12" customHeight="1">
      <c r="B13" s="25"/>
      <c r="D13" s="22" t="s">
        <v>16</v>
      </c>
      <c r="F13" s="20"/>
      <c r="I13" s="22" t="s">
        <v>18</v>
      </c>
      <c r="J13" s="256">
        <f>'Rekapitulácia stavby'!AN10</f>
        <v>43886</v>
      </c>
      <c r="L13" s="25"/>
    </row>
    <row r="14" spans="1:45" s="1" customFormat="1" ht="18" customHeight="1">
      <c r="B14" s="25"/>
      <c r="E14" s="399" t="s">
        <v>17</v>
      </c>
      <c r="L14" s="25"/>
    </row>
    <row r="15" spans="1:45" s="384" customFormat="1" ht="10.95" customHeight="1">
      <c r="B15" s="25"/>
      <c r="E15" s="399"/>
      <c r="L15" s="25"/>
    </row>
    <row r="16" spans="1:45" s="1" customFormat="1" ht="12" customHeight="1">
      <c r="B16" s="25"/>
      <c r="D16" s="22" t="s">
        <v>19</v>
      </c>
      <c r="I16" s="22" t="s">
        <v>20</v>
      </c>
      <c r="J16" s="398" t="s">
        <v>2210</v>
      </c>
      <c r="L16" s="25"/>
    </row>
    <row r="17" spans="2:12" s="1" customFormat="1" ht="18" customHeight="1">
      <c r="B17" s="25"/>
      <c r="E17" s="20" t="s">
        <v>21</v>
      </c>
      <c r="I17" s="22" t="s">
        <v>22</v>
      </c>
      <c r="J17" s="20" t="s">
        <v>1</v>
      </c>
      <c r="L17" s="25"/>
    </row>
    <row r="18" spans="2:12" s="1" customFormat="1" ht="6.9" customHeight="1">
      <c r="B18" s="25"/>
      <c r="L18" s="25"/>
    </row>
    <row r="19" spans="2:12" s="1" customFormat="1" ht="12" customHeight="1">
      <c r="B19" s="25"/>
      <c r="D19" s="22" t="s">
        <v>23</v>
      </c>
      <c r="I19" s="22" t="s">
        <v>20</v>
      </c>
      <c r="J19" s="20" t="s">
        <v>1</v>
      </c>
      <c r="L19" s="25"/>
    </row>
    <row r="20" spans="2:12" s="1" customFormat="1" ht="18" customHeight="1">
      <c r="B20" s="25"/>
      <c r="E20" s="386" t="s">
        <v>2209</v>
      </c>
      <c r="I20" s="22" t="s">
        <v>22</v>
      </c>
      <c r="J20" s="20" t="s">
        <v>1</v>
      </c>
      <c r="L20" s="25"/>
    </row>
    <row r="21" spans="2:12" s="1" customFormat="1" ht="6.9" customHeight="1">
      <c r="B21" s="25"/>
      <c r="L21" s="25"/>
    </row>
    <row r="22" spans="2:12" s="1" customFormat="1" ht="12" customHeight="1">
      <c r="B22" s="25"/>
      <c r="D22" s="22" t="s">
        <v>24</v>
      </c>
      <c r="I22" s="22" t="s">
        <v>20</v>
      </c>
      <c r="J22" s="386">
        <v>47054409</v>
      </c>
      <c r="L22" s="25"/>
    </row>
    <row r="23" spans="2:12" s="1" customFormat="1" ht="18" customHeight="1">
      <c r="B23" s="25"/>
      <c r="E23" s="20" t="s">
        <v>25</v>
      </c>
      <c r="I23" s="22" t="s">
        <v>22</v>
      </c>
      <c r="J23" s="386" t="s">
        <v>2214</v>
      </c>
      <c r="L23" s="25"/>
    </row>
    <row r="24" spans="2:12" s="1" customFormat="1" ht="6.9" customHeight="1">
      <c r="B24" s="25"/>
      <c r="L24" s="25"/>
    </row>
    <row r="25" spans="2:12" s="1" customFormat="1" ht="12" customHeight="1">
      <c r="B25" s="25"/>
      <c r="D25" s="22" t="s">
        <v>27</v>
      </c>
      <c r="I25" s="22" t="s">
        <v>20</v>
      </c>
      <c r="J25" s="20" t="s">
        <v>1</v>
      </c>
      <c r="L25" s="25"/>
    </row>
    <row r="26" spans="2:12" s="1" customFormat="1" ht="18" customHeight="1">
      <c r="B26" s="25"/>
      <c r="E26" s="20" t="s">
        <v>2207</v>
      </c>
      <c r="I26" s="22" t="s">
        <v>22</v>
      </c>
      <c r="J26" s="20" t="s">
        <v>1</v>
      </c>
      <c r="L26" s="25"/>
    </row>
    <row r="27" spans="2:12" s="1" customFormat="1" ht="6.9" customHeight="1">
      <c r="B27" s="25"/>
      <c r="L27" s="25"/>
    </row>
    <row r="28" spans="2:12" s="1" customFormat="1" ht="12" customHeight="1">
      <c r="B28" s="25"/>
      <c r="D28" s="22" t="s">
        <v>28</v>
      </c>
      <c r="L28" s="25"/>
    </row>
    <row r="29" spans="2:12" s="7" customFormat="1" ht="16.5" customHeight="1">
      <c r="B29" s="82"/>
      <c r="E29" s="477" t="s">
        <v>1</v>
      </c>
      <c r="F29" s="477"/>
      <c r="G29" s="477"/>
      <c r="H29" s="477"/>
      <c r="L29" s="82"/>
    </row>
    <row r="30" spans="2:12" s="1" customFormat="1" ht="6.9" customHeight="1">
      <c r="B30" s="25"/>
      <c r="L30" s="25"/>
    </row>
    <row r="31" spans="2:12" s="1" customFormat="1" ht="6.9" customHeight="1">
      <c r="B31" s="25"/>
      <c r="D31" s="45"/>
      <c r="E31" s="45"/>
      <c r="F31" s="45"/>
      <c r="G31" s="45"/>
      <c r="H31" s="45"/>
      <c r="I31" s="45"/>
      <c r="J31" s="45"/>
      <c r="K31" s="45"/>
      <c r="L31" s="25"/>
    </row>
    <row r="32" spans="2:12" s="1" customFormat="1" ht="25.35" customHeight="1">
      <c r="B32" s="25"/>
      <c r="D32" s="83" t="s">
        <v>29</v>
      </c>
      <c r="J32" s="58">
        <f>ROUND(J120, 2)</f>
        <v>0</v>
      </c>
      <c r="L32" s="25"/>
    </row>
    <row r="33" spans="2:12" s="1" customFormat="1" ht="6.9" customHeight="1">
      <c r="B33" s="25"/>
      <c r="D33" s="45"/>
      <c r="E33" s="45"/>
      <c r="F33" s="45"/>
      <c r="G33" s="45"/>
      <c r="H33" s="45"/>
      <c r="I33" s="45"/>
      <c r="J33" s="45"/>
      <c r="K33" s="45"/>
      <c r="L33" s="25"/>
    </row>
    <row r="34" spans="2:12" s="1" customFormat="1" ht="14.4" customHeight="1">
      <c r="B34" s="25"/>
      <c r="F34" s="28" t="s">
        <v>31</v>
      </c>
      <c r="I34" s="28" t="s">
        <v>30</v>
      </c>
      <c r="J34" s="28" t="s">
        <v>32</v>
      </c>
      <c r="L34" s="25"/>
    </row>
    <row r="35" spans="2:12" s="1" customFormat="1" ht="14.4" customHeight="1">
      <c r="B35" s="25"/>
      <c r="D35" s="84" t="s">
        <v>33</v>
      </c>
      <c r="E35" s="22" t="s">
        <v>34</v>
      </c>
      <c r="F35" s="85">
        <f>ROUND((SUM(BD120:BD126)),  2)</f>
        <v>0</v>
      </c>
      <c r="I35" s="86">
        <v>0.2</v>
      </c>
      <c r="J35" s="85">
        <f>ROUND(((SUM(BD120:BD126))*I35),  2)</f>
        <v>0</v>
      </c>
      <c r="L35" s="25"/>
    </row>
    <row r="36" spans="2:12" s="1" customFormat="1" ht="14.4" customHeight="1">
      <c r="B36" s="25"/>
      <c r="E36" s="22" t="s">
        <v>35</v>
      </c>
      <c r="F36" s="85">
        <f>ROUND((J32*0.2),  2)</f>
        <v>0</v>
      </c>
      <c r="I36" s="86">
        <v>0.2</v>
      </c>
      <c r="J36" s="85">
        <f>F36</f>
        <v>0</v>
      </c>
      <c r="L36" s="25"/>
    </row>
    <row r="37" spans="2:12" s="1" customFormat="1" ht="14.4" hidden="1" customHeight="1">
      <c r="B37" s="25"/>
      <c r="E37" s="22" t="s">
        <v>36</v>
      </c>
      <c r="F37" s="85">
        <f>ROUND((SUM(BF120:BF126)),  2)</f>
        <v>0</v>
      </c>
      <c r="I37" s="86">
        <v>0.2</v>
      </c>
      <c r="J37" s="85">
        <f>0</f>
        <v>0</v>
      </c>
      <c r="L37" s="25"/>
    </row>
    <row r="38" spans="2:12" s="1" customFormat="1" ht="14.4" hidden="1" customHeight="1">
      <c r="B38" s="25"/>
      <c r="E38" s="22" t="s">
        <v>37</v>
      </c>
      <c r="F38" s="85">
        <f>ROUND((SUM(BG120:BG126)),  2)</f>
        <v>0</v>
      </c>
      <c r="I38" s="86">
        <v>0.2</v>
      </c>
      <c r="J38" s="85">
        <f>0</f>
        <v>0</v>
      </c>
      <c r="L38" s="25"/>
    </row>
    <row r="39" spans="2:12" s="1" customFormat="1" ht="14.4" hidden="1" customHeight="1">
      <c r="B39" s="25"/>
      <c r="E39" s="22" t="s">
        <v>38</v>
      </c>
      <c r="F39" s="85">
        <f>ROUND((SUM(BH120:BH126)),  2)</f>
        <v>0</v>
      </c>
      <c r="I39" s="86">
        <v>0</v>
      </c>
      <c r="J39" s="85">
        <f>0</f>
        <v>0</v>
      </c>
      <c r="L39" s="25"/>
    </row>
    <row r="40" spans="2:12" s="1" customFormat="1" ht="6.9" customHeight="1">
      <c r="B40" s="25"/>
      <c r="L40" s="25"/>
    </row>
    <row r="41" spans="2:12" s="1" customFormat="1" ht="25.35" customHeight="1">
      <c r="B41" s="25"/>
      <c r="C41" s="87"/>
      <c r="D41" s="88" t="s">
        <v>39</v>
      </c>
      <c r="E41" s="49"/>
      <c r="F41" s="49"/>
      <c r="G41" s="89" t="s">
        <v>40</v>
      </c>
      <c r="H41" s="90" t="s">
        <v>41</v>
      </c>
      <c r="I41" s="49"/>
      <c r="J41" s="91">
        <f>SUM(J32:J39)</f>
        <v>0</v>
      </c>
      <c r="K41" s="92"/>
      <c r="L41" s="25"/>
    </row>
    <row r="42" spans="2:12" s="1" customFormat="1" ht="14.4" customHeight="1">
      <c r="B42" s="25"/>
      <c r="L42" s="25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ht="14.4" customHeight="1">
      <c r="B50" s="16"/>
      <c r="L50" s="16"/>
    </row>
    <row r="51" spans="2:12" ht="14.4" customHeight="1">
      <c r="B51" s="16"/>
      <c r="D51" s="397" t="str">
        <f>E23</f>
        <v>ADplan s.r.o.</v>
      </c>
      <c r="E51" s="387"/>
      <c r="F51" s="387"/>
      <c r="G51" s="397" t="str">
        <f>E26</f>
        <v>Ing. arch. Jozef Melíšek</v>
      </c>
      <c r="H51" s="387"/>
      <c r="I51" s="387"/>
      <c r="J51" s="387"/>
      <c r="L51" s="16"/>
    </row>
    <row r="52" spans="2:12" s="1" customFormat="1" ht="14.4" customHeight="1">
      <c r="B52" s="25"/>
      <c r="D52" s="34" t="s">
        <v>42</v>
      </c>
      <c r="E52" s="35"/>
      <c r="F52" s="35"/>
      <c r="G52" s="34" t="s">
        <v>43</v>
      </c>
      <c r="H52" s="35"/>
      <c r="I52" s="35"/>
      <c r="J52" s="35"/>
      <c r="K52" s="35"/>
      <c r="L52" s="25"/>
    </row>
    <row r="53" spans="2:12">
      <c r="B53" s="16"/>
      <c r="D53" s="387"/>
      <c r="E53" s="387"/>
      <c r="F53" s="387"/>
      <c r="G53" s="387"/>
      <c r="H53" s="387"/>
      <c r="I53" s="387"/>
      <c r="J53" s="387"/>
      <c r="L53" s="16"/>
    </row>
    <row r="54" spans="2:12">
      <c r="B54" s="16"/>
      <c r="D54" s="387"/>
      <c r="E54" s="387"/>
      <c r="F54" s="387"/>
      <c r="G54" s="387"/>
      <c r="H54" s="387"/>
      <c r="I54" s="387"/>
      <c r="J54" s="387"/>
      <c r="L54" s="16"/>
    </row>
    <row r="55" spans="2:12">
      <c r="B55" s="16"/>
      <c r="D55" s="387"/>
      <c r="E55" s="387"/>
      <c r="F55" s="387"/>
      <c r="G55" s="387"/>
      <c r="H55" s="387"/>
      <c r="I55" s="387"/>
      <c r="J55" s="387"/>
      <c r="L55" s="16"/>
    </row>
    <row r="56" spans="2:12">
      <c r="B56" s="16"/>
      <c r="D56" s="387"/>
      <c r="E56" s="387"/>
      <c r="F56" s="387"/>
      <c r="G56" s="387"/>
      <c r="H56" s="387"/>
      <c r="I56" s="387"/>
      <c r="J56" s="387"/>
      <c r="L56" s="16"/>
    </row>
    <row r="57" spans="2:12">
      <c r="B57" s="16"/>
      <c r="D57" s="387"/>
      <c r="E57" s="387"/>
      <c r="F57" s="387"/>
      <c r="G57" s="387"/>
      <c r="H57" s="387"/>
      <c r="I57" s="387"/>
      <c r="J57" s="387"/>
      <c r="L57" s="16"/>
    </row>
    <row r="58" spans="2:12">
      <c r="B58" s="16"/>
      <c r="D58" s="387"/>
      <c r="E58" s="387"/>
      <c r="F58" s="387"/>
      <c r="G58" s="387"/>
      <c r="H58" s="387"/>
      <c r="I58" s="387"/>
      <c r="J58" s="387"/>
      <c r="L58" s="16"/>
    </row>
    <row r="59" spans="2:12">
      <c r="B59" s="16"/>
      <c r="D59" s="387"/>
      <c r="E59" s="387"/>
      <c r="F59" s="387"/>
      <c r="G59" s="387"/>
      <c r="H59" s="387"/>
      <c r="I59" s="387"/>
      <c r="J59" s="387"/>
      <c r="L59" s="16"/>
    </row>
    <row r="60" spans="2:12">
      <c r="B60" s="16"/>
      <c r="D60" s="387"/>
      <c r="E60" s="387"/>
      <c r="F60" s="387"/>
      <c r="G60" s="387"/>
      <c r="H60" s="387"/>
      <c r="I60" s="387"/>
      <c r="J60" s="387"/>
      <c r="L60" s="16"/>
    </row>
    <row r="61" spans="2:12">
      <c r="B61" s="16"/>
      <c r="D61" s="387"/>
      <c r="E61" s="387"/>
      <c r="F61" s="387"/>
      <c r="G61" s="387"/>
      <c r="H61" s="387"/>
      <c r="I61" s="387"/>
      <c r="J61" s="387"/>
      <c r="L61" s="16"/>
    </row>
    <row r="62" spans="2:12">
      <c r="B62" s="16"/>
      <c r="D62" s="387"/>
      <c r="E62" s="387"/>
      <c r="F62" s="387"/>
      <c r="G62" s="387"/>
      <c r="H62" s="387"/>
      <c r="I62" s="387"/>
      <c r="J62" s="387"/>
      <c r="L62" s="16"/>
    </row>
    <row r="63" spans="2:12" s="1" customFormat="1" ht="13.2">
      <c r="B63" s="25"/>
      <c r="D63" s="36" t="s">
        <v>2211</v>
      </c>
      <c r="E63" s="389"/>
      <c r="F63" s="93" t="s">
        <v>45</v>
      </c>
      <c r="G63" s="36" t="s">
        <v>44</v>
      </c>
      <c r="H63" s="389"/>
      <c r="I63" s="389"/>
      <c r="J63" s="94" t="s">
        <v>45</v>
      </c>
      <c r="K63" s="27"/>
      <c r="L63" s="25"/>
    </row>
    <row r="64" spans="2:12">
      <c r="B64" s="16"/>
      <c r="D64" s="387"/>
      <c r="E64" s="387"/>
      <c r="F64" s="387"/>
      <c r="G64" s="387"/>
      <c r="H64" s="387"/>
      <c r="I64" s="387"/>
      <c r="J64" s="387"/>
      <c r="L64" s="16"/>
    </row>
    <row r="65" spans="2:12">
      <c r="B65" s="16"/>
      <c r="D65" s="387"/>
      <c r="E65" s="387"/>
      <c r="F65" s="387"/>
      <c r="G65" s="387"/>
      <c r="H65" s="387"/>
      <c r="I65" s="387"/>
      <c r="J65" s="387"/>
      <c r="L65" s="16"/>
    </row>
    <row r="66" spans="2:12" ht="13.2">
      <c r="B66" s="16"/>
      <c r="D66" s="397" t="str">
        <f>E17</f>
        <v>Obec Jelka</v>
      </c>
      <c r="E66" s="387"/>
      <c r="F66" s="387"/>
      <c r="G66" s="397" t="str">
        <f>E20</f>
        <v>víťaz verejného obstarávania</v>
      </c>
      <c r="H66" s="397"/>
      <c r="I66" s="397"/>
      <c r="J66" s="387"/>
      <c r="L66" s="16"/>
    </row>
    <row r="67" spans="2:12" s="1" customFormat="1" ht="13.2">
      <c r="B67" s="25"/>
      <c r="D67" s="34" t="s">
        <v>46</v>
      </c>
      <c r="E67" s="35"/>
      <c r="F67" s="35"/>
      <c r="G67" s="34" t="s">
        <v>47</v>
      </c>
      <c r="H67" s="35"/>
      <c r="I67" s="35"/>
      <c r="J67" s="35"/>
      <c r="K67" s="35"/>
      <c r="L67" s="25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>
      <c r="B76" s="16"/>
      <c r="L76" s="16"/>
    </row>
    <row r="77" spans="2:12">
      <c r="B77" s="16"/>
      <c r="L77" s="16"/>
    </row>
    <row r="78" spans="2:12" s="1" customFormat="1" ht="13.2">
      <c r="B78" s="25"/>
      <c r="D78" s="36" t="s">
        <v>44</v>
      </c>
      <c r="E78" s="27"/>
      <c r="F78" s="93" t="s">
        <v>45</v>
      </c>
      <c r="G78" s="36" t="s">
        <v>44</v>
      </c>
      <c r="H78" s="27"/>
      <c r="I78" s="27"/>
      <c r="J78" s="94" t="s">
        <v>45</v>
      </c>
      <c r="K78" s="27"/>
      <c r="L78" s="25"/>
    </row>
    <row r="79" spans="2:12" s="1" customFormat="1" ht="14.4" customHeight="1"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25"/>
    </row>
    <row r="83" spans="2:12" s="1" customFormat="1" ht="6.9" customHeight="1"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25"/>
    </row>
    <row r="84" spans="2:12" s="1" customFormat="1" ht="24.9" customHeight="1">
      <c r="B84" s="25"/>
      <c r="C84" s="17" t="s">
        <v>112</v>
      </c>
      <c r="L84" s="25"/>
    </row>
    <row r="85" spans="2:12" s="1" customFormat="1" ht="6.9" customHeight="1">
      <c r="B85" s="25"/>
      <c r="L85" s="25"/>
    </row>
    <row r="86" spans="2:12" s="1" customFormat="1" ht="12" customHeight="1">
      <c r="B86" s="25"/>
      <c r="C86" s="22" t="s">
        <v>13</v>
      </c>
      <c r="L86" s="25"/>
    </row>
    <row r="87" spans="2:12" s="1" customFormat="1" ht="16.5" customHeight="1">
      <c r="B87" s="25"/>
      <c r="E87" s="386" t="str">
        <f>E7</f>
        <v>Komunitné centrum – obec Jelka</v>
      </c>
      <c r="F87" s="386"/>
      <c r="G87" s="386"/>
      <c r="H87" s="386"/>
      <c r="L87" s="25"/>
    </row>
    <row r="88" spans="2:12" s="1" customFormat="1" ht="12" customHeight="1">
      <c r="B88" s="25"/>
      <c r="C88" s="22" t="s">
        <v>110</v>
      </c>
      <c r="L88" s="25"/>
    </row>
    <row r="89" spans="2:12" s="1" customFormat="1" ht="16.5" customHeight="1">
      <c r="B89" s="25"/>
      <c r="E89" s="492" t="str">
        <f>E9</f>
        <v>04 - Elektroinštalácia</v>
      </c>
      <c r="F89" s="501"/>
      <c r="G89" s="501"/>
      <c r="H89" s="501"/>
      <c r="L89" s="25"/>
    </row>
    <row r="90" spans="2:12" s="1" customFormat="1" ht="6.9" customHeight="1">
      <c r="B90" s="25"/>
      <c r="L90" s="25"/>
    </row>
    <row r="91" spans="2:12" s="1" customFormat="1" ht="12" customHeight="1">
      <c r="B91" s="25"/>
      <c r="C91" s="22" t="s">
        <v>16</v>
      </c>
      <c r="F91" s="20" t="str">
        <f>E14</f>
        <v>Jelka,p.č. 1174/38,1174/41</v>
      </c>
      <c r="I91" s="22" t="s">
        <v>18</v>
      </c>
      <c r="J91" s="44">
        <f>IF(J13="","",J13)</f>
        <v>43886</v>
      </c>
      <c r="L91" s="25"/>
    </row>
    <row r="92" spans="2:12" s="1" customFormat="1" ht="6.9" customHeight="1">
      <c r="B92" s="25"/>
      <c r="L92" s="25"/>
    </row>
    <row r="93" spans="2:12" s="1" customFormat="1" ht="15.15" customHeight="1">
      <c r="B93" s="25"/>
      <c r="C93" s="22" t="s">
        <v>19</v>
      </c>
      <c r="F93" s="20" t="str">
        <f>E17</f>
        <v>Obec Jelka</v>
      </c>
      <c r="I93" s="22" t="s">
        <v>24</v>
      </c>
      <c r="J93" s="23" t="str">
        <f>E23</f>
        <v>ADplan s.r.o.</v>
      </c>
      <c r="L93" s="25"/>
    </row>
    <row r="94" spans="2:12" s="1" customFormat="1" ht="25.2" customHeight="1">
      <c r="B94" s="25"/>
      <c r="C94" s="22" t="s">
        <v>23</v>
      </c>
      <c r="F94" s="20" t="str">
        <f>IF(E20="","",E20)</f>
        <v>víťaz verejného obstarávania</v>
      </c>
      <c r="I94" s="22" t="s">
        <v>27</v>
      </c>
      <c r="J94" s="23" t="str">
        <f>E26</f>
        <v>Ing. arch. Jozef Melíšek</v>
      </c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95" t="s">
        <v>113</v>
      </c>
      <c r="D96" s="87"/>
      <c r="E96" s="87"/>
      <c r="F96" s="87"/>
      <c r="G96" s="87"/>
      <c r="H96" s="87"/>
      <c r="I96" s="87"/>
      <c r="J96" s="96" t="s">
        <v>114</v>
      </c>
      <c r="K96" s="87"/>
      <c r="L96" s="25"/>
    </row>
    <row r="97" spans="2:46" s="1" customFormat="1" ht="10.35" customHeight="1">
      <c r="B97" s="25"/>
      <c r="L97" s="25"/>
    </row>
    <row r="98" spans="2:46" s="1" customFormat="1" ht="22.95" customHeight="1">
      <c r="B98" s="25"/>
      <c r="C98" s="97" t="s">
        <v>115</v>
      </c>
      <c r="J98" s="58">
        <f>J120</f>
        <v>0</v>
      </c>
      <c r="L98" s="25"/>
      <c r="AT98" s="13" t="s">
        <v>116</v>
      </c>
    </row>
    <row r="99" spans="2:46" s="8" customFormat="1" ht="24.9" customHeight="1">
      <c r="B99" s="98"/>
      <c r="D99" s="99" t="s">
        <v>1126</v>
      </c>
      <c r="E99" s="100"/>
      <c r="F99" s="100"/>
      <c r="G99" s="100"/>
      <c r="H99" s="100"/>
      <c r="I99" s="100"/>
      <c r="J99" s="101">
        <f>J121</f>
        <v>0</v>
      </c>
      <c r="L99" s="98"/>
    </row>
    <row r="100" spans="2:46" s="9" customFormat="1" ht="19.95" customHeight="1">
      <c r="B100" s="102"/>
      <c r="D100" s="103" t="s">
        <v>1362</v>
      </c>
      <c r="E100" s="104"/>
      <c r="F100" s="104"/>
      <c r="G100" s="104"/>
      <c r="H100" s="104"/>
      <c r="I100" s="104"/>
      <c r="J100" s="105">
        <f>J122</f>
        <v>0</v>
      </c>
      <c r="L100" s="102"/>
    </row>
    <row r="101" spans="2:46" s="1" customFormat="1" ht="21.75" customHeight="1">
      <c r="B101" s="25"/>
      <c r="L101" s="25"/>
    </row>
    <row r="102" spans="2:46" s="1" customFormat="1" ht="6.9" customHeight="1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25"/>
    </row>
    <row r="106" spans="2:46" s="1" customFormat="1" ht="6.9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5"/>
    </row>
    <row r="107" spans="2:46" s="1" customFormat="1" ht="24.9" customHeight="1">
      <c r="B107" s="25"/>
      <c r="C107" s="17" t="s">
        <v>137</v>
      </c>
      <c r="L107" s="25"/>
    </row>
    <row r="108" spans="2:46" s="1" customFormat="1" ht="6.9" customHeight="1">
      <c r="B108" s="25"/>
      <c r="L108" s="25"/>
    </row>
    <row r="109" spans="2:46" s="1" customFormat="1" ht="12" customHeight="1">
      <c r="B109" s="25"/>
      <c r="C109" s="22" t="s">
        <v>13</v>
      </c>
      <c r="L109" s="25"/>
    </row>
    <row r="110" spans="2:46" s="1" customFormat="1" ht="16.5" customHeight="1">
      <c r="B110" s="25"/>
      <c r="E110" s="386" t="str">
        <f>E7</f>
        <v>Komunitné centrum – obec Jelka</v>
      </c>
      <c r="F110" s="386"/>
      <c r="G110" s="386"/>
      <c r="H110" s="386"/>
      <c r="L110" s="25"/>
    </row>
    <row r="111" spans="2:46" s="1" customFormat="1" ht="12" customHeight="1">
      <c r="B111" s="25"/>
      <c r="C111" s="22" t="s">
        <v>110</v>
      </c>
      <c r="L111" s="25"/>
    </row>
    <row r="112" spans="2:46" s="1" customFormat="1" ht="16.5" customHeight="1">
      <c r="B112" s="25"/>
      <c r="E112" s="492" t="str">
        <f>E9</f>
        <v>04 - Elektroinštalácia</v>
      </c>
      <c r="F112" s="501"/>
      <c r="G112" s="501"/>
      <c r="H112" s="501"/>
      <c r="L112" s="25"/>
    </row>
    <row r="113" spans="2:64" s="1" customFormat="1" ht="6.9" customHeight="1">
      <c r="B113" s="25"/>
      <c r="L113" s="25"/>
    </row>
    <row r="114" spans="2:64" s="1" customFormat="1" ht="12" customHeight="1">
      <c r="B114" s="25"/>
      <c r="C114" s="22" t="s">
        <v>16</v>
      </c>
      <c r="F114" s="20" t="str">
        <f>E14</f>
        <v>Jelka,p.č. 1174/38,1174/41</v>
      </c>
      <c r="I114" s="22" t="s">
        <v>18</v>
      </c>
      <c r="J114" s="44">
        <f>IF(J13="","",J13)</f>
        <v>43886</v>
      </c>
      <c r="L114" s="25"/>
    </row>
    <row r="115" spans="2:64" s="1" customFormat="1" ht="6.9" customHeight="1">
      <c r="B115" s="25"/>
      <c r="L115" s="25"/>
    </row>
    <row r="116" spans="2:64" s="1" customFormat="1" ht="15.15" customHeight="1">
      <c r="B116" s="25"/>
      <c r="C116" s="22" t="s">
        <v>19</v>
      </c>
      <c r="F116" s="20" t="str">
        <f>E17</f>
        <v>Obec Jelka</v>
      </c>
      <c r="I116" s="22" t="s">
        <v>24</v>
      </c>
      <c r="J116" s="23" t="str">
        <f>E23</f>
        <v>ADplan s.r.o.</v>
      </c>
      <c r="L116" s="25"/>
    </row>
    <row r="117" spans="2:64" s="1" customFormat="1" ht="25.2" customHeight="1">
      <c r="B117" s="25"/>
      <c r="C117" s="22" t="s">
        <v>23</v>
      </c>
      <c r="F117" s="20" t="str">
        <f>IF(E20="","",E20)</f>
        <v>víťaz verejného obstarávania</v>
      </c>
      <c r="I117" s="22" t="s">
        <v>27</v>
      </c>
      <c r="J117" s="23" t="str">
        <f>E26</f>
        <v>Ing. arch. Jozef Melíšek</v>
      </c>
      <c r="L117" s="25"/>
    </row>
    <row r="118" spans="2:64" s="1" customFormat="1" ht="10.35" customHeight="1">
      <c r="B118" s="25"/>
      <c r="L118" s="25"/>
    </row>
    <row r="119" spans="2:64" s="10" customFormat="1" ht="29.25" customHeight="1">
      <c r="B119" s="106"/>
      <c r="C119" s="107" t="s">
        <v>138</v>
      </c>
      <c r="D119" s="108" t="s">
        <v>54</v>
      </c>
      <c r="E119" s="108" t="s">
        <v>50</v>
      </c>
      <c r="F119" s="108" t="s">
        <v>51</v>
      </c>
      <c r="G119" s="108" t="s">
        <v>139</v>
      </c>
      <c r="H119" s="108" t="s">
        <v>140</v>
      </c>
      <c r="I119" s="108" t="s">
        <v>141</v>
      </c>
      <c r="J119" s="109" t="s">
        <v>114</v>
      </c>
      <c r="K119" s="110" t="s">
        <v>142</v>
      </c>
      <c r="L119" s="106"/>
      <c r="M119" s="51" t="s">
        <v>1</v>
      </c>
      <c r="N119" s="52" t="s">
        <v>33</v>
      </c>
      <c r="O119" s="52" t="s">
        <v>143</v>
      </c>
      <c r="P119" s="52" t="s">
        <v>144</v>
      </c>
      <c r="Q119" s="52" t="s">
        <v>145</v>
      </c>
      <c r="R119" s="52" t="s">
        <v>146</v>
      </c>
      <c r="S119" s="52" t="s">
        <v>147</v>
      </c>
      <c r="T119" s="53" t="s">
        <v>148</v>
      </c>
    </row>
    <row r="120" spans="2:64" s="1" customFormat="1" ht="22.95" customHeight="1">
      <c r="B120" s="25"/>
      <c r="C120" s="56" t="s">
        <v>115</v>
      </c>
      <c r="J120" s="111">
        <f>J121</f>
        <v>0</v>
      </c>
      <c r="L120" s="25"/>
      <c r="M120" s="54"/>
      <c r="N120" s="45"/>
      <c r="O120" s="45"/>
      <c r="P120" s="112">
        <f>P121</f>
        <v>0</v>
      </c>
      <c r="Q120" s="45"/>
      <c r="R120" s="112">
        <f>R121</f>
        <v>0</v>
      </c>
      <c r="S120" s="45"/>
      <c r="T120" s="113">
        <f>T121</f>
        <v>0</v>
      </c>
      <c r="AS120" s="13" t="s">
        <v>68</v>
      </c>
      <c r="AT120" s="13" t="s">
        <v>116</v>
      </c>
      <c r="BJ120" s="114">
        <f>BJ121</f>
        <v>0</v>
      </c>
    </row>
    <row r="121" spans="2:64" s="11" customFormat="1" ht="25.95" customHeight="1">
      <c r="B121" s="115"/>
      <c r="D121" s="116" t="s">
        <v>68</v>
      </c>
      <c r="E121" s="117" t="s">
        <v>338</v>
      </c>
      <c r="F121" s="117" t="s">
        <v>1336</v>
      </c>
      <c r="J121" s="118">
        <f>J122</f>
        <v>0</v>
      </c>
      <c r="L121" s="115"/>
      <c r="M121" s="119"/>
      <c r="N121" s="120"/>
      <c r="O121" s="120"/>
      <c r="P121" s="121">
        <f>P122</f>
        <v>0</v>
      </c>
      <c r="Q121" s="120"/>
      <c r="R121" s="121">
        <f>R122</f>
        <v>0</v>
      </c>
      <c r="S121" s="120"/>
      <c r="T121" s="122">
        <f>T122</f>
        <v>0</v>
      </c>
      <c r="AQ121" s="116" t="s">
        <v>158</v>
      </c>
      <c r="AS121" s="123" t="s">
        <v>68</v>
      </c>
      <c r="AT121" s="123" t="s">
        <v>69</v>
      </c>
      <c r="AX121" s="116" t="s">
        <v>151</v>
      </c>
      <c r="BJ121" s="124">
        <f>BJ122</f>
        <v>0</v>
      </c>
    </row>
    <row r="122" spans="2:64" s="11" customFormat="1" ht="22.95" customHeight="1">
      <c r="B122" s="115"/>
      <c r="D122" s="116" t="s">
        <v>68</v>
      </c>
      <c r="E122" s="125" t="s">
        <v>1363</v>
      </c>
      <c r="F122" s="125" t="s">
        <v>1364</v>
      </c>
      <c r="J122" s="126">
        <f>SUM(J123:J126)</f>
        <v>0</v>
      </c>
      <c r="L122" s="115"/>
      <c r="M122" s="119"/>
      <c r="N122" s="120"/>
      <c r="O122" s="120"/>
      <c r="P122" s="121">
        <f>SUM(P123:P126)</f>
        <v>0</v>
      </c>
      <c r="Q122" s="120"/>
      <c r="R122" s="121">
        <f>SUM(R123:R126)</f>
        <v>0</v>
      </c>
      <c r="S122" s="120"/>
      <c r="T122" s="122">
        <f>SUM(T123:T126)</f>
        <v>0</v>
      </c>
      <c r="AQ122" s="116" t="s">
        <v>158</v>
      </c>
      <c r="AS122" s="123" t="s">
        <v>68</v>
      </c>
      <c r="AT122" s="123" t="s">
        <v>77</v>
      </c>
      <c r="AX122" s="116" t="s">
        <v>151</v>
      </c>
      <c r="BJ122" s="124">
        <f>SUM(BJ123:BJ126)</f>
        <v>0</v>
      </c>
    </row>
    <row r="123" spans="2:64" s="1" customFormat="1" ht="16.5" customHeight="1">
      <c r="B123" s="127"/>
      <c r="C123" s="128" t="s">
        <v>77</v>
      </c>
      <c r="D123" s="128" t="s">
        <v>153</v>
      </c>
      <c r="E123" s="129" t="s">
        <v>1365</v>
      </c>
      <c r="F123" s="130" t="s">
        <v>86</v>
      </c>
      <c r="G123" s="131" t="s">
        <v>1366</v>
      </c>
      <c r="H123" s="132">
        <v>1</v>
      </c>
      <c r="I123" s="133"/>
      <c r="J123" s="133">
        <f>ROUND(I123*H123,2)</f>
        <v>0</v>
      </c>
      <c r="K123" s="130" t="s">
        <v>1</v>
      </c>
      <c r="L123" s="25"/>
      <c r="M123" s="134" t="s">
        <v>1</v>
      </c>
      <c r="N123" s="135" t="s">
        <v>35</v>
      </c>
      <c r="O123" s="136">
        <v>0</v>
      </c>
      <c r="P123" s="136">
        <f>O123*H123</f>
        <v>0</v>
      </c>
      <c r="Q123" s="136">
        <v>0</v>
      </c>
      <c r="R123" s="136">
        <f>Q123*H123</f>
        <v>0</v>
      </c>
      <c r="S123" s="136">
        <v>0</v>
      </c>
      <c r="T123" s="137">
        <f>S123*H123</f>
        <v>0</v>
      </c>
      <c r="AQ123" s="138" t="s">
        <v>399</v>
      </c>
      <c r="AS123" s="138" t="s">
        <v>153</v>
      </c>
      <c r="AT123" s="138" t="s">
        <v>157</v>
      </c>
      <c r="AX123" s="13" t="s">
        <v>151</v>
      </c>
      <c r="BD123" s="139">
        <f>IF(N123="základná",J123,0)</f>
        <v>0</v>
      </c>
      <c r="BE123" s="139">
        <f>IF(N123="znížená",J123,0)</f>
        <v>0</v>
      </c>
      <c r="BF123" s="139">
        <f>IF(N123="zákl. prenesená",J123,0)</f>
        <v>0</v>
      </c>
      <c r="BG123" s="139">
        <f>IF(N123="zníž. prenesená",J123,0)</f>
        <v>0</v>
      </c>
      <c r="BH123" s="139">
        <f>IF(N123="nulová",J123,0)</f>
        <v>0</v>
      </c>
      <c r="BI123" s="13" t="s">
        <v>157</v>
      </c>
      <c r="BJ123" s="139">
        <f>ROUND(I123*H123,2)</f>
        <v>0</v>
      </c>
      <c r="BK123" s="13" t="s">
        <v>399</v>
      </c>
      <c r="BL123" s="138" t="s">
        <v>1367</v>
      </c>
    </row>
    <row r="124" spans="2:64" s="1" customFormat="1" ht="16.5" customHeight="1">
      <c r="B124" s="127"/>
      <c r="C124" s="128" t="s">
        <v>157</v>
      </c>
      <c r="D124" s="128" t="s">
        <v>153</v>
      </c>
      <c r="E124" s="129" t="s">
        <v>1368</v>
      </c>
      <c r="F124" s="130" t="s">
        <v>1369</v>
      </c>
      <c r="G124" s="131" t="s">
        <v>1366</v>
      </c>
      <c r="H124" s="132">
        <v>1</v>
      </c>
      <c r="I124" s="133"/>
      <c r="J124" s="133">
        <f>ROUND(I124*H124,2)</f>
        <v>0</v>
      </c>
      <c r="K124" s="130" t="s">
        <v>1</v>
      </c>
      <c r="L124" s="25"/>
      <c r="M124" s="134" t="s">
        <v>1</v>
      </c>
      <c r="N124" s="135" t="s">
        <v>35</v>
      </c>
      <c r="O124" s="136">
        <v>0</v>
      </c>
      <c r="P124" s="136">
        <f>O124*H124</f>
        <v>0</v>
      </c>
      <c r="Q124" s="136">
        <v>0</v>
      </c>
      <c r="R124" s="136">
        <f>Q124*H124</f>
        <v>0</v>
      </c>
      <c r="S124" s="136">
        <v>0</v>
      </c>
      <c r="T124" s="137">
        <f>S124*H124</f>
        <v>0</v>
      </c>
      <c r="AQ124" s="138" t="s">
        <v>399</v>
      </c>
      <c r="AS124" s="138" t="s">
        <v>153</v>
      </c>
      <c r="AT124" s="138" t="s">
        <v>157</v>
      </c>
      <c r="AX124" s="13" t="s">
        <v>151</v>
      </c>
      <c r="BD124" s="139">
        <f>IF(N124="základná",J124,0)</f>
        <v>0</v>
      </c>
      <c r="BE124" s="139">
        <f>IF(N124="znížená",J124,0)</f>
        <v>0</v>
      </c>
      <c r="BF124" s="139">
        <f>IF(N124="zákl. prenesená",J124,0)</f>
        <v>0</v>
      </c>
      <c r="BG124" s="139">
        <f>IF(N124="zníž. prenesená",J124,0)</f>
        <v>0</v>
      </c>
      <c r="BH124" s="139">
        <f>IF(N124="nulová",J124,0)</f>
        <v>0</v>
      </c>
      <c r="BI124" s="13" t="s">
        <v>157</v>
      </c>
      <c r="BJ124" s="139">
        <f>ROUND(I124*H124,2)</f>
        <v>0</v>
      </c>
      <c r="BK124" s="13" t="s">
        <v>399</v>
      </c>
      <c r="BL124" s="138" t="s">
        <v>1370</v>
      </c>
    </row>
    <row r="125" spans="2:64" s="1" customFormat="1" ht="16.5" customHeight="1">
      <c r="B125" s="127"/>
      <c r="C125" s="128" t="s">
        <v>158</v>
      </c>
      <c r="D125" s="128" t="s">
        <v>153</v>
      </c>
      <c r="E125" s="129" t="s">
        <v>1371</v>
      </c>
      <c r="F125" s="130" t="s">
        <v>1372</v>
      </c>
      <c r="G125" s="131" t="s">
        <v>1366</v>
      </c>
      <c r="H125" s="132">
        <v>1</v>
      </c>
      <c r="I125" s="133"/>
      <c r="J125" s="133">
        <f>ROUND(I125*H125,2)</f>
        <v>0</v>
      </c>
      <c r="K125" s="130" t="s">
        <v>1</v>
      </c>
      <c r="L125" s="25"/>
      <c r="M125" s="134" t="s">
        <v>1</v>
      </c>
      <c r="N125" s="135" t="s">
        <v>35</v>
      </c>
      <c r="O125" s="136">
        <v>0</v>
      </c>
      <c r="P125" s="136">
        <f>O125*H125</f>
        <v>0</v>
      </c>
      <c r="Q125" s="136">
        <v>0</v>
      </c>
      <c r="R125" s="136">
        <f>Q125*H125</f>
        <v>0</v>
      </c>
      <c r="S125" s="136">
        <v>0</v>
      </c>
      <c r="T125" s="137">
        <f>S125*H125</f>
        <v>0</v>
      </c>
      <c r="AQ125" s="138" t="s">
        <v>399</v>
      </c>
      <c r="AS125" s="138" t="s">
        <v>153</v>
      </c>
      <c r="AT125" s="138" t="s">
        <v>157</v>
      </c>
      <c r="AX125" s="13" t="s">
        <v>151</v>
      </c>
      <c r="BD125" s="139">
        <f>IF(N125="základná",J125,0)</f>
        <v>0</v>
      </c>
      <c r="BE125" s="139">
        <f>IF(N125="znížená",J125,0)</f>
        <v>0</v>
      </c>
      <c r="BF125" s="139">
        <f>IF(N125="zákl. prenesená",J125,0)</f>
        <v>0</v>
      </c>
      <c r="BG125" s="139">
        <f>IF(N125="zníž. prenesená",J125,0)</f>
        <v>0</v>
      </c>
      <c r="BH125" s="139">
        <f>IF(N125="nulová",J125,0)</f>
        <v>0</v>
      </c>
      <c r="BI125" s="13" t="s">
        <v>157</v>
      </c>
      <c r="BJ125" s="139">
        <f>ROUND(I125*H125,2)</f>
        <v>0</v>
      </c>
      <c r="BK125" s="13" t="s">
        <v>399</v>
      </c>
      <c r="BL125" s="138" t="s">
        <v>1373</v>
      </c>
    </row>
    <row r="126" spans="2:64" s="1" customFormat="1" ht="16.5" customHeight="1">
      <c r="B126" s="127"/>
      <c r="C126" s="128" t="s">
        <v>156</v>
      </c>
      <c r="D126" s="128" t="s">
        <v>153</v>
      </c>
      <c r="E126" s="129" t="s">
        <v>1374</v>
      </c>
      <c r="F126" s="130" t="s">
        <v>1375</v>
      </c>
      <c r="G126" s="131" t="s">
        <v>1366</v>
      </c>
      <c r="H126" s="132">
        <v>1</v>
      </c>
      <c r="I126" s="133"/>
      <c r="J126" s="133">
        <f>ROUND(I126*H126,2)</f>
        <v>0</v>
      </c>
      <c r="K126" s="130" t="s">
        <v>1</v>
      </c>
      <c r="L126" s="25"/>
      <c r="M126" s="149" t="s">
        <v>1</v>
      </c>
      <c r="N126" s="150" t="s">
        <v>35</v>
      </c>
      <c r="O126" s="151">
        <v>0</v>
      </c>
      <c r="P126" s="151">
        <f>O126*H126</f>
        <v>0</v>
      </c>
      <c r="Q126" s="151">
        <v>0</v>
      </c>
      <c r="R126" s="151">
        <f>Q126*H126</f>
        <v>0</v>
      </c>
      <c r="S126" s="151">
        <v>0</v>
      </c>
      <c r="T126" s="152">
        <f>S126*H126</f>
        <v>0</v>
      </c>
      <c r="AQ126" s="138" t="s">
        <v>399</v>
      </c>
      <c r="AS126" s="138" t="s">
        <v>153</v>
      </c>
      <c r="AT126" s="138" t="s">
        <v>157</v>
      </c>
      <c r="AX126" s="13" t="s">
        <v>151</v>
      </c>
      <c r="BD126" s="139">
        <f>IF(N126="základná",J126,0)</f>
        <v>0</v>
      </c>
      <c r="BE126" s="139">
        <f>IF(N126="znížená",J126,0)</f>
        <v>0</v>
      </c>
      <c r="BF126" s="139">
        <f>IF(N126="zákl. prenesená",J126,0)</f>
        <v>0</v>
      </c>
      <c r="BG126" s="139">
        <f>IF(N126="zníž. prenesená",J126,0)</f>
        <v>0</v>
      </c>
      <c r="BH126" s="139">
        <f>IF(N126="nulová",J126,0)</f>
        <v>0</v>
      </c>
      <c r="BI126" s="13" t="s">
        <v>157</v>
      </c>
      <c r="BJ126" s="139">
        <f>ROUND(I126*H126,2)</f>
        <v>0</v>
      </c>
      <c r="BK126" s="13" t="s">
        <v>399</v>
      </c>
      <c r="BL126" s="138" t="s">
        <v>1376</v>
      </c>
    </row>
    <row r="127" spans="2:64" s="1" customFormat="1" ht="6.9" customHeight="1">
      <c r="B127" s="37"/>
      <c r="C127" s="38"/>
      <c r="D127" s="38"/>
      <c r="E127" s="38"/>
      <c r="F127" s="38"/>
      <c r="G127" s="38"/>
      <c r="H127" s="38"/>
      <c r="I127" s="38"/>
      <c r="J127" s="38"/>
      <c r="K127" s="38"/>
      <c r="L127" s="25"/>
    </row>
  </sheetData>
  <autoFilter ref="C119:K126"/>
  <mergeCells count="5">
    <mergeCell ref="E112:H112"/>
    <mergeCell ref="L2:V2"/>
    <mergeCell ref="E9:H9"/>
    <mergeCell ref="E29:H29"/>
    <mergeCell ref="E89:H8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opLeftCell="A4" workbookViewId="0">
      <selection activeCell="H15" sqref="H15:H52"/>
    </sheetView>
  </sheetViews>
  <sheetFormatPr defaultRowHeight="10.199999999999999"/>
  <cols>
    <col min="1" max="1" width="7.7109375" style="157" customWidth="1"/>
    <col min="2" max="2" width="5.28515625" style="157" hidden="1" customWidth="1"/>
    <col min="3" max="3" width="9.42578125" style="157" hidden="1" customWidth="1"/>
    <col min="4" max="4" width="14.85546875" style="157" hidden="1" customWidth="1"/>
    <col min="5" max="5" width="71.42578125" style="157" customWidth="1"/>
    <col min="6" max="6" width="5.42578125" style="157" customWidth="1"/>
    <col min="7" max="7" width="11.140625" style="157" customWidth="1"/>
    <col min="8" max="8" width="10" style="157" customWidth="1"/>
    <col min="9" max="9" width="19.140625" style="157" customWidth="1"/>
    <col min="10" max="10" width="12.42578125" style="157" hidden="1" customWidth="1"/>
    <col min="11" max="11" width="12.7109375" style="157" hidden="1" customWidth="1"/>
    <col min="12" max="12" width="11.28515625" style="157" hidden="1" customWidth="1"/>
    <col min="13" max="13" width="13.42578125" style="157" hidden="1" customWidth="1"/>
    <col min="14" max="14" width="7" style="157" hidden="1" customWidth="1"/>
    <col min="15" max="15" width="7.85546875" style="157" hidden="1" customWidth="1"/>
    <col min="16" max="16" width="8.28515625" style="157" hidden="1" customWidth="1"/>
    <col min="17" max="19" width="10.7109375" style="157" hidden="1" customWidth="1"/>
    <col min="20" max="255" width="9.28515625" style="157"/>
    <col min="256" max="256" width="6.140625" style="157" customWidth="1"/>
    <col min="257" max="259" width="0" style="157" hidden="1" customWidth="1"/>
    <col min="260" max="260" width="76.28515625" style="157" bestFit="1" customWidth="1"/>
    <col min="261" max="261" width="5.42578125" style="157" customWidth="1"/>
    <col min="262" max="262" width="11.140625" style="157" customWidth="1"/>
    <col min="263" max="263" width="13" style="157" customWidth="1"/>
    <col min="264" max="264" width="19" style="157" customWidth="1"/>
    <col min="265" max="274" width="0" style="157" hidden="1" customWidth="1"/>
    <col min="275" max="511" width="9.28515625" style="157"/>
    <col min="512" max="512" width="6.140625" style="157" customWidth="1"/>
    <col min="513" max="515" width="0" style="157" hidden="1" customWidth="1"/>
    <col min="516" max="516" width="76.28515625" style="157" bestFit="1" customWidth="1"/>
    <col min="517" max="517" width="5.42578125" style="157" customWidth="1"/>
    <col min="518" max="518" width="11.140625" style="157" customWidth="1"/>
    <col min="519" max="519" width="13" style="157" customWidth="1"/>
    <col min="520" max="520" width="19" style="157" customWidth="1"/>
    <col min="521" max="530" width="0" style="157" hidden="1" customWidth="1"/>
    <col min="531" max="767" width="9.28515625" style="157"/>
    <col min="768" max="768" width="6.140625" style="157" customWidth="1"/>
    <col min="769" max="771" width="0" style="157" hidden="1" customWidth="1"/>
    <col min="772" max="772" width="76.28515625" style="157" bestFit="1" customWidth="1"/>
    <col min="773" max="773" width="5.42578125" style="157" customWidth="1"/>
    <col min="774" max="774" width="11.140625" style="157" customWidth="1"/>
    <col min="775" max="775" width="13" style="157" customWidth="1"/>
    <col min="776" max="776" width="19" style="157" customWidth="1"/>
    <col min="777" max="786" width="0" style="157" hidden="1" customWidth="1"/>
    <col min="787" max="1023" width="9.28515625" style="157"/>
    <col min="1024" max="1024" width="6.140625" style="157" customWidth="1"/>
    <col min="1025" max="1027" width="0" style="157" hidden="1" customWidth="1"/>
    <col min="1028" max="1028" width="76.28515625" style="157" bestFit="1" customWidth="1"/>
    <col min="1029" max="1029" width="5.42578125" style="157" customWidth="1"/>
    <col min="1030" max="1030" width="11.140625" style="157" customWidth="1"/>
    <col min="1031" max="1031" width="13" style="157" customWidth="1"/>
    <col min="1032" max="1032" width="19" style="157" customWidth="1"/>
    <col min="1033" max="1042" width="0" style="157" hidden="1" customWidth="1"/>
    <col min="1043" max="1279" width="9.28515625" style="157"/>
    <col min="1280" max="1280" width="6.140625" style="157" customWidth="1"/>
    <col min="1281" max="1283" width="0" style="157" hidden="1" customWidth="1"/>
    <col min="1284" max="1284" width="76.28515625" style="157" bestFit="1" customWidth="1"/>
    <col min="1285" max="1285" width="5.42578125" style="157" customWidth="1"/>
    <col min="1286" max="1286" width="11.140625" style="157" customWidth="1"/>
    <col min="1287" max="1287" width="13" style="157" customWidth="1"/>
    <col min="1288" max="1288" width="19" style="157" customWidth="1"/>
    <col min="1289" max="1298" width="0" style="157" hidden="1" customWidth="1"/>
    <col min="1299" max="1535" width="9.28515625" style="157"/>
    <col min="1536" max="1536" width="6.140625" style="157" customWidth="1"/>
    <col min="1537" max="1539" width="0" style="157" hidden="1" customWidth="1"/>
    <col min="1540" max="1540" width="76.28515625" style="157" bestFit="1" customWidth="1"/>
    <col min="1541" max="1541" width="5.42578125" style="157" customWidth="1"/>
    <col min="1542" max="1542" width="11.140625" style="157" customWidth="1"/>
    <col min="1543" max="1543" width="13" style="157" customWidth="1"/>
    <col min="1544" max="1544" width="19" style="157" customWidth="1"/>
    <col min="1545" max="1554" width="0" style="157" hidden="1" customWidth="1"/>
    <col min="1555" max="1791" width="9.28515625" style="157"/>
    <col min="1792" max="1792" width="6.140625" style="157" customWidth="1"/>
    <col min="1793" max="1795" width="0" style="157" hidden="1" customWidth="1"/>
    <col min="1796" max="1796" width="76.28515625" style="157" bestFit="1" customWidth="1"/>
    <col min="1797" max="1797" width="5.42578125" style="157" customWidth="1"/>
    <col min="1798" max="1798" width="11.140625" style="157" customWidth="1"/>
    <col min="1799" max="1799" width="13" style="157" customWidth="1"/>
    <col min="1800" max="1800" width="19" style="157" customWidth="1"/>
    <col min="1801" max="1810" width="0" style="157" hidden="1" customWidth="1"/>
    <col min="1811" max="2047" width="9.28515625" style="157"/>
    <col min="2048" max="2048" width="6.140625" style="157" customWidth="1"/>
    <col min="2049" max="2051" width="0" style="157" hidden="1" customWidth="1"/>
    <col min="2052" max="2052" width="76.28515625" style="157" bestFit="1" customWidth="1"/>
    <col min="2053" max="2053" width="5.42578125" style="157" customWidth="1"/>
    <col min="2054" max="2054" width="11.140625" style="157" customWidth="1"/>
    <col min="2055" max="2055" width="13" style="157" customWidth="1"/>
    <col min="2056" max="2056" width="19" style="157" customWidth="1"/>
    <col min="2057" max="2066" width="0" style="157" hidden="1" customWidth="1"/>
    <col min="2067" max="2303" width="9.28515625" style="157"/>
    <col min="2304" max="2304" width="6.140625" style="157" customWidth="1"/>
    <col min="2305" max="2307" width="0" style="157" hidden="1" customWidth="1"/>
    <col min="2308" max="2308" width="76.28515625" style="157" bestFit="1" customWidth="1"/>
    <col min="2309" max="2309" width="5.42578125" style="157" customWidth="1"/>
    <col min="2310" max="2310" width="11.140625" style="157" customWidth="1"/>
    <col min="2311" max="2311" width="13" style="157" customWidth="1"/>
    <col min="2312" max="2312" width="19" style="157" customWidth="1"/>
    <col min="2313" max="2322" width="0" style="157" hidden="1" customWidth="1"/>
    <col min="2323" max="2559" width="9.28515625" style="157"/>
    <col min="2560" max="2560" width="6.140625" style="157" customWidth="1"/>
    <col min="2561" max="2563" width="0" style="157" hidden="1" customWidth="1"/>
    <col min="2564" max="2564" width="76.28515625" style="157" bestFit="1" customWidth="1"/>
    <col min="2565" max="2565" width="5.42578125" style="157" customWidth="1"/>
    <col min="2566" max="2566" width="11.140625" style="157" customWidth="1"/>
    <col min="2567" max="2567" width="13" style="157" customWidth="1"/>
    <col min="2568" max="2568" width="19" style="157" customWidth="1"/>
    <col min="2569" max="2578" width="0" style="157" hidden="1" customWidth="1"/>
    <col min="2579" max="2815" width="9.28515625" style="157"/>
    <col min="2816" max="2816" width="6.140625" style="157" customWidth="1"/>
    <col min="2817" max="2819" width="0" style="157" hidden="1" customWidth="1"/>
    <col min="2820" max="2820" width="76.28515625" style="157" bestFit="1" customWidth="1"/>
    <col min="2821" max="2821" width="5.42578125" style="157" customWidth="1"/>
    <col min="2822" max="2822" width="11.140625" style="157" customWidth="1"/>
    <col min="2823" max="2823" width="13" style="157" customWidth="1"/>
    <col min="2824" max="2824" width="19" style="157" customWidth="1"/>
    <col min="2825" max="2834" width="0" style="157" hidden="1" customWidth="1"/>
    <col min="2835" max="3071" width="9.28515625" style="157"/>
    <col min="3072" max="3072" width="6.140625" style="157" customWidth="1"/>
    <col min="3073" max="3075" width="0" style="157" hidden="1" customWidth="1"/>
    <col min="3076" max="3076" width="76.28515625" style="157" bestFit="1" customWidth="1"/>
    <col min="3077" max="3077" width="5.42578125" style="157" customWidth="1"/>
    <col min="3078" max="3078" width="11.140625" style="157" customWidth="1"/>
    <col min="3079" max="3079" width="13" style="157" customWidth="1"/>
    <col min="3080" max="3080" width="19" style="157" customWidth="1"/>
    <col min="3081" max="3090" width="0" style="157" hidden="1" customWidth="1"/>
    <col min="3091" max="3327" width="9.28515625" style="157"/>
    <col min="3328" max="3328" width="6.140625" style="157" customWidth="1"/>
    <col min="3329" max="3331" width="0" style="157" hidden="1" customWidth="1"/>
    <col min="3332" max="3332" width="76.28515625" style="157" bestFit="1" customWidth="1"/>
    <col min="3333" max="3333" width="5.42578125" style="157" customWidth="1"/>
    <col min="3334" max="3334" width="11.140625" style="157" customWidth="1"/>
    <col min="3335" max="3335" width="13" style="157" customWidth="1"/>
    <col min="3336" max="3336" width="19" style="157" customWidth="1"/>
    <col min="3337" max="3346" width="0" style="157" hidden="1" customWidth="1"/>
    <col min="3347" max="3583" width="9.28515625" style="157"/>
    <col min="3584" max="3584" width="6.140625" style="157" customWidth="1"/>
    <col min="3585" max="3587" width="0" style="157" hidden="1" customWidth="1"/>
    <col min="3588" max="3588" width="76.28515625" style="157" bestFit="1" customWidth="1"/>
    <col min="3589" max="3589" width="5.42578125" style="157" customWidth="1"/>
    <col min="3590" max="3590" width="11.140625" style="157" customWidth="1"/>
    <col min="3591" max="3591" width="13" style="157" customWidth="1"/>
    <col min="3592" max="3592" width="19" style="157" customWidth="1"/>
    <col min="3593" max="3602" width="0" style="157" hidden="1" customWidth="1"/>
    <col min="3603" max="3839" width="9.28515625" style="157"/>
    <col min="3840" max="3840" width="6.140625" style="157" customWidth="1"/>
    <col min="3841" max="3843" width="0" style="157" hidden="1" customWidth="1"/>
    <col min="3844" max="3844" width="76.28515625" style="157" bestFit="1" customWidth="1"/>
    <col min="3845" max="3845" width="5.42578125" style="157" customWidth="1"/>
    <col min="3846" max="3846" width="11.140625" style="157" customWidth="1"/>
    <col min="3847" max="3847" width="13" style="157" customWidth="1"/>
    <col min="3848" max="3848" width="19" style="157" customWidth="1"/>
    <col min="3849" max="3858" width="0" style="157" hidden="1" customWidth="1"/>
    <col min="3859" max="4095" width="9.28515625" style="157"/>
    <col min="4096" max="4096" width="6.140625" style="157" customWidth="1"/>
    <col min="4097" max="4099" width="0" style="157" hidden="1" customWidth="1"/>
    <col min="4100" max="4100" width="76.28515625" style="157" bestFit="1" customWidth="1"/>
    <col min="4101" max="4101" width="5.42578125" style="157" customWidth="1"/>
    <col min="4102" max="4102" width="11.140625" style="157" customWidth="1"/>
    <col min="4103" max="4103" width="13" style="157" customWidth="1"/>
    <col min="4104" max="4104" width="19" style="157" customWidth="1"/>
    <col min="4105" max="4114" width="0" style="157" hidden="1" customWidth="1"/>
    <col min="4115" max="4351" width="9.28515625" style="157"/>
    <col min="4352" max="4352" width="6.140625" style="157" customWidth="1"/>
    <col min="4353" max="4355" width="0" style="157" hidden="1" customWidth="1"/>
    <col min="4356" max="4356" width="76.28515625" style="157" bestFit="1" customWidth="1"/>
    <col min="4357" max="4357" width="5.42578125" style="157" customWidth="1"/>
    <col min="4358" max="4358" width="11.140625" style="157" customWidth="1"/>
    <col min="4359" max="4359" width="13" style="157" customWidth="1"/>
    <col min="4360" max="4360" width="19" style="157" customWidth="1"/>
    <col min="4361" max="4370" width="0" style="157" hidden="1" customWidth="1"/>
    <col min="4371" max="4607" width="9.28515625" style="157"/>
    <col min="4608" max="4608" width="6.140625" style="157" customWidth="1"/>
    <col min="4609" max="4611" width="0" style="157" hidden="1" customWidth="1"/>
    <col min="4612" max="4612" width="76.28515625" style="157" bestFit="1" customWidth="1"/>
    <col min="4613" max="4613" width="5.42578125" style="157" customWidth="1"/>
    <col min="4614" max="4614" width="11.140625" style="157" customWidth="1"/>
    <col min="4615" max="4615" width="13" style="157" customWidth="1"/>
    <col min="4616" max="4616" width="19" style="157" customWidth="1"/>
    <col min="4617" max="4626" width="0" style="157" hidden="1" customWidth="1"/>
    <col min="4627" max="4863" width="9.28515625" style="157"/>
    <col min="4864" max="4864" width="6.140625" style="157" customWidth="1"/>
    <col min="4865" max="4867" width="0" style="157" hidden="1" customWidth="1"/>
    <col min="4868" max="4868" width="76.28515625" style="157" bestFit="1" customWidth="1"/>
    <col min="4869" max="4869" width="5.42578125" style="157" customWidth="1"/>
    <col min="4870" max="4870" width="11.140625" style="157" customWidth="1"/>
    <col min="4871" max="4871" width="13" style="157" customWidth="1"/>
    <col min="4872" max="4872" width="19" style="157" customWidth="1"/>
    <col min="4873" max="4882" width="0" style="157" hidden="1" customWidth="1"/>
    <col min="4883" max="5119" width="9.28515625" style="157"/>
    <col min="5120" max="5120" width="6.140625" style="157" customWidth="1"/>
    <col min="5121" max="5123" width="0" style="157" hidden="1" customWidth="1"/>
    <col min="5124" max="5124" width="76.28515625" style="157" bestFit="1" customWidth="1"/>
    <col min="5125" max="5125" width="5.42578125" style="157" customWidth="1"/>
    <col min="5126" max="5126" width="11.140625" style="157" customWidth="1"/>
    <col min="5127" max="5127" width="13" style="157" customWidth="1"/>
    <col min="5128" max="5128" width="19" style="157" customWidth="1"/>
    <col min="5129" max="5138" width="0" style="157" hidden="1" customWidth="1"/>
    <col min="5139" max="5375" width="9.28515625" style="157"/>
    <col min="5376" max="5376" width="6.140625" style="157" customWidth="1"/>
    <col min="5377" max="5379" width="0" style="157" hidden="1" customWidth="1"/>
    <col min="5380" max="5380" width="76.28515625" style="157" bestFit="1" customWidth="1"/>
    <col min="5381" max="5381" width="5.42578125" style="157" customWidth="1"/>
    <col min="5382" max="5382" width="11.140625" style="157" customWidth="1"/>
    <col min="5383" max="5383" width="13" style="157" customWidth="1"/>
    <col min="5384" max="5384" width="19" style="157" customWidth="1"/>
    <col min="5385" max="5394" width="0" style="157" hidden="1" customWidth="1"/>
    <col min="5395" max="5631" width="9.28515625" style="157"/>
    <col min="5632" max="5632" width="6.140625" style="157" customWidth="1"/>
    <col min="5633" max="5635" width="0" style="157" hidden="1" customWidth="1"/>
    <col min="5636" max="5636" width="76.28515625" style="157" bestFit="1" customWidth="1"/>
    <col min="5637" max="5637" width="5.42578125" style="157" customWidth="1"/>
    <col min="5638" max="5638" width="11.140625" style="157" customWidth="1"/>
    <col min="5639" max="5639" width="13" style="157" customWidth="1"/>
    <col min="5640" max="5640" width="19" style="157" customWidth="1"/>
    <col min="5641" max="5650" width="0" style="157" hidden="1" customWidth="1"/>
    <col min="5651" max="5887" width="9.28515625" style="157"/>
    <col min="5888" max="5888" width="6.140625" style="157" customWidth="1"/>
    <col min="5889" max="5891" width="0" style="157" hidden="1" customWidth="1"/>
    <col min="5892" max="5892" width="76.28515625" style="157" bestFit="1" customWidth="1"/>
    <col min="5893" max="5893" width="5.42578125" style="157" customWidth="1"/>
    <col min="5894" max="5894" width="11.140625" style="157" customWidth="1"/>
    <col min="5895" max="5895" width="13" style="157" customWidth="1"/>
    <col min="5896" max="5896" width="19" style="157" customWidth="1"/>
    <col min="5897" max="5906" width="0" style="157" hidden="1" customWidth="1"/>
    <col min="5907" max="6143" width="9.28515625" style="157"/>
    <col min="6144" max="6144" width="6.140625" style="157" customWidth="1"/>
    <col min="6145" max="6147" width="0" style="157" hidden="1" customWidth="1"/>
    <col min="6148" max="6148" width="76.28515625" style="157" bestFit="1" customWidth="1"/>
    <col min="6149" max="6149" width="5.42578125" style="157" customWidth="1"/>
    <col min="6150" max="6150" width="11.140625" style="157" customWidth="1"/>
    <col min="6151" max="6151" width="13" style="157" customWidth="1"/>
    <col min="6152" max="6152" width="19" style="157" customWidth="1"/>
    <col min="6153" max="6162" width="0" style="157" hidden="1" customWidth="1"/>
    <col min="6163" max="6399" width="9.28515625" style="157"/>
    <col min="6400" max="6400" width="6.140625" style="157" customWidth="1"/>
    <col min="6401" max="6403" width="0" style="157" hidden="1" customWidth="1"/>
    <col min="6404" max="6404" width="76.28515625" style="157" bestFit="1" customWidth="1"/>
    <col min="6405" max="6405" width="5.42578125" style="157" customWidth="1"/>
    <col min="6406" max="6406" width="11.140625" style="157" customWidth="1"/>
    <col min="6407" max="6407" width="13" style="157" customWidth="1"/>
    <col min="6408" max="6408" width="19" style="157" customWidth="1"/>
    <col min="6409" max="6418" width="0" style="157" hidden="1" customWidth="1"/>
    <col min="6419" max="6655" width="9.28515625" style="157"/>
    <col min="6656" max="6656" width="6.140625" style="157" customWidth="1"/>
    <col min="6657" max="6659" width="0" style="157" hidden="1" customWidth="1"/>
    <col min="6660" max="6660" width="76.28515625" style="157" bestFit="1" customWidth="1"/>
    <col min="6661" max="6661" width="5.42578125" style="157" customWidth="1"/>
    <col min="6662" max="6662" width="11.140625" style="157" customWidth="1"/>
    <col min="6663" max="6663" width="13" style="157" customWidth="1"/>
    <col min="6664" max="6664" width="19" style="157" customWidth="1"/>
    <col min="6665" max="6674" width="0" style="157" hidden="1" customWidth="1"/>
    <col min="6675" max="6911" width="9.28515625" style="157"/>
    <col min="6912" max="6912" width="6.140625" style="157" customWidth="1"/>
    <col min="6913" max="6915" width="0" style="157" hidden="1" customWidth="1"/>
    <col min="6916" max="6916" width="76.28515625" style="157" bestFit="1" customWidth="1"/>
    <col min="6917" max="6917" width="5.42578125" style="157" customWidth="1"/>
    <col min="6918" max="6918" width="11.140625" style="157" customWidth="1"/>
    <col min="6919" max="6919" width="13" style="157" customWidth="1"/>
    <col min="6920" max="6920" width="19" style="157" customWidth="1"/>
    <col min="6921" max="6930" width="0" style="157" hidden="1" customWidth="1"/>
    <col min="6931" max="7167" width="9.28515625" style="157"/>
    <col min="7168" max="7168" width="6.140625" style="157" customWidth="1"/>
    <col min="7169" max="7171" width="0" style="157" hidden="1" customWidth="1"/>
    <col min="7172" max="7172" width="76.28515625" style="157" bestFit="1" customWidth="1"/>
    <col min="7173" max="7173" width="5.42578125" style="157" customWidth="1"/>
    <col min="7174" max="7174" width="11.140625" style="157" customWidth="1"/>
    <col min="7175" max="7175" width="13" style="157" customWidth="1"/>
    <col min="7176" max="7176" width="19" style="157" customWidth="1"/>
    <col min="7177" max="7186" width="0" style="157" hidden="1" customWidth="1"/>
    <col min="7187" max="7423" width="9.28515625" style="157"/>
    <col min="7424" max="7424" width="6.140625" style="157" customWidth="1"/>
    <col min="7425" max="7427" width="0" style="157" hidden="1" customWidth="1"/>
    <col min="7428" max="7428" width="76.28515625" style="157" bestFit="1" customWidth="1"/>
    <col min="7429" max="7429" width="5.42578125" style="157" customWidth="1"/>
    <col min="7430" max="7430" width="11.140625" style="157" customWidth="1"/>
    <col min="7431" max="7431" width="13" style="157" customWidth="1"/>
    <col min="7432" max="7432" width="19" style="157" customWidth="1"/>
    <col min="7433" max="7442" width="0" style="157" hidden="1" customWidth="1"/>
    <col min="7443" max="7679" width="9.28515625" style="157"/>
    <col min="7680" max="7680" width="6.140625" style="157" customWidth="1"/>
    <col min="7681" max="7683" width="0" style="157" hidden="1" customWidth="1"/>
    <col min="7684" max="7684" width="76.28515625" style="157" bestFit="1" customWidth="1"/>
    <col min="7685" max="7685" width="5.42578125" style="157" customWidth="1"/>
    <col min="7686" max="7686" width="11.140625" style="157" customWidth="1"/>
    <col min="7687" max="7687" width="13" style="157" customWidth="1"/>
    <col min="7688" max="7688" width="19" style="157" customWidth="1"/>
    <col min="7689" max="7698" width="0" style="157" hidden="1" customWidth="1"/>
    <col min="7699" max="7935" width="9.28515625" style="157"/>
    <col min="7936" max="7936" width="6.140625" style="157" customWidth="1"/>
    <col min="7937" max="7939" width="0" style="157" hidden="1" customWidth="1"/>
    <col min="7940" max="7940" width="76.28515625" style="157" bestFit="1" customWidth="1"/>
    <col min="7941" max="7941" width="5.42578125" style="157" customWidth="1"/>
    <col min="7942" max="7942" width="11.140625" style="157" customWidth="1"/>
    <col min="7943" max="7943" width="13" style="157" customWidth="1"/>
    <col min="7944" max="7944" width="19" style="157" customWidth="1"/>
    <col min="7945" max="7954" width="0" style="157" hidden="1" customWidth="1"/>
    <col min="7955" max="8191" width="9.28515625" style="157"/>
    <col min="8192" max="8192" width="6.140625" style="157" customWidth="1"/>
    <col min="8193" max="8195" width="0" style="157" hidden="1" customWidth="1"/>
    <col min="8196" max="8196" width="76.28515625" style="157" bestFit="1" customWidth="1"/>
    <col min="8197" max="8197" width="5.42578125" style="157" customWidth="1"/>
    <col min="8198" max="8198" width="11.140625" style="157" customWidth="1"/>
    <col min="8199" max="8199" width="13" style="157" customWidth="1"/>
    <col min="8200" max="8200" width="19" style="157" customWidth="1"/>
    <col min="8201" max="8210" width="0" style="157" hidden="1" customWidth="1"/>
    <col min="8211" max="8447" width="9.28515625" style="157"/>
    <col min="8448" max="8448" width="6.140625" style="157" customWidth="1"/>
    <col min="8449" max="8451" width="0" style="157" hidden="1" customWidth="1"/>
    <col min="8452" max="8452" width="76.28515625" style="157" bestFit="1" customWidth="1"/>
    <col min="8453" max="8453" width="5.42578125" style="157" customWidth="1"/>
    <col min="8454" max="8454" width="11.140625" style="157" customWidth="1"/>
    <col min="8455" max="8455" width="13" style="157" customWidth="1"/>
    <col min="8456" max="8456" width="19" style="157" customWidth="1"/>
    <col min="8457" max="8466" width="0" style="157" hidden="1" customWidth="1"/>
    <col min="8467" max="8703" width="9.28515625" style="157"/>
    <col min="8704" max="8704" width="6.140625" style="157" customWidth="1"/>
    <col min="8705" max="8707" width="0" style="157" hidden="1" customWidth="1"/>
    <col min="8708" max="8708" width="76.28515625" style="157" bestFit="1" customWidth="1"/>
    <col min="8709" max="8709" width="5.42578125" style="157" customWidth="1"/>
    <col min="8710" max="8710" width="11.140625" style="157" customWidth="1"/>
    <col min="8711" max="8711" width="13" style="157" customWidth="1"/>
    <col min="8712" max="8712" width="19" style="157" customWidth="1"/>
    <col min="8713" max="8722" width="0" style="157" hidden="1" customWidth="1"/>
    <col min="8723" max="8959" width="9.28515625" style="157"/>
    <col min="8960" max="8960" width="6.140625" style="157" customWidth="1"/>
    <col min="8961" max="8963" width="0" style="157" hidden="1" customWidth="1"/>
    <col min="8964" max="8964" width="76.28515625" style="157" bestFit="1" customWidth="1"/>
    <col min="8965" max="8965" width="5.42578125" style="157" customWidth="1"/>
    <col min="8966" max="8966" width="11.140625" style="157" customWidth="1"/>
    <col min="8967" max="8967" width="13" style="157" customWidth="1"/>
    <col min="8968" max="8968" width="19" style="157" customWidth="1"/>
    <col min="8969" max="8978" width="0" style="157" hidden="1" customWidth="1"/>
    <col min="8979" max="9215" width="9.28515625" style="157"/>
    <col min="9216" max="9216" width="6.140625" style="157" customWidth="1"/>
    <col min="9217" max="9219" width="0" style="157" hidden="1" customWidth="1"/>
    <col min="9220" max="9220" width="76.28515625" style="157" bestFit="1" customWidth="1"/>
    <col min="9221" max="9221" width="5.42578125" style="157" customWidth="1"/>
    <col min="9222" max="9222" width="11.140625" style="157" customWidth="1"/>
    <col min="9223" max="9223" width="13" style="157" customWidth="1"/>
    <col min="9224" max="9224" width="19" style="157" customWidth="1"/>
    <col min="9225" max="9234" width="0" style="157" hidden="1" customWidth="1"/>
    <col min="9235" max="9471" width="9.28515625" style="157"/>
    <col min="9472" max="9472" width="6.140625" style="157" customWidth="1"/>
    <col min="9473" max="9475" width="0" style="157" hidden="1" customWidth="1"/>
    <col min="9476" max="9476" width="76.28515625" style="157" bestFit="1" customWidth="1"/>
    <col min="9477" max="9477" width="5.42578125" style="157" customWidth="1"/>
    <col min="9478" max="9478" width="11.140625" style="157" customWidth="1"/>
    <col min="9479" max="9479" width="13" style="157" customWidth="1"/>
    <col min="9480" max="9480" width="19" style="157" customWidth="1"/>
    <col min="9481" max="9490" width="0" style="157" hidden="1" customWidth="1"/>
    <col min="9491" max="9727" width="9.28515625" style="157"/>
    <col min="9728" max="9728" width="6.140625" style="157" customWidth="1"/>
    <col min="9729" max="9731" width="0" style="157" hidden="1" customWidth="1"/>
    <col min="9732" max="9732" width="76.28515625" style="157" bestFit="1" customWidth="1"/>
    <col min="9733" max="9733" width="5.42578125" style="157" customWidth="1"/>
    <col min="9734" max="9734" width="11.140625" style="157" customWidth="1"/>
    <col min="9735" max="9735" width="13" style="157" customWidth="1"/>
    <col min="9736" max="9736" width="19" style="157" customWidth="1"/>
    <col min="9737" max="9746" width="0" style="157" hidden="1" customWidth="1"/>
    <col min="9747" max="9983" width="9.28515625" style="157"/>
    <col min="9984" max="9984" width="6.140625" style="157" customWidth="1"/>
    <col min="9985" max="9987" width="0" style="157" hidden="1" customWidth="1"/>
    <col min="9988" max="9988" width="76.28515625" style="157" bestFit="1" customWidth="1"/>
    <col min="9989" max="9989" width="5.42578125" style="157" customWidth="1"/>
    <col min="9990" max="9990" width="11.140625" style="157" customWidth="1"/>
    <col min="9991" max="9991" width="13" style="157" customWidth="1"/>
    <col min="9992" max="9992" width="19" style="157" customWidth="1"/>
    <col min="9993" max="10002" width="0" style="157" hidden="1" customWidth="1"/>
    <col min="10003" max="10239" width="9.28515625" style="157"/>
    <col min="10240" max="10240" width="6.140625" style="157" customWidth="1"/>
    <col min="10241" max="10243" width="0" style="157" hidden="1" customWidth="1"/>
    <col min="10244" max="10244" width="76.28515625" style="157" bestFit="1" customWidth="1"/>
    <col min="10245" max="10245" width="5.42578125" style="157" customWidth="1"/>
    <col min="10246" max="10246" width="11.140625" style="157" customWidth="1"/>
    <col min="10247" max="10247" width="13" style="157" customWidth="1"/>
    <col min="10248" max="10248" width="19" style="157" customWidth="1"/>
    <col min="10249" max="10258" width="0" style="157" hidden="1" customWidth="1"/>
    <col min="10259" max="10495" width="9.28515625" style="157"/>
    <col min="10496" max="10496" width="6.140625" style="157" customWidth="1"/>
    <col min="10497" max="10499" width="0" style="157" hidden="1" customWidth="1"/>
    <col min="10500" max="10500" width="76.28515625" style="157" bestFit="1" customWidth="1"/>
    <col min="10501" max="10501" width="5.42578125" style="157" customWidth="1"/>
    <col min="10502" max="10502" width="11.140625" style="157" customWidth="1"/>
    <col min="10503" max="10503" width="13" style="157" customWidth="1"/>
    <col min="10504" max="10504" width="19" style="157" customWidth="1"/>
    <col min="10505" max="10514" width="0" style="157" hidden="1" customWidth="1"/>
    <col min="10515" max="10751" width="9.28515625" style="157"/>
    <col min="10752" max="10752" width="6.140625" style="157" customWidth="1"/>
    <col min="10753" max="10755" width="0" style="157" hidden="1" customWidth="1"/>
    <col min="10756" max="10756" width="76.28515625" style="157" bestFit="1" customWidth="1"/>
    <col min="10757" max="10757" width="5.42578125" style="157" customWidth="1"/>
    <col min="10758" max="10758" width="11.140625" style="157" customWidth="1"/>
    <col min="10759" max="10759" width="13" style="157" customWidth="1"/>
    <col min="10760" max="10760" width="19" style="157" customWidth="1"/>
    <col min="10761" max="10770" width="0" style="157" hidden="1" customWidth="1"/>
    <col min="10771" max="11007" width="9.28515625" style="157"/>
    <col min="11008" max="11008" width="6.140625" style="157" customWidth="1"/>
    <col min="11009" max="11011" width="0" style="157" hidden="1" customWidth="1"/>
    <col min="11012" max="11012" width="76.28515625" style="157" bestFit="1" customWidth="1"/>
    <col min="11013" max="11013" width="5.42578125" style="157" customWidth="1"/>
    <col min="11014" max="11014" width="11.140625" style="157" customWidth="1"/>
    <col min="11015" max="11015" width="13" style="157" customWidth="1"/>
    <col min="11016" max="11016" width="19" style="157" customWidth="1"/>
    <col min="11017" max="11026" width="0" style="157" hidden="1" customWidth="1"/>
    <col min="11027" max="11263" width="9.28515625" style="157"/>
    <col min="11264" max="11264" width="6.140625" style="157" customWidth="1"/>
    <col min="11265" max="11267" width="0" style="157" hidden="1" customWidth="1"/>
    <col min="11268" max="11268" width="76.28515625" style="157" bestFit="1" customWidth="1"/>
    <col min="11269" max="11269" width="5.42578125" style="157" customWidth="1"/>
    <col min="11270" max="11270" width="11.140625" style="157" customWidth="1"/>
    <col min="11271" max="11271" width="13" style="157" customWidth="1"/>
    <col min="11272" max="11272" width="19" style="157" customWidth="1"/>
    <col min="11273" max="11282" width="0" style="157" hidden="1" customWidth="1"/>
    <col min="11283" max="11519" width="9.28515625" style="157"/>
    <col min="11520" max="11520" width="6.140625" style="157" customWidth="1"/>
    <col min="11521" max="11523" width="0" style="157" hidden="1" customWidth="1"/>
    <col min="11524" max="11524" width="76.28515625" style="157" bestFit="1" customWidth="1"/>
    <col min="11525" max="11525" width="5.42578125" style="157" customWidth="1"/>
    <col min="11526" max="11526" width="11.140625" style="157" customWidth="1"/>
    <col min="11527" max="11527" width="13" style="157" customWidth="1"/>
    <col min="11528" max="11528" width="19" style="157" customWidth="1"/>
    <col min="11529" max="11538" width="0" style="157" hidden="1" customWidth="1"/>
    <col min="11539" max="11775" width="9.28515625" style="157"/>
    <col min="11776" max="11776" width="6.140625" style="157" customWidth="1"/>
    <col min="11777" max="11779" width="0" style="157" hidden="1" customWidth="1"/>
    <col min="11780" max="11780" width="76.28515625" style="157" bestFit="1" customWidth="1"/>
    <col min="11781" max="11781" width="5.42578125" style="157" customWidth="1"/>
    <col min="11782" max="11782" width="11.140625" style="157" customWidth="1"/>
    <col min="11783" max="11783" width="13" style="157" customWidth="1"/>
    <col min="11784" max="11784" width="19" style="157" customWidth="1"/>
    <col min="11785" max="11794" width="0" style="157" hidden="1" customWidth="1"/>
    <col min="11795" max="12031" width="9.28515625" style="157"/>
    <col min="12032" max="12032" width="6.140625" style="157" customWidth="1"/>
    <col min="12033" max="12035" width="0" style="157" hidden="1" customWidth="1"/>
    <col min="12036" max="12036" width="76.28515625" style="157" bestFit="1" customWidth="1"/>
    <col min="12037" max="12037" width="5.42578125" style="157" customWidth="1"/>
    <col min="12038" max="12038" width="11.140625" style="157" customWidth="1"/>
    <col min="12039" max="12039" width="13" style="157" customWidth="1"/>
    <col min="12040" max="12040" width="19" style="157" customWidth="1"/>
    <col min="12041" max="12050" width="0" style="157" hidden="1" customWidth="1"/>
    <col min="12051" max="12287" width="9.28515625" style="157"/>
    <col min="12288" max="12288" width="6.140625" style="157" customWidth="1"/>
    <col min="12289" max="12291" width="0" style="157" hidden="1" customWidth="1"/>
    <col min="12292" max="12292" width="76.28515625" style="157" bestFit="1" customWidth="1"/>
    <col min="12293" max="12293" width="5.42578125" style="157" customWidth="1"/>
    <col min="12294" max="12294" width="11.140625" style="157" customWidth="1"/>
    <col min="12295" max="12295" width="13" style="157" customWidth="1"/>
    <col min="12296" max="12296" width="19" style="157" customWidth="1"/>
    <col min="12297" max="12306" width="0" style="157" hidden="1" customWidth="1"/>
    <col min="12307" max="12543" width="9.28515625" style="157"/>
    <col min="12544" max="12544" width="6.140625" style="157" customWidth="1"/>
    <col min="12545" max="12547" width="0" style="157" hidden="1" customWidth="1"/>
    <col min="12548" max="12548" width="76.28515625" style="157" bestFit="1" customWidth="1"/>
    <col min="12549" max="12549" width="5.42578125" style="157" customWidth="1"/>
    <col min="12550" max="12550" width="11.140625" style="157" customWidth="1"/>
    <col min="12551" max="12551" width="13" style="157" customWidth="1"/>
    <col min="12552" max="12552" width="19" style="157" customWidth="1"/>
    <col min="12553" max="12562" width="0" style="157" hidden="1" customWidth="1"/>
    <col min="12563" max="12799" width="9.28515625" style="157"/>
    <col min="12800" max="12800" width="6.140625" style="157" customWidth="1"/>
    <col min="12801" max="12803" width="0" style="157" hidden="1" customWidth="1"/>
    <col min="12804" max="12804" width="76.28515625" style="157" bestFit="1" customWidth="1"/>
    <col min="12805" max="12805" width="5.42578125" style="157" customWidth="1"/>
    <col min="12806" max="12806" width="11.140625" style="157" customWidth="1"/>
    <col min="12807" max="12807" width="13" style="157" customWidth="1"/>
    <col min="12808" max="12808" width="19" style="157" customWidth="1"/>
    <col min="12809" max="12818" width="0" style="157" hidden="1" customWidth="1"/>
    <col min="12819" max="13055" width="9.28515625" style="157"/>
    <col min="13056" max="13056" width="6.140625" style="157" customWidth="1"/>
    <col min="13057" max="13059" width="0" style="157" hidden="1" customWidth="1"/>
    <col min="13060" max="13060" width="76.28515625" style="157" bestFit="1" customWidth="1"/>
    <col min="13061" max="13061" width="5.42578125" style="157" customWidth="1"/>
    <col min="13062" max="13062" width="11.140625" style="157" customWidth="1"/>
    <col min="13063" max="13063" width="13" style="157" customWidth="1"/>
    <col min="13064" max="13064" width="19" style="157" customWidth="1"/>
    <col min="13065" max="13074" width="0" style="157" hidden="1" customWidth="1"/>
    <col min="13075" max="13311" width="9.28515625" style="157"/>
    <col min="13312" max="13312" width="6.140625" style="157" customWidth="1"/>
    <col min="13313" max="13315" width="0" style="157" hidden="1" customWidth="1"/>
    <col min="13316" max="13316" width="76.28515625" style="157" bestFit="1" customWidth="1"/>
    <col min="13317" max="13317" width="5.42578125" style="157" customWidth="1"/>
    <col min="13318" max="13318" width="11.140625" style="157" customWidth="1"/>
    <col min="13319" max="13319" width="13" style="157" customWidth="1"/>
    <col min="13320" max="13320" width="19" style="157" customWidth="1"/>
    <col min="13321" max="13330" width="0" style="157" hidden="1" customWidth="1"/>
    <col min="13331" max="13567" width="9.28515625" style="157"/>
    <col min="13568" max="13568" width="6.140625" style="157" customWidth="1"/>
    <col min="13569" max="13571" width="0" style="157" hidden="1" customWidth="1"/>
    <col min="13572" max="13572" width="76.28515625" style="157" bestFit="1" customWidth="1"/>
    <col min="13573" max="13573" width="5.42578125" style="157" customWidth="1"/>
    <col min="13574" max="13574" width="11.140625" style="157" customWidth="1"/>
    <col min="13575" max="13575" width="13" style="157" customWidth="1"/>
    <col min="13576" max="13576" width="19" style="157" customWidth="1"/>
    <col min="13577" max="13586" width="0" style="157" hidden="1" customWidth="1"/>
    <col min="13587" max="13823" width="9.28515625" style="157"/>
    <col min="13824" max="13824" width="6.140625" style="157" customWidth="1"/>
    <col min="13825" max="13827" width="0" style="157" hidden="1" customWidth="1"/>
    <col min="13828" max="13828" width="76.28515625" style="157" bestFit="1" customWidth="1"/>
    <col min="13829" max="13829" width="5.42578125" style="157" customWidth="1"/>
    <col min="13830" max="13830" width="11.140625" style="157" customWidth="1"/>
    <col min="13831" max="13831" width="13" style="157" customWidth="1"/>
    <col min="13832" max="13832" width="19" style="157" customWidth="1"/>
    <col min="13833" max="13842" width="0" style="157" hidden="1" customWidth="1"/>
    <col min="13843" max="14079" width="9.28515625" style="157"/>
    <col min="14080" max="14080" width="6.140625" style="157" customWidth="1"/>
    <col min="14081" max="14083" width="0" style="157" hidden="1" customWidth="1"/>
    <col min="14084" max="14084" width="76.28515625" style="157" bestFit="1" customWidth="1"/>
    <col min="14085" max="14085" width="5.42578125" style="157" customWidth="1"/>
    <col min="14086" max="14086" width="11.140625" style="157" customWidth="1"/>
    <col min="14087" max="14087" width="13" style="157" customWidth="1"/>
    <col min="14088" max="14088" width="19" style="157" customWidth="1"/>
    <col min="14089" max="14098" width="0" style="157" hidden="1" customWidth="1"/>
    <col min="14099" max="14335" width="9.28515625" style="157"/>
    <col min="14336" max="14336" width="6.140625" style="157" customWidth="1"/>
    <col min="14337" max="14339" width="0" style="157" hidden="1" customWidth="1"/>
    <col min="14340" max="14340" width="76.28515625" style="157" bestFit="1" customWidth="1"/>
    <col min="14341" max="14341" width="5.42578125" style="157" customWidth="1"/>
    <col min="14342" max="14342" width="11.140625" style="157" customWidth="1"/>
    <col min="14343" max="14343" width="13" style="157" customWidth="1"/>
    <col min="14344" max="14344" width="19" style="157" customWidth="1"/>
    <col min="14345" max="14354" width="0" style="157" hidden="1" customWidth="1"/>
    <col min="14355" max="14591" width="9.28515625" style="157"/>
    <col min="14592" max="14592" width="6.140625" style="157" customWidth="1"/>
    <col min="14593" max="14595" width="0" style="157" hidden="1" customWidth="1"/>
    <col min="14596" max="14596" width="76.28515625" style="157" bestFit="1" customWidth="1"/>
    <col min="14597" max="14597" width="5.42578125" style="157" customWidth="1"/>
    <col min="14598" max="14598" width="11.140625" style="157" customWidth="1"/>
    <col min="14599" max="14599" width="13" style="157" customWidth="1"/>
    <col min="14600" max="14600" width="19" style="157" customWidth="1"/>
    <col min="14601" max="14610" width="0" style="157" hidden="1" customWidth="1"/>
    <col min="14611" max="14847" width="9.28515625" style="157"/>
    <col min="14848" max="14848" width="6.140625" style="157" customWidth="1"/>
    <col min="14849" max="14851" width="0" style="157" hidden="1" customWidth="1"/>
    <col min="14852" max="14852" width="76.28515625" style="157" bestFit="1" customWidth="1"/>
    <col min="14853" max="14853" width="5.42578125" style="157" customWidth="1"/>
    <col min="14854" max="14854" width="11.140625" style="157" customWidth="1"/>
    <col min="14855" max="14855" width="13" style="157" customWidth="1"/>
    <col min="14856" max="14856" width="19" style="157" customWidth="1"/>
    <col min="14857" max="14866" width="0" style="157" hidden="1" customWidth="1"/>
    <col min="14867" max="15103" width="9.28515625" style="157"/>
    <col min="15104" max="15104" width="6.140625" style="157" customWidth="1"/>
    <col min="15105" max="15107" width="0" style="157" hidden="1" customWidth="1"/>
    <col min="15108" max="15108" width="76.28515625" style="157" bestFit="1" customWidth="1"/>
    <col min="15109" max="15109" width="5.42578125" style="157" customWidth="1"/>
    <col min="15110" max="15110" width="11.140625" style="157" customWidth="1"/>
    <col min="15111" max="15111" width="13" style="157" customWidth="1"/>
    <col min="15112" max="15112" width="19" style="157" customWidth="1"/>
    <col min="15113" max="15122" width="0" style="157" hidden="1" customWidth="1"/>
    <col min="15123" max="15359" width="9.28515625" style="157"/>
    <col min="15360" max="15360" width="6.140625" style="157" customWidth="1"/>
    <col min="15361" max="15363" width="0" style="157" hidden="1" customWidth="1"/>
    <col min="15364" max="15364" width="76.28515625" style="157" bestFit="1" customWidth="1"/>
    <col min="15365" max="15365" width="5.42578125" style="157" customWidth="1"/>
    <col min="15366" max="15366" width="11.140625" style="157" customWidth="1"/>
    <col min="15367" max="15367" width="13" style="157" customWidth="1"/>
    <col min="15368" max="15368" width="19" style="157" customWidth="1"/>
    <col min="15369" max="15378" width="0" style="157" hidden="1" customWidth="1"/>
    <col min="15379" max="15615" width="9.28515625" style="157"/>
    <col min="15616" max="15616" width="6.140625" style="157" customWidth="1"/>
    <col min="15617" max="15619" width="0" style="157" hidden="1" customWidth="1"/>
    <col min="15620" max="15620" width="76.28515625" style="157" bestFit="1" customWidth="1"/>
    <col min="15621" max="15621" width="5.42578125" style="157" customWidth="1"/>
    <col min="15622" max="15622" width="11.140625" style="157" customWidth="1"/>
    <col min="15623" max="15623" width="13" style="157" customWidth="1"/>
    <col min="15624" max="15624" width="19" style="157" customWidth="1"/>
    <col min="15625" max="15634" width="0" style="157" hidden="1" customWidth="1"/>
    <col min="15635" max="15871" width="9.28515625" style="157"/>
    <col min="15872" max="15872" width="6.140625" style="157" customWidth="1"/>
    <col min="15873" max="15875" width="0" style="157" hidden="1" customWidth="1"/>
    <col min="15876" max="15876" width="76.28515625" style="157" bestFit="1" customWidth="1"/>
    <col min="15877" max="15877" width="5.42578125" style="157" customWidth="1"/>
    <col min="15878" max="15878" width="11.140625" style="157" customWidth="1"/>
    <col min="15879" max="15879" width="13" style="157" customWidth="1"/>
    <col min="15880" max="15880" width="19" style="157" customWidth="1"/>
    <col min="15881" max="15890" width="0" style="157" hidden="1" customWidth="1"/>
    <col min="15891" max="16127" width="9.28515625" style="157"/>
    <col min="16128" max="16128" width="6.140625" style="157" customWidth="1"/>
    <col min="16129" max="16131" width="0" style="157" hidden="1" customWidth="1"/>
    <col min="16132" max="16132" width="76.28515625" style="157" bestFit="1" customWidth="1"/>
    <col min="16133" max="16133" width="5.42578125" style="157" customWidth="1"/>
    <col min="16134" max="16134" width="11.140625" style="157" customWidth="1"/>
    <col min="16135" max="16135" width="13" style="157" customWidth="1"/>
    <col min="16136" max="16136" width="19" style="157" customWidth="1"/>
    <col min="16137" max="16146" width="0" style="157" hidden="1" customWidth="1"/>
    <col min="16147" max="16384" width="9.28515625" style="157"/>
  </cols>
  <sheetData>
    <row r="1" spans="1:23" ht="18" customHeight="1">
      <c r="A1" s="154" t="s">
        <v>1923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156"/>
    </row>
    <row r="2" spans="1:23" ht="11.25" customHeight="1">
      <c r="A2" s="158" t="s">
        <v>13</v>
      </c>
      <c r="B2" s="159"/>
      <c r="C2" s="159" t="str">
        <f>'[1]Krycí list'!E5</f>
        <v>KOMUNITNÉ CENTRUM JELKA</v>
      </c>
      <c r="D2" s="159"/>
      <c r="E2" s="159"/>
      <c r="F2" s="159" t="s">
        <v>2206</v>
      </c>
      <c r="G2" s="159"/>
      <c r="H2" s="159"/>
      <c r="I2" s="159"/>
      <c r="J2" s="159"/>
      <c r="K2" s="159"/>
      <c r="L2" s="155"/>
      <c r="M2" s="155"/>
      <c r="N2" s="155"/>
      <c r="O2" s="156"/>
      <c r="P2" s="156"/>
    </row>
    <row r="3" spans="1:23" ht="11.25" customHeight="1">
      <c r="A3" s="158" t="s">
        <v>16</v>
      </c>
      <c r="B3" s="159"/>
      <c r="C3" s="159" t="str">
        <f>'[1]Krycí list'!E7</f>
        <v>KOMUNITNÉ CENTRUM JELKA</v>
      </c>
      <c r="D3" s="159"/>
      <c r="E3" s="159"/>
      <c r="F3" s="159" t="s">
        <v>17</v>
      </c>
      <c r="G3" s="159"/>
      <c r="H3" s="159"/>
      <c r="I3" s="159"/>
      <c r="J3" s="159"/>
      <c r="K3" s="159"/>
      <c r="L3" s="155"/>
      <c r="M3" s="155"/>
      <c r="N3" s="155"/>
      <c r="O3" s="156"/>
      <c r="P3" s="156"/>
    </row>
    <row r="4" spans="1:23" ht="11.25" customHeight="1">
      <c r="A4" s="158" t="s">
        <v>24</v>
      </c>
      <c r="B4" s="159"/>
      <c r="C4" s="159" t="str">
        <f>'[1]Krycí list'!E9</f>
        <v xml:space="preserve"> ELEKTROINŠTALÁCIA</v>
      </c>
      <c r="D4" s="159"/>
      <c r="E4" s="159"/>
      <c r="F4" s="159" t="s">
        <v>25</v>
      </c>
      <c r="G4" s="159"/>
      <c r="H4" s="159"/>
      <c r="I4" s="159"/>
      <c r="J4" s="159"/>
      <c r="K4" s="159"/>
      <c r="L4" s="155"/>
      <c r="M4" s="155"/>
      <c r="N4" s="155"/>
      <c r="O4" s="156"/>
      <c r="P4" s="156"/>
    </row>
    <row r="5" spans="1:23" ht="11.25" customHeight="1">
      <c r="A5" s="159" t="s">
        <v>14</v>
      </c>
      <c r="B5" s="159"/>
      <c r="C5" s="159" t="str">
        <f>'[1]Krycí list'!P5</f>
        <v/>
      </c>
      <c r="D5" s="159"/>
      <c r="E5" s="159"/>
      <c r="F5" s="159"/>
      <c r="G5" s="159"/>
      <c r="H5" s="159"/>
      <c r="I5" s="159"/>
      <c r="J5" s="159"/>
      <c r="K5" s="159"/>
      <c r="L5" s="155"/>
      <c r="M5" s="155"/>
      <c r="N5" s="155"/>
      <c r="O5" s="156"/>
      <c r="P5" s="156"/>
    </row>
    <row r="6" spans="1:23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5"/>
      <c r="M6" s="155"/>
      <c r="N6" s="155"/>
      <c r="O6" s="156"/>
      <c r="P6" s="156"/>
    </row>
    <row r="7" spans="1:23" ht="11.25" customHeight="1">
      <c r="A7" s="159" t="s">
        <v>19</v>
      </c>
      <c r="B7" s="159"/>
      <c r="C7" s="159" t="str">
        <f>'[1]Krycí list'!E26</f>
        <v>OBEC JELKA, MIEROVÁ 995/17 , 925 23 JELKA</v>
      </c>
      <c r="D7" s="159"/>
      <c r="E7" s="159"/>
      <c r="F7" s="159" t="s">
        <v>21</v>
      </c>
      <c r="G7" s="159"/>
      <c r="H7" s="159"/>
      <c r="I7" s="159"/>
      <c r="J7" s="159"/>
      <c r="K7" s="159"/>
      <c r="L7" s="155"/>
      <c r="M7" s="155"/>
      <c r="N7" s="155"/>
      <c r="O7" s="156"/>
      <c r="P7" s="156"/>
    </row>
    <row r="8" spans="1:23" ht="11.25" customHeight="1">
      <c r="A8" s="159" t="s">
        <v>23</v>
      </c>
      <c r="B8" s="159"/>
      <c r="C8" s="159" t="str">
        <f>'[1]Krycí list'!E28</f>
        <v xml:space="preserve"> e-Innovation s.r.o.</v>
      </c>
      <c r="D8" s="159"/>
      <c r="E8" s="159"/>
      <c r="F8" s="159" t="s">
        <v>2209</v>
      </c>
      <c r="G8" s="159"/>
      <c r="H8" s="159"/>
      <c r="I8" s="159"/>
      <c r="J8" s="159"/>
      <c r="K8" s="159"/>
      <c r="L8" s="155"/>
      <c r="M8" s="155"/>
      <c r="N8" s="155"/>
      <c r="O8" s="156"/>
      <c r="P8" s="156"/>
    </row>
    <row r="9" spans="1:23" ht="11.25" customHeight="1">
      <c r="A9" s="159" t="s">
        <v>18</v>
      </c>
      <c r="B9" s="159"/>
      <c r="C9" s="160">
        <v>43529</v>
      </c>
      <c r="D9" s="159"/>
      <c r="E9" s="396">
        <f>'Rekapitulácia stavby'!AN10</f>
        <v>43886</v>
      </c>
      <c r="F9" s="396">
        <f>'Rekapitulácia stavby'!AN10</f>
        <v>43886</v>
      </c>
      <c r="G9" s="159"/>
      <c r="H9" s="159"/>
      <c r="I9" s="159"/>
      <c r="J9" s="159"/>
      <c r="K9" s="159"/>
      <c r="L9" s="155"/>
      <c r="M9" s="155"/>
      <c r="N9" s="155"/>
      <c r="O9" s="156"/>
      <c r="P9" s="156"/>
    </row>
    <row r="10" spans="1:23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6"/>
      <c r="P10" s="156"/>
    </row>
    <row r="11" spans="1:23" ht="20.399999999999999">
      <c r="A11" s="161" t="s">
        <v>1924</v>
      </c>
      <c r="B11" s="162"/>
      <c r="C11" s="162"/>
      <c r="D11" s="162"/>
      <c r="E11" s="162" t="s">
        <v>1925</v>
      </c>
      <c r="F11" s="162" t="s">
        <v>139</v>
      </c>
      <c r="G11" s="162" t="s">
        <v>1926</v>
      </c>
      <c r="H11" s="162" t="s">
        <v>1927</v>
      </c>
      <c r="I11" s="162" t="s">
        <v>1928</v>
      </c>
      <c r="J11" s="162" t="s">
        <v>1929</v>
      </c>
      <c r="K11" s="162" t="s">
        <v>1930</v>
      </c>
      <c r="L11" s="162" t="s">
        <v>1931</v>
      </c>
      <c r="M11" s="162" t="s">
        <v>1932</v>
      </c>
      <c r="N11" s="163"/>
      <c r="O11" s="164" t="s">
        <v>1933</v>
      </c>
      <c r="P11" s="165" t="s">
        <v>1934</v>
      </c>
    </row>
    <row r="12" spans="1:23" ht="11.25" customHeight="1">
      <c r="A12" s="166"/>
      <c r="B12" s="167"/>
      <c r="C12" s="167"/>
      <c r="D12" s="167"/>
      <c r="E12" s="167">
        <v>5</v>
      </c>
      <c r="F12" s="167">
        <v>6</v>
      </c>
      <c r="G12" s="167">
        <v>7</v>
      </c>
      <c r="H12" s="167">
        <v>8</v>
      </c>
      <c r="I12" s="167">
        <v>9</v>
      </c>
      <c r="J12" s="167"/>
      <c r="K12" s="167"/>
      <c r="L12" s="167"/>
      <c r="M12" s="167"/>
      <c r="N12" s="168"/>
      <c r="O12" s="169">
        <v>11</v>
      </c>
      <c r="P12" s="170">
        <v>12</v>
      </c>
    </row>
    <row r="13" spans="1:23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71"/>
      <c r="O13" s="172"/>
      <c r="P13" s="173"/>
    </row>
    <row r="14" spans="1:23" s="179" customFormat="1" ht="17.399999999999999">
      <c r="A14" s="174"/>
      <c r="B14" s="175"/>
      <c r="C14" s="174"/>
      <c r="D14" s="174"/>
      <c r="E14" s="176" t="s">
        <v>1935</v>
      </c>
      <c r="F14" s="174"/>
      <c r="G14" s="174"/>
      <c r="H14" s="174"/>
      <c r="I14" s="177">
        <f>SUM(I15:I52)</f>
        <v>0</v>
      </c>
      <c r="J14" s="174"/>
      <c r="K14" s="178" t="e">
        <f>#REF!+#REF!</f>
        <v>#REF!</v>
      </c>
      <c r="L14" s="174"/>
      <c r="M14" s="178" t="e">
        <f>#REF!+#REF!</f>
        <v>#REF!</v>
      </c>
      <c r="N14" s="174"/>
      <c r="P14" s="180" t="s">
        <v>69</v>
      </c>
    </row>
    <row r="15" spans="1:23" s="191" customFormat="1">
      <c r="A15" s="181">
        <v>1</v>
      </c>
      <c r="B15" s="182"/>
      <c r="C15" s="182"/>
      <c r="D15" s="183"/>
      <c r="E15" s="184" t="s">
        <v>1936</v>
      </c>
      <c r="F15" s="185" t="s">
        <v>335</v>
      </c>
      <c r="G15" s="186">
        <v>200</v>
      </c>
      <c r="H15" s="186"/>
      <c r="I15" s="186">
        <f>G15*H15</f>
        <v>0</v>
      </c>
      <c r="J15" s="187">
        <v>0</v>
      </c>
      <c r="K15" s="186">
        <f t="shared" ref="K15:K33" si="0">G15*J15</f>
        <v>0</v>
      </c>
      <c r="L15" s="187">
        <v>0</v>
      </c>
      <c r="M15" s="186">
        <f t="shared" ref="M15:M33" si="1">G15*L15</f>
        <v>0</v>
      </c>
      <c r="N15" s="188">
        <v>20</v>
      </c>
      <c r="O15" s="189">
        <v>256</v>
      </c>
      <c r="P15" s="190" t="s">
        <v>157</v>
      </c>
      <c r="W15" s="271"/>
    </row>
    <row r="16" spans="1:23" s="191" customFormat="1">
      <c r="A16" s="181">
        <v>2</v>
      </c>
      <c r="B16" s="192"/>
      <c r="C16" s="192"/>
      <c r="D16" s="193"/>
      <c r="E16" s="184" t="s">
        <v>1937</v>
      </c>
      <c r="F16" s="185" t="s">
        <v>335</v>
      </c>
      <c r="G16" s="186">
        <v>650</v>
      </c>
      <c r="H16" s="194"/>
      <c r="I16" s="186">
        <f t="shared" ref="I16:I52" si="2">G16*H16</f>
        <v>0</v>
      </c>
      <c r="J16" s="195">
        <v>0</v>
      </c>
      <c r="K16" s="194">
        <f t="shared" si="0"/>
        <v>0</v>
      </c>
      <c r="L16" s="195">
        <v>0</v>
      </c>
      <c r="M16" s="194">
        <f t="shared" si="1"/>
        <v>0</v>
      </c>
      <c r="N16" s="188">
        <v>20</v>
      </c>
      <c r="O16" s="196">
        <v>64</v>
      </c>
      <c r="P16" s="191" t="s">
        <v>157</v>
      </c>
      <c r="W16" s="271"/>
    </row>
    <row r="17" spans="1:23" s="191" customFormat="1">
      <c r="A17" s="181">
        <v>3</v>
      </c>
      <c r="B17" s="182"/>
      <c r="C17" s="182"/>
      <c r="D17" s="183"/>
      <c r="E17" s="184" t="s">
        <v>1938</v>
      </c>
      <c r="F17" s="185" t="s">
        <v>335</v>
      </c>
      <c r="G17" s="186">
        <v>1300</v>
      </c>
      <c r="H17" s="186"/>
      <c r="I17" s="186">
        <f t="shared" si="2"/>
        <v>0</v>
      </c>
      <c r="J17" s="187">
        <v>0</v>
      </c>
      <c r="K17" s="186">
        <f t="shared" si="0"/>
        <v>0</v>
      </c>
      <c r="L17" s="187">
        <v>0</v>
      </c>
      <c r="M17" s="186">
        <f t="shared" si="1"/>
        <v>0</v>
      </c>
      <c r="N17" s="188">
        <v>20</v>
      </c>
      <c r="O17" s="189">
        <v>256</v>
      </c>
      <c r="P17" s="190" t="s">
        <v>157</v>
      </c>
      <c r="W17" s="271"/>
    </row>
    <row r="18" spans="1:23" s="191" customFormat="1">
      <c r="A18" s="181">
        <v>4</v>
      </c>
      <c r="B18" s="182"/>
      <c r="C18" s="182"/>
      <c r="D18" s="183"/>
      <c r="E18" s="184" t="s">
        <v>1939</v>
      </c>
      <c r="F18" s="185" t="s">
        <v>335</v>
      </c>
      <c r="G18" s="186">
        <v>60</v>
      </c>
      <c r="H18" s="186"/>
      <c r="I18" s="186">
        <f t="shared" si="2"/>
        <v>0</v>
      </c>
      <c r="J18" s="187">
        <v>0</v>
      </c>
      <c r="K18" s="186">
        <f>G18*J18</f>
        <v>0</v>
      </c>
      <c r="L18" s="187">
        <v>0</v>
      </c>
      <c r="M18" s="186">
        <f>G18*L18</f>
        <v>0</v>
      </c>
      <c r="N18" s="188">
        <v>20</v>
      </c>
      <c r="O18" s="189">
        <v>256</v>
      </c>
      <c r="P18" s="190" t="s">
        <v>157</v>
      </c>
      <c r="W18" s="271"/>
    </row>
    <row r="19" spans="1:23" s="191" customFormat="1">
      <c r="A19" s="181">
        <v>5</v>
      </c>
      <c r="B19" s="182"/>
      <c r="C19" s="182"/>
      <c r="D19" s="183"/>
      <c r="E19" s="184" t="s">
        <v>1940</v>
      </c>
      <c r="F19" s="185" t="s">
        <v>335</v>
      </c>
      <c r="G19" s="186">
        <v>10</v>
      </c>
      <c r="H19" s="186"/>
      <c r="I19" s="186">
        <f t="shared" si="2"/>
        <v>0</v>
      </c>
      <c r="J19" s="187">
        <v>0</v>
      </c>
      <c r="K19" s="186">
        <f>G19*J19</f>
        <v>0</v>
      </c>
      <c r="L19" s="187">
        <v>0</v>
      </c>
      <c r="M19" s="186">
        <f>G19*L19</f>
        <v>0</v>
      </c>
      <c r="N19" s="188">
        <v>20</v>
      </c>
      <c r="O19" s="189">
        <v>256</v>
      </c>
      <c r="P19" s="190" t="s">
        <v>157</v>
      </c>
      <c r="W19" s="271"/>
    </row>
    <row r="20" spans="1:23" s="191" customFormat="1">
      <c r="A20" s="181">
        <v>6</v>
      </c>
      <c r="B20" s="182"/>
      <c r="C20" s="182"/>
      <c r="D20" s="183"/>
      <c r="E20" s="184" t="s">
        <v>1941</v>
      </c>
      <c r="F20" s="185" t="s">
        <v>335</v>
      </c>
      <c r="G20" s="186">
        <v>150</v>
      </c>
      <c r="H20" s="186"/>
      <c r="I20" s="186">
        <f t="shared" si="2"/>
        <v>0</v>
      </c>
      <c r="J20" s="187">
        <v>0</v>
      </c>
      <c r="K20" s="186">
        <f>G20*J20</f>
        <v>0</v>
      </c>
      <c r="L20" s="187">
        <v>0</v>
      </c>
      <c r="M20" s="186">
        <f>G20*L20</f>
        <v>0</v>
      </c>
      <c r="N20" s="188">
        <v>20</v>
      </c>
      <c r="O20" s="189">
        <v>256</v>
      </c>
      <c r="P20" s="190" t="s">
        <v>157</v>
      </c>
      <c r="W20" s="271"/>
    </row>
    <row r="21" spans="1:23" s="191" customFormat="1">
      <c r="A21" s="181">
        <v>7</v>
      </c>
      <c r="B21" s="182"/>
      <c r="C21" s="182"/>
      <c r="D21" s="183"/>
      <c r="E21" s="184" t="s">
        <v>1942</v>
      </c>
      <c r="F21" s="185" t="s">
        <v>335</v>
      </c>
      <c r="G21" s="186">
        <v>350</v>
      </c>
      <c r="H21" s="186"/>
      <c r="I21" s="186">
        <f t="shared" si="2"/>
        <v>0</v>
      </c>
      <c r="J21" s="187"/>
      <c r="K21" s="186"/>
      <c r="L21" s="187"/>
      <c r="M21" s="186"/>
      <c r="N21" s="188">
        <v>20</v>
      </c>
      <c r="O21" s="189"/>
      <c r="P21" s="190"/>
      <c r="W21" s="271"/>
    </row>
    <row r="22" spans="1:23" s="191" customFormat="1">
      <c r="A22" s="181">
        <v>8</v>
      </c>
      <c r="B22" s="182"/>
      <c r="C22" s="182"/>
      <c r="D22" s="183"/>
      <c r="E22" s="184" t="s">
        <v>1943</v>
      </c>
      <c r="F22" s="185" t="s">
        <v>154</v>
      </c>
      <c r="G22" s="186">
        <v>53</v>
      </c>
      <c r="H22" s="186"/>
      <c r="I22" s="186">
        <f t="shared" si="2"/>
        <v>0</v>
      </c>
      <c r="J22" s="187">
        <v>0</v>
      </c>
      <c r="K22" s="186">
        <f t="shared" si="0"/>
        <v>0</v>
      </c>
      <c r="L22" s="187">
        <v>0</v>
      </c>
      <c r="M22" s="186">
        <f t="shared" si="1"/>
        <v>0</v>
      </c>
      <c r="N22" s="188">
        <v>20</v>
      </c>
      <c r="O22" s="189">
        <v>256</v>
      </c>
      <c r="P22" s="190" t="s">
        <v>157</v>
      </c>
      <c r="W22" s="271"/>
    </row>
    <row r="23" spans="1:23" s="191" customFormat="1">
      <c r="A23" s="181">
        <v>9</v>
      </c>
      <c r="B23" s="192"/>
      <c r="C23" s="192"/>
      <c r="D23" s="193"/>
      <c r="E23" s="184" t="s">
        <v>1944</v>
      </c>
      <c r="F23" s="185" t="s">
        <v>154</v>
      </c>
      <c r="G23" s="186">
        <v>3</v>
      </c>
      <c r="H23" s="194"/>
      <c r="I23" s="186">
        <f t="shared" si="2"/>
        <v>0</v>
      </c>
      <c r="J23" s="195">
        <v>0</v>
      </c>
      <c r="K23" s="194">
        <f t="shared" si="0"/>
        <v>0</v>
      </c>
      <c r="L23" s="195">
        <v>0</v>
      </c>
      <c r="M23" s="194">
        <f t="shared" si="1"/>
        <v>0</v>
      </c>
      <c r="N23" s="188">
        <v>20</v>
      </c>
      <c r="O23" s="196">
        <v>64</v>
      </c>
      <c r="P23" s="191" t="s">
        <v>157</v>
      </c>
      <c r="W23" s="271"/>
    </row>
    <row r="24" spans="1:23" s="191" customFormat="1">
      <c r="A24" s="181">
        <v>10</v>
      </c>
      <c r="B24" s="182"/>
      <c r="C24" s="182"/>
      <c r="D24" s="183"/>
      <c r="E24" s="184" t="s">
        <v>1945</v>
      </c>
      <c r="F24" s="185" t="s">
        <v>154</v>
      </c>
      <c r="G24" s="186">
        <v>17</v>
      </c>
      <c r="H24" s="186"/>
      <c r="I24" s="186">
        <f t="shared" si="2"/>
        <v>0</v>
      </c>
      <c r="J24" s="187">
        <v>2.0000000000000001E-4</v>
      </c>
      <c r="K24" s="186">
        <f t="shared" si="0"/>
        <v>3.4000000000000002E-3</v>
      </c>
      <c r="L24" s="187">
        <v>0</v>
      </c>
      <c r="M24" s="186">
        <f t="shared" si="1"/>
        <v>0</v>
      </c>
      <c r="N24" s="188">
        <v>20</v>
      </c>
      <c r="O24" s="189">
        <v>256</v>
      </c>
      <c r="P24" s="190" t="s">
        <v>157</v>
      </c>
      <c r="W24" s="271"/>
    </row>
    <row r="25" spans="1:23" s="191" customFormat="1">
      <c r="A25" s="181">
        <v>11</v>
      </c>
      <c r="B25" s="192"/>
      <c r="C25" s="192"/>
      <c r="D25" s="193"/>
      <c r="E25" s="184" t="s">
        <v>1946</v>
      </c>
      <c r="F25" s="185" t="s">
        <v>154</v>
      </c>
      <c r="G25" s="186">
        <v>1</v>
      </c>
      <c r="H25" s="194"/>
      <c r="I25" s="186">
        <f t="shared" si="2"/>
        <v>0</v>
      </c>
      <c r="J25" s="195">
        <v>0</v>
      </c>
      <c r="K25" s="194">
        <f t="shared" si="0"/>
        <v>0</v>
      </c>
      <c r="L25" s="195">
        <v>0</v>
      </c>
      <c r="M25" s="194">
        <f t="shared" si="1"/>
        <v>0</v>
      </c>
      <c r="N25" s="188">
        <v>20</v>
      </c>
      <c r="O25" s="196">
        <v>64</v>
      </c>
      <c r="P25" s="191" t="s">
        <v>157</v>
      </c>
      <c r="W25" s="271"/>
    </row>
    <row r="26" spans="1:23" s="191" customFormat="1">
      <c r="A26" s="181">
        <v>12</v>
      </c>
      <c r="B26" s="192"/>
      <c r="C26" s="192"/>
      <c r="D26" s="193"/>
      <c r="E26" s="184" t="s">
        <v>1947</v>
      </c>
      <c r="F26" s="185" t="s">
        <v>154</v>
      </c>
      <c r="G26" s="186">
        <v>10</v>
      </c>
      <c r="H26" s="194"/>
      <c r="I26" s="186">
        <f t="shared" si="2"/>
        <v>0</v>
      </c>
      <c r="J26" s="195">
        <v>0</v>
      </c>
      <c r="K26" s="194">
        <f t="shared" si="0"/>
        <v>0</v>
      </c>
      <c r="L26" s="195">
        <v>0</v>
      </c>
      <c r="M26" s="194">
        <f t="shared" si="1"/>
        <v>0</v>
      </c>
      <c r="N26" s="188">
        <v>20</v>
      </c>
      <c r="O26" s="196">
        <v>64</v>
      </c>
      <c r="P26" s="191" t="s">
        <v>157</v>
      </c>
      <c r="W26" s="271"/>
    </row>
    <row r="27" spans="1:23" s="191" customFormat="1">
      <c r="A27" s="181">
        <v>13</v>
      </c>
      <c r="B27" s="192"/>
      <c r="C27" s="192"/>
      <c r="D27" s="193"/>
      <c r="E27" s="184" t="s">
        <v>1948</v>
      </c>
      <c r="F27" s="185" t="s">
        <v>154</v>
      </c>
      <c r="G27" s="186">
        <v>2</v>
      </c>
      <c r="H27" s="194"/>
      <c r="I27" s="186">
        <f t="shared" si="2"/>
        <v>0</v>
      </c>
      <c r="J27" s="195">
        <v>0</v>
      </c>
      <c r="K27" s="194">
        <f t="shared" si="0"/>
        <v>0</v>
      </c>
      <c r="L27" s="195">
        <v>0</v>
      </c>
      <c r="M27" s="194">
        <f t="shared" si="1"/>
        <v>0</v>
      </c>
      <c r="N27" s="188">
        <v>20</v>
      </c>
      <c r="O27" s="196">
        <v>64</v>
      </c>
      <c r="P27" s="191" t="s">
        <v>157</v>
      </c>
      <c r="W27" s="271"/>
    </row>
    <row r="28" spans="1:23" s="191" customFormat="1">
      <c r="A28" s="181">
        <v>14</v>
      </c>
      <c r="B28" s="182"/>
      <c r="C28" s="182"/>
      <c r="D28" s="183"/>
      <c r="E28" s="184" t="s">
        <v>1949</v>
      </c>
      <c r="F28" s="185" t="s">
        <v>154</v>
      </c>
      <c r="G28" s="186">
        <v>1</v>
      </c>
      <c r="H28" s="186"/>
      <c r="I28" s="186">
        <f t="shared" si="2"/>
        <v>0</v>
      </c>
      <c r="J28" s="187">
        <v>0</v>
      </c>
      <c r="K28" s="186">
        <f t="shared" si="0"/>
        <v>0</v>
      </c>
      <c r="L28" s="187">
        <v>0</v>
      </c>
      <c r="M28" s="186">
        <f t="shared" si="1"/>
        <v>0</v>
      </c>
      <c r="N28" s="188">
        <v>20</v>
      </c>
      <c r="O28" s="189">
        <v>256</v>
      </c>
      <c r="P28" s="190" t="s">
        <v>157</v>
      </c>
      <c r="W28" s="271"/>
    </row>
    <row r="29" spans="1:23" s="191" customFormat="1">
      <c r="A29" s="181">
        <v>15</v>
      </c>
      <c r="B29" s="192"/>
      <c r="C29" s="192"/>
      <c r="D29" s="193"/>
      <c r="E29" s="184" t="s">
        <v>1950</v>
      </c>
      <c r="F29" s="185" t="s">
        <v>154</v>
      </c>
      <c r="G29" s="186">
        <v>85</v>
      </c>
      <c r="H29" s="194"/>
      <c r="I29" s="186">
        <f t="shared" si="2"/>
        <v>0</v>
      </c>
      <c r="J29" s="195">
        <v>0</v>
      </c>
      <c r="K29" s="194">
        <f t="shared" si="0"/>
        <v>0</v>
      </c>
      <c r="L29" s="195">
        <v>0</v>
      </c>
      <c r="M29" s="194">
        <f t="shared" si="1"/>
        <v>0</v>
      </c>
      <c r="N29" s="188">
        <v>20</v>
      </c>
      <c r="O29" s="196">
        <v>64</v>
      </c>
      <c r="P29" s="191" t="s">
        <v>157</v>
      </c>
      <c r="W29" s="271"/>
    </row>
    <row r="30" spans="1:23" s="191" customFormat="1">
      <c r="A30" s="181">
        <v>16</v>
      </c>
      <c r="B30" s="182"/>
      <c r="C30" s="182"/>
      <c r="D30" s="183"/>
      <c r="E30" s="184" t="s">
        <v>1951</v>
      </c>
      <c r="F30" s="185" t="s">
        <v>154</v>
      </c>
      <c r="G30" s="186">
        <v>2</v>
      </c>
      <c r="H30" s="186"/>
      <c r="I30" s="186">
        <f t="shared" si="2"/>
        <v>0</v>
      </c>
      <c r="J30" s="187">
        <v>0</v>
      </c>
      <c r="K30" s="186">
        <f t="shared" si="0"/>
        <v>0</v>
      </c>
      <c r="L30" s="187">
        <v>0</v>
      </c>
      <c r="M30" s="186">
        <f t="shared" si="1"/>
        <v>0</v>
      </c>
      <c r="N30" s="188">
        <v>20</v>
      </c>
      <c r="O30" s="189">
        <v>256</v>
      </c>
      <c r="P30" s="190" t="s">
        <v>157</v>
      </c>
      <c r="W30" s="271"/>
    </row>
    <row r="31" spans="1:23" s="191" customFormat="1">
      <c r="A31" s="181">
        <v>17</v>
      </c>
      <c r="B31" s="182"/>
      <c r="C31" s="182"/>
      <c r="D31" s="183"/>
      <c r="E31" s="184" t="s">
        <v>1952</v>
      </c>
      <c r="F31" s="185" t="s">
        <v>154</v>
      </c>
      <c r="G31" s="186">
        <v>7</v>
      </c>
      <c r="H31" s="186"/>
      <c r="I31" s="186">
        <f t="shared" si="2"/>
        <v>0</v>
      </c>
      <c r="J31" s="187">
        <v>0</v>
      </c>
      <c r="K31" s="186">
        <f t="shared" si="0"/>
        <v>0</v>
      </c>
      <c r="L31" s="187">
        <v>0</v>
      </c>
      <c r="M31" s="186">
        <f t="shared" si="1"/>
        <v>0</v>
      </c>
      <c r="N31" s="188">
        <v>20</v>
      </c>
      <c r="O31" s="189">
        <v>256</v>
      </c>
      <c r="P31" s="190" t="s">
        <v>157</v>
      </c>
      <c r="W31" s="271"/>
    </row>
    <row r="32" spans="1:23" s="191" customFormat="1" ht="20.399999999999999">
      <c r="A32" s="181">
        <v>19</v>
      </c>
      <c r="B32" s="182"/>
      <c r="C32" s="182"/>
      <c r="D32" s="183"/>
      <c r="E32" s="184" t="s">
        <v>1953</v>
      </c>
      <c r="F32" s="182" t="s">
        <v>335</v>
      </c>
      <c r="G32" s="186">
        <v>350</v>
      </c>
      <c r="H32" s="186"/>
      <c r="I32" s="186">
        <f t="shared" si="2"/>
        <v>0</v>
      </c>
      <c r="J32" s="187">
        <v>0</v>
      </c>
      <c r="K32" s="186">
        <f t="shared" si="0"/>
        <v>0</v>
      </c>
      <c r="L32" s="187">
        <v>0</v>
      </c>
      <c r="M32" s="186">
        <f t="shared" si="1"/>
        <v>0</v>
      </c>
      <c r="N32" s="188">
        <v>20</v>
      </c>
      <c r="O32" s="189">
        <v>256</v>
      </c>
      <c r="P32" s="190" t="s">
        <v>158</v>
      </c>
      <c r="W32" s="271"/>
    </row>
    <row r="33" spans="1:23" s="191" customFormat="1">
      <c r="A33" s="181">
        <v>20</v>
      </c>
      <c r="B33" s="182"/>
      <c r="C33" s="182"/>
      <c r="D33" s="183"/>
      <c r="E33" s="184" t="s">
        <v>1954</v>
      </c>
      <c r="F33" s="185" t="s">
        <v>154</v>
      </c>
      <c r="G33" s="186">
        <v>200</v>
      </c>
      <c r="H33" s="186"/>
      <c r="I33" s="186">
        <f t="shared" si="2"/>
        <v>0</v>
      </c>
      <c r="J33" s="187">
        <v>0</v>
      </c>
      <c r="K33" s="186">
        <f t="shared" si="0"/>
        <v>0</v>
      </c>
      <c r="L33" s="187">
        <v>0</v>
      </c>
      <c r="M33" s="186">
        <f t="shared" si="1"/>
        <v>0</v>
      </c>
      <c r="N33" s="188">
        <v>20</v>
      </c>
      <c r="O33" s="189">
        <v>256</v>
      </c>
      <c r="P33" s="190" t="s">
        <v>157</v>
      </c>
      <c r="W33" s="271"/>
    </row>
    <row r="34" spans="1:23" s="191" customFormat="1">
      <c r="A34" s="181">
        <v>22</v>
      </c>
      <c r="B34" s="192"/>
      <c r="C34" s="192"/>
      <c r="D34" s="193"/>
      <c r="E34" s="184" t="s">
        <v>1955</v>
      </c>
      <c r="F34" s="185" t="s">
        <v>154</v>
      </c>
      <c r="G34" s="186">
        <v>22</v>
      </c>
      <c r="H34" s="194"/>
      <c r="I34" s="186">
        <f t="shared" si="2"/>
        <v>0</v>
      </c>
      <c r="J34" s="195">
        <v>0</v>
      </c>
      <c r="K34" s="194">
        <f>G34*J34</f>
        <v>0</v>
      </c>
      <c r="L34" s="195">
        <v>0</v>
      </c>
      <c r="M34" s="194">
        <f>G34*L34</f>
        <v>0</v>
      </c>
      <c r="N34" s="188">
        <v>20</v>
      </c>
      <c r="O34" s="196">
        <v>64</v>
      </c>
      <c r="P34" s="191" t="s">
        <v>157</v>
      </c>
      <c r="W34" s="271"/>
    </row>
    <row r="35" spans="1:23" s="191" customFormat="1">
      <c r="A35" s="181">
        <v>23</v>
      </c>
      <c r="B35" s="182"/>
      <c r="C35" s="182"/>
      <c r="D35" s="183"/>
      <c r="E35" s="184" t="s">
        <v>1956</v>
      </c>
      <c r="F35" s="182" t="s">
        <v>154</v>
      </c>
      <c r="G35" s="186">
        <v>8</v>
      </c>
      <c r="H35" s="186"/>
      <c r="I35" s="186">
        <f t="shared" si="2"/>
        <v>0</v>
      </c>
      <c r="J35" s="187">
        <v>0</v>
      </c>
      <c r="K35" s="186">
        <f>G35*J35</f>
        <v>0</v>
      </c>
      <c r="L35" s="187">
        <v>0</v>
      </c>
      <c r="M35" s="186">
        <f>G35*L35</f>
        <v>0</v>
      </c>
      <c r="N35" s="188">
        <v>20</v>
      </c>
      <c r="O35" s="189">
        <v>256</v>
      </c>
      <c r="P35" s="190" t="s">
        <v>157</v>
      </c>
      <c r="W35" s="271"/>
    </row>
    <row r="36" spans="1:23" s="191" customFormat="1">
      <c r="A36" s="181">
        <v>24</v>
      </c>
      <c r="B36" s="182"/>
      <c r="C36" s="182"/>
      <c r="D36" s="183"/>
      <c r="E36" s="184" t="s">
        <v>1957</v>
      </c>
      <c r="F36" s="182" t="s">
        <v>154</v>
      </c>
      <c r="G36" s="186">
        <v>11</v>
      </c>
      <c r="H36" s="186"/>
      <c r="I36" s="186">
        <f t="shared" si="2"/>
        <v>0</v>
      </c>
      <c r="J36" s="187"/>
      <c r="K36" s="186"/>
      <c r="L36" s="187"/>
      <c r="M36" s="186"/>
      <c r="N36" s="188">
        <v>20</v>
      </c>
      <c r="O36" s="189"/>
      <c r="P36" s="190"/>
      <c r="W36" s="271"/>
    </row>
    <row r="37" spans="1:23" s="191" customFormat="1">
      <c r="A37" s="181">
        <v>25</v>
      </c>
      <c r="B37" s="182"/>
      <c r="C37" s="182"/>
      <c r="D37" s="183"/>
      <c r="E37" s="184" t="s">
        <v>1958</v>
      </c>
      <c r="F37" s="182" t="s">
        <v>154</v>
      </c>
      <c r="G37" s="186">
        <v>22</v>
      </c>
      <c r="H37" s="186"/>
      <c r="I37" s="186">
        <f t="shared" si="2"/>
        <v>0</v>
      </c>
      <c r="J37" s="187"/>
      <c r="K37" s="186"/>
      <c r="L37" s="187"/>
      <c r="M37" s="186"/>
      <c r="N37" s="188">
        <v>20</v>
      </c>
      <c r="O37" s="189"/>
      <c r="P37" s="190"/>
      <c r="W37" s="271"/>
    </row>
    <row r="38" spans="1:23" s="191" customFormat="1">
      <c r="A38" s="181">
        <v>26</v>
      </c>
      <c r="B38" s="182"/>
      <c r="C38" s="182"/>
      <c r="D38" s="183"/>
      <c r="E38" s="184" t="s">
        <v>1959</v>
      </c>
      <c r="F38" s="182" t="s">
        <v>154</v>
      </c>
      <c r="G38" s="186">
        <v>0</v>
      </c>
      <c r="H38" s="186"/>
      <c r="I38" s="186">
        <f t="shared" si="2"/>
        <v>0</v>
      </c>
      <c r="J38" s="187"/>
      <c r="K38" s="186"/>
      <c r="L38" s="187"/>
      <c r="M38" s="186"/>
      <c r="N38" s="188">
        <v>20</v>
      </c>
      <c r="O38" s="189"/>
      <c r="P38" s="190"/>
      <c r="W38" s="271"/>
    </row>
    <row r="39" spans="1:23" s="191" customFormat="1">
      <c r="A39" s="181">
        <v>27</v>
      </c>
      <c r="B39" s="182"/>
      <c r="C39" s="182"/>
      <c r="D39" s="183"/>
      <c r="E39" s="184" t="s">
        <v>1960</v>
      </c>
      <c r="F39" s="182" t="s">
        <v>1560</v>
      </c>
      <c r="G39" s="186">
        <v>2</v>
      </c>
      <c r="H39" s="186"/>
      <c r="I39" s="186">
        <f t="shared" si="2"/>
        <v>0</v>
      </c>
      <c r="J39" s="187">
        <v>1E-3</v>
      </c>
      <c r="K39" s="186">
        <f>G39*J39</f>
        <v>2E-3</v>
      </c>
      <c r="L39" s="187">
        <v>0</v>
      </c>
      <c r="M39" s="186">
        <f>G39*L39</f>
        <v>0</v>
      </c>
      <c r="N39" s="188">
        <v>20</v>
      </c>
      <c r="O39" s="189">
        <v>256</v>
      </c>
      <c r="P39" s="190" t="s">
        <v>157</v>
      </c>
      <c r="W39" s="271"/>
    </row>
    <row r="40" spans="1:23" s="191" customFormat="1">
      <c r="A40" s="181">
        <v>28</v>
      </c>
      <c r="B40" s="182"/>
      <c r="C40" s="182"/>
      <c r="D40" s="183"/>
      <c r="E40" s="184" t="s">
        <v>1961</v>
      </c>
      <c r="F40" s="182" t="s">
        <v>154</v>
      </c>
      <c r="G40" s="186">
        <v>1</v>
      </c>
      <c r="H40" s="186"/>
      <c r="I40" s="186">
        <f t="shared" si="2"/>
        <v>0</v>
      </c>
      <c r="J40" s="187">
        <v>0</v>
      </c>
      <c r="K40" s="186">
        <f>G40*J40</f>
        <v>0</v>
      </c>
      <c r="L40" s="187">
        <v>0</v>
      </c>
      <c r="M40" s="186">
        <f>G40*L40</f>
        <v>0</v>
      </c>
      <c r="N40" s="188">
        <v>20</v>
      </c>
      <c r="O40" s="189">
        <v>256</v>
      </c>
      <c r="P40" s="190" t="s">
        <v>157</v>
      </c>
      <c r="W40" s="271"/>
    </row>
    <row r="41" spans="1:23" s="191" customFormat="1">
      <c r="A41" s="181">
        <v>29</v>
      </c>
      <c r="B41" s="182"/>
      <c r="C41" s="182"/>
      <c r="D41" s="183"/>
      <c r="E41" s="184" t="s">
        <v>1962</v>
      </c>
      <c r="F41" s="182" t="s">
        <v>154</v>
      </c>
      <c r="G41" s="186">
        <v>10</v>
      </c>
      <c r="H41" s="186"/>
      <c r="I41" s="186">
        <f t="shared" si="2"/>
        <v>0</v>
      </c>
      <c r="J41" s="187">
        <v>0</v>
      </c>
      <c r="K41" s="186">
        <f t="shared" ref="K41:K51" si="3">G41*J41</f>
        <v>0</v>
      </c>
      <c r="L41" s="187">
        <v>0</v>
      </c>
      <c r="M41" s="186">
        <f t="shared" ref="M41:M51" si="4">G41*L41</f>
        <v>0</v>
      </c>
      <c r="N41" s="188">
        <v>20</v>
      </c>
      <c r="O41" s="189">
        <v>256</v>
      </c>
      <c r="P41" s="190" t="s">
        <v>158</v>
      </c>
      <c r="W41" s="271"/>
    </row>
    <row r="42" spans="1:23" s="191" customFormat="1">
      <c r="A42" s="181">
        <v>30</v>
      </c>
      <c r="B42" s="182"/>
      <c r="C42" s="182"/>
      <c r="D42" s="183"/>
      <c r="E42" s="184" t="s">
        <v>1963</v>
      </c>
      <c r="F42" s="182" t="s">
        <v>154</v>
      </c>
      <c r="G42" s="186">
        <v>10</v>
      </c>
      <c r="H42" s="186"/>
      <c r="I42" s="186">
        <f t="shared" si="2"/>
        <v>0</v>
      </c>
      <c r="J42" s="187">
        <v>0</v>
      </c>
      <c r="K42" s="186">
        <f t="shared" si="3"/>
        <v>0</v>
      </c>
      <c r="L42" s="187">
        <v>0</v>
      </c>
      <c r="M42" s="186">
        <f t="shared" si="4"/>
        <v>0</v>
      </c>
      <c r="N42" s="188">
        <v>20</v>
      </c>
      <c r="O42" s="189">
        <v>256</v>
      </c>
      <c r="P42" s="190" t="s">
        <v>158</v>
      </c>
      <c r="W42" s="271"/>
    </row>
    <row r="43" spans="1:23" s="191" customFormat="1">
      <c r="A43" s="181">
        <v>31</v>
      </c>
      <c r="B43" s="182"/>
      <c r="C43" s="182"/>
      <c r="D43" s="183"/>
      <c r="E43" s="184" t="s">
        <v>1964</v>
      </c>
      <c r="F43" s="182" t="s">
        <v>335</v>
      </c>
      <c r="G43" s="186">
        <v>350</v>
      </c>
      <c r="H43" s="186"/>
      <c r="I43" s="186">
        <f t="shared" si="2"/>
        <v>0</v>
      </c>
      <c r="J43" s="187">
        <v>0</v>
      </c>
      <c r="K43" s="186">
        <f t="shared" si="3"/>
        <v>0</v>
      </c>
      <c r="L43" s="187">
        <v>0</v>
      </c>
      <c r="M43" s="186">
        <f t="shared" si="4"/>
        <v>0</v>
      </c>
      <c r="N43" s="188">
        <v>20</v>
      </c>
      <c r="O43" s="189">
        <v>256</v>
      </c>
      <c r="P43" s="190" t="s">
        <v>158</v>
      </c>
      <c r="W43" s="271"/>
    </row>
    <row r="44" spans="1:23" s="191" customFormat="1">
      <c r="A44" s="181">
        <v>32</v>
      </c>
      <c r="B44" s="182"/>
      <c r="C44" s="182"/>
      <c r="D44" s="183"/>
      <c r="E44" s="184" t="s">
        <v>1965</v>
      </c>
      <c r="F44" s="182" t="s">
        <v>154</v>
      </c>
      <c r="G44" s="186">
        <v>2</v>
      </c>
      <c r="H44" s="186"/>
      <c r="I44" s="186">
        <f t="shared" si="2"/>
        <v>0</v>
      </c>
      <c r="J44" s="187">
        <v>0</v>
      </c>
      <c r="K44" s="186">
        <f t="shared" si="3"/>
        <v>0</v>
      </c>
      <c r="L44" s="187">
        <v>0</v>
      </c>
      <c r="M44" s="186">
        <f t="shared" si="4"/>
        <v>0</v>
      </c>
      <c r="N44" s="188">
        <v>20</v>
      </c>
      <c r="O44" s="189">
        <v>256</v>
      </c>
      <c r="P44" s="190" t="s">
        <v>158</v>
      </c>
      <c r="W44" s="271"/>
    </row>
    <row r="45" spans="1:23" s="369" customFormat="1">
      <c r="A45" s="370">
        <v>34</v>
      </c>
      <c r="B45" s="371"/>
      <c r="C45" s="371"/>
      <c r="D45" s="372"/>
      <c r="E45" s="184" t="s">
        <v>1966</v>
      </c>
      <c r="F45" s="182" t="s">
        <v>154</v>
      </c>
      <c r="G45" s="186">
        <v>1</v>
      </c>
      <c r="H45" s="186"/>
      <c r="I45" s="186">
        <f t="shared" si="2"/>
        <v>0</v>
      </c>
      <c r="J45" s="374">
        <v>1E-3</v>
      </c>
      <c r="K45" s="373">
        <f t="shared" si="3"/>
        <v>1E-3</v>
      </c>
      <c r="L45" s="374">
        <v>0</v>
      </c>
      <c r="M45" s="373">
        <f t="shared" si="4"/>
        <v>0</v>
      </c>
      <c r="N45" s="375">
        <v>20</v>
      </c>
      <c r="O45" s="376">
        <v>256</v>
      </c>
      <c r="P45" s="369" t="s">
        <v>158</v>
      </c>
      <c r="W45" s="271"/>
    </row>
    <row r="46" spans="1:23" s="369" customFormat="1">
      <c r="A46" s="361">
        <v>35</v>
      </c>
      <c r="B46" s="362"/>
      <c r="C46" s="362"/>
      <c r="D46" s="363"/>
      <c r="E46" s="377" t="s">
        <v>1967</v>
      </c>
      <c r="F46" s="362" t="s">
        <v>154</v>
      </c>
      <c r="G46" s="365">
        <v>7</v>
      </c>
      <c r="H46" s="365"/>
      <c r="I46" s="186">
        <f t="shared" si="2"/>
        <v>0</v>
      </c>
      <c r="J46" s="364">
        <v>0</v>
      </c>
      <c r="K46" s="365">
        <f t="shared" si="3"/>
        <v>0</v>
      </c>
      <c r="L46" s="364">
        <v>0</v>
      </c>
      <c r="M46" s="365">
        <f t="shared" si="4"/>
        <v>0</v>
      </c>
      <c r="N46" s="366">
        <v>20</v>
      </c>
      <c r="O46" s="367">
        <v>256</v>
      </c>
      <c r="P46" s="368" t="s">
        <v>158</v>
      </c>
      <c r="W46" s="271"/>
    </row>
    <row r="47" spans="1:23" s="369" customFormat="1">
      <c r="A47" s="361">
        <v>36</v>
      </c>
      <c r="B47" s="362"/>
      <c r="C47" s="362"/>
      <c r="D47" s="363"/>
      <c r="E47" s="377" t="s">
        <v>1968</v>
      </c>
      <c r="F47" s="362" t="s">
        <v>154</v>
      </c>
      <c r="G47" s="365">
        <v>7</v>
      </c>
      <c r="H47" s="365"/>
      <c r="I47" s="186">
        <f t="shared" si="2"/>
        <v>0</v>
      </c>
      <c r="J47" s="364">
        <v>1E-4</v>
      </c>
      <c r="K47" s="365">
        <f t="shared" si="3"/>
        <v>6.9999999999999999E-4</v>
      </c>
      <c r="L47" s="364">
        <v>0</v>
      </c>
      <c r="M47" s="365">
        <f t="shared" si="4"/>
        <v>0</v>
      </c>
      <c r="N47" s="366">
        <v>20</v>
      </c>
      <c r="O47" s="367">
        <v>256</v>
      </c>
      <c r="P47" s="368" t="s">
        <v>158</v>
      </c>
      <c r="W47" s="271"/>
    </row>
    <row r="48" spans="1:23" s="369" customFormat="1">
      <c r="A48" s="361">
        <v>37</v>
      </c>
      <c r="B48" s="362"/>
      <c r="C48" s="362"/>
      <c r="D48" s="363"/>
      <c r="E48" s="377" t="s">
        <v>1969</v>
      </c>
      <c r="F48" s="362" t="s">
        <v>335</v>
      </c>
      <c r="G48" s="365">
        <v>200</v>
      </c>
      <c r="H48" s="365"/>
      <c r="I48" s="186">
        <f t="shared" si="2"/>
        <v>0</v>
      </c>
      <c r="J48" s="364">
        <v>0</v>
      </c>
      <c r="K48" s="365">
        <f t="shared" si="3"/>
        <v>0</v>
      </c>
      <c r="L48" s="364">
        <v>0</v>
      </c>
      <c r="M48" s="365">
        <f t="shared" si="4"/>
        <v>0</v>
      </c>
      <c r="N48" s="366">
        <v>20</v>
      </c>
      <c r="O48" s="367">
        <v>256</v>
      </c>
      <c r="P48" s="368" t="s">
        <v>158</v>
      </c>
      <c r="W48" s="271"/>
    </row>
    <row r="49" spans="1:23" s="369" customFormat="1">
      <c r="A49" s="361">
        <v>38</v>
      </c>
      <c r="B49" s="362"/>
      <c r="C49" s="362"/>
      <c r="D49" s="363"/>
      <c r="E49" s="377" t="s">
        <v>1970</v>
      </c>
      <c r="F49" s="362" t="s">
        <v>1560</v>
      </c>
      <c r="G49" s="365">
        <v>520</v>
      </c>
      <c r="H49" s="365"/>
      <c r="I49" s="186">
        <f t="shared" si="2"/>
        <v>0</v>
      </c>
      <c r="J49" s="364"/>
      <c r="K49" s="365"/>
      <c r="L49" s="364"/>
      <c r="M49" s="365"/>
      <c r="N49" s="366">
        <v>20</v>
      </c>
      <c r="O49" s="367"/>
      <c r="P49" s="368"/>
      <c r="W49" s="271"/>
    </row>
    <row r="50" spans="1:23" s="369" customFormat="1">
      <c r="A50" s="361">
        <v>40</v>
      </c>
      <c r="B50" s="362"/>
      <c r="C50" s="362"/>
      <c r="D50" s="363"/>
      <c r="E50" s="378" t="s">
        <v>1971</v>
      </c>
      <c r="F50" s="362" t="s">
        <v>154</v>
      </c>
      <c r="G50" s="365">
        <v>1</v>
      </c>
      <c r="H50" s="365"/>
      <c r="I50" s="186">
        <f t="shared" si="2"/>
        <v>0</v>
      </c>
      <c r="J50" s="364">
        <v>0</v>
      </c>
      <c r="K50" s="365">
        <f>G50*J50</f>
        <v>0</v>
      </c>
      <c r="L50" s="364">
        <v>0</v>
      </c>
      <c r="M50" s="365">
        <f>G50*L50</f>
        <v>0</v>
      </c>
      <c r="N50" s="366">
        <v>20</v>
      </c>
      <c r="O50" s="367">
        <v>256</v>
      </c>
      <c r="P50" s="368" t="s">
        <v>157</v>
      </c>
      <c r="V50" s="365"/>
      <c r="W50" s="271"/>
    </row>
    <row r="51" spans="1:23" s="369" customFormat="1">
      <c r="A51" s="361">
        <v>41</v>
      </c>
      <c r="B51" s="371"/>
      <c r="C51" s="371"/>
      <c r="D51" s="372"/>
      <c r="E51" s="377" t="s">
        <v>1972</v>
      </c>
      <c r="F51" s="362" t="s">
        <v>422</v>
      </c>
      <c r="G51" s="365">
        <v>8</v>
      </c>
      <c r="H51" s="365"/>
      <c r="I51" s="186">
        <f t="shared" si="2"/>
        <v>0</v>
      </c>
      <c r="J51" s="374">
        <v>0</v>
      </c>
      <c r="K51" s="373">
        <f t="shared" si="3"/>
        <v>0</v>
      </c>
      <c r="L51" s="374">
        <v>0</v>
      </c>
      <c r="M51" s="373">
        <f t="shared" si="4"/>
        <v>0</v>
      </c>
      <c r="N51" s="366">
        <v>20</v>
      </c>
      <c r="O51" s="376">
        <v>256</v>
      </c>
      <c r="P51" s="369" t="s">
        <v>158</v>
      </c>
      <c r="W51" s="271"/>
    </row>
    <row r="52" spans="1:23" s="369" customFormat="1" ht="20.399999999999999">
      <c r="A52" s="361">
        <v>42</v>
      </c>
      <c r="B52" s="371"/>
      <c r="C52" s="371"/>
      <c r="D52" s="372"/>
      <c r="E52" s="377" t="s">
        <v>1973</v>
      </c>
      <c r="F52" s="362" t="s">
        <v>1349</v>
      </c>
      <c r="G52" s="365">
        <v>380</v>
      </c>
      <c r="H52" s="365"/>
      <c r="I52" s="186">
        <f t="shared" si="2"/>
        <v>0</v>
      </c>
      <c r="J52" s="374">
        <v>0</v>
      </c>
      <c r="K52" s="373">
        <f>G52*J52</f>
        <v>0</v>
      </c>
      <c r="L52" s="374">
        <v>0</v>
      </c>
      <c r="M52" s="373">
        <f>G52*L52</f>
        <v>0</v>
      </c>
      <c r="N52" s="366">
        <v>20</v>
      </c>
      <c r="O52" s="376">
        <v>512</v>
      </c>
      <c r="P52" s="369" t="s">
        <v>77</v>
      </c>
      <c r="W52" s="271"/>
    </row>
    <row r="53" spans="1:23" ht="11.25" customHeight="1">
      <c r="E53" s="180"/>
    </row>
  </sheetData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9"/>
  <sheetViews>
    <sheetView topLeftCell="A7" workbookViewId="0">
      <selection activeCell="H15" sqref="H15:H52"/>
    </sheetView>
  </sheetViews>
  <sheetFormatPr defaultRowHeight="10.199999999999999"/>
  <cols>
    <col min="1" max="1" width="6.42578125" style="157" customWidth="1"/>
    <col min="2" max="2" width="5.28515625" style="157" hidden="1" customWidth="1"/>
    <col min="3" max="3" width="9.85546875" style="157" hidden="1" customWidth="1"/>
    <col min="4" max="4" width="14.85546875" style="157" hidden="1" customWidth="1"/>
    <col min="5" max="5" width="71.42578125" style="157" customWidth="1"/>
    <col min="6" max="6" width="5.42578125" style="157" customWidth="1"/>
    <col min="7" max="7" width="11.140625" style="157" customWidth="1"/>
    <col min="8" max="8" width="10" style="157" customWidth="1"/>
    <col min="9" max="9" width="14.28515625" style="157" customWidth="1"/>
    <col min="10" max="10" width="12.42578125" style="157" hidden="1" customWidth="1"/>
    <col min="11" max="11" width="12.7109375" style="157" hidden="1" customWidth="1"/>
    <col min="12" max="12" width="11.28515625" style="157" hidden="1" customWidth="1"/>
    <col min="13" max="13" width="13.42578125" style="157" hidden="1" customWidth="1"/>
    <col min="14" max="14" width="7" style="157" hidden="1" customWidth="1"/>
    <col min="15" max="15" width="7.85546875" style="157" hidden="1" customWidth="1"/>
    <col min="16" max="16" width="8.28515625" style="157" hidden="1" customWidth="1"/>
    <col min="17" max="19" width="10.7109375" style="157" hidden="1" customWidth="1"/>
    <col min="20" max="255" width="9.28515625" style="157"/>
    <col min="256" max="256" width="6.42578125" style="157" customWidth="1"/>
    <col min="257" max="259" width="0" style="157" hidden="1" customWidth="1"/>
    <col min="260" max="260" width="76.28515625" style="157" bestFit="1" customWidth="1"/>
    <col min="261" max="261" width="5.42578125" style="157" customWidth="1"/>
    <col min="262" max="262" width="11.140625" style="157" customWidth="1"/>
    <col min="263" max="263" width="13.85546875" style="157" customWidth="1"/>
    <col min="264" max="264" width="15.7109375" style="157" customWidth="1"/>
    <col min="265" max="274" width="0" style="157" hidden="1" customWidth="1"/>
    <col min="275" max="511" width="9.28515625" style="157"/>
    <col min="512" max="512" width="6.42578125" style="157" customWidth="1"/>
    <col min="513" max="515" width="0" style="157" hidden="1" customWidth="1"/>
    <col min="516" max="516" width="76.28515625" style="157" bestFit="1" customWidth="1"/>
    <col min="517" max="517" width="5.42578125" style="157" customWidth="1"/>
    <col min="518" max="518" width="11.140625" style="157" customWidth="1"/>
    <col min="519" max="519" width="13.85546875" style="157" customWidth="1"/>
    <col min="520" max="520" width="15.7109375" style="157" customWidth="1"/>
    <col min="521" max="530" width="0" style="157" hidden="1" customWidth="1"/>
    <col min="531" max="767" width="9.28515625" style="157"/>
    <col min="768" max="768" width="6.42578125" style="157" customWidth="1"/>
    <col min="769" max="771" width="0" style="157" hidden="1" customWidth="1"/>
    <col min="772" max="772" width="76.28515625" style="157" bestFit="1" customWidth="1"/>
    <col min="773" max="773" width="5.42578125" style="157" customWidth="1"/>
    <col min="774" max="774" width="11.140625" style="157" customWidth="1"/>
    <col min="775" max="775" width="13.85546875" style="157" customWidth="1"/>
    <col min="776" max="776" width="15.7109375" style="157" customWidth="1"/>
    <col min="777" max="786" width="0" style="157" hidden="1" customWidth="1"/>
    <col min="787" max="1023" width="9.28515625" style="157"/>
    <col min="1024" max="1024" width="6.42578125" style="157" customWidth="1"/>
    <col min="1025" max="1027" width="0" style="157" hidden="1" customWidth="1"/>
    <col min="1028" max="1028" width="76.28515625" style="157" bestFit="1" customWidth="1"/>
    <col min="1029" max="1029" width="5.42578125" style="157" customWidth="1"/>
    <col min="1030" max="1030" width="11.140625" style="157" customWidth="1"/>
    <col min="1031" max="1031" width="13.85546875" style="157" customWidth="1"/>
    <col min="1032" max="1032" width="15.7109375" style="157" customWidth="1"/>
    <col min="1033" max="1042" width="0" style="157" hidden="1" customWidth="1"/>
    <col min="1043" max="1279" width="9.28515625" style="157"/>
    <col min="1280" max="1280" width="6.42578125" style="157" customWidth="1"/>
    <col min="1281" max="1283" width="0" style="157" hidden="1" customWidth="1"/>
    <col min="1284" max="1284" width="76.28515625" style="157" bestFit="1" customWidth="1"/>
    <col min="1285" max="1285" width="5.42578125" style="157" customWidth="1"/>
    <col min="1286" max="1286" width="11.140625" style="157" customWidth="1"/>
    <col min="1287" max="1287" width="13.85546875" style="157" customWidth="1"/>
    <col min="1288" max="1288" width="15.7109375" style="157" customWidth="1"/>
    <col min="1289" max="1298" width="0" style="157" hidden="1" customWidth="1"/>
    <col min="1299" max="1535" width="9.28515625" style="157"/>
    <col min="1536" max="1536" width="6.42578125" style="157" customWidth="1"/>
    <col min="1537" max="1539" width="0" style="157" hidden="1" customWidth="1"/>
    <col min="1540" max="1540" width="76.28515625" style="157" bestFit="1" customWidth="1"/>
    <col min="1541" max="1541" width="5.42578125" style="157" customWidth="1"/>
    <col min="1542" max="1542" width="11.140625" style="157" customWidth="1"/>
    <col min="1543" max="1543" width="13.85546875" style="157" customWidth="1"/>
    <col min="1544" max="1544" width="15.7109375" style="157" customWidth="1"/>
    <col min="1545" max="1554" width="0" style="157" hidden="1" customWidth="1"/>
    <col min="1555" max="1791" width="9.28515625" style="157"/>
    <col min="1792" max="1792" width="6.42578125" style="157" customWidth="1"/>
    <col min="1793" max="1795" width="0" style="157" hidden="1" customWidth="1"/>
    <col min="1796" max="1796" width="76.28515625" style="157" bestFit="1" customWidth="1"/>
    <col min="1797" max="1797" width="5.42578125" style="157" customWidth="1"/>
    <col min="1798" max="1798" width="11.140625" style="157" customWidth="1"/>
    <col min="1799" max="1799" width="13.85546875" style="157" customWidth="1"/>
    <col min="1800" max="1800" width="15.7109375" style="157" customWidth="1"/>
    <col min="1801" max="1810" width="0" style="157" hidden="1" customWidth="1"/>
    <col min="1811" max="2047" width="9.28515625" style="157"/>
    <col min="2048" max="2048" width="6.42578125" style="157" customWidth="1"/>
    <col min="2049" max="2051" width="0" style="157" hidden="1" customWidth="1"/>
    <col min="2052" max="2052" width="76.28515625" style="157" bestFit="1" customWidth="1"/>
    <col min="2053" max="2053" width="5.42578125" style="157" customWidth="1"/>
    <col min="2054" max="2054" width="11.140625" style="157" customWidth="1"/>
    <col min="2055" max="2055" width="13.85546875" style="157" customWidth="1"/>
    <col min="2056" max="2056" width="15.7109375" style="157" customWidth="1"/>
    <col min="2057" max="2066" width="0" style="157" hidden="1" customWidth="1"/>
    <col min="2067" max="2303" width="9.28515625" style="157"/>
    <col min="2304" max="2304" width="6.42578125" style="157" customWidth="1"/>
    <col min="2305" max="2307" width="0" style="157" hidden="1" customWidth="1"/>
    <col min="2308" max="2308" width="76.28515625" style="157" bestFit="1" customWidth="1"/>
    <col min="2309" max="2309" width="5.42578125" style="157" customWidth="1"/>
    <col min="2310" max="2310" width="11.140625" style="157" customWidth="1"/>
    <col min="2311" max="2311" width="13.85546875" style="157" customWidth="1"/>
    <col min="2312" max="2312" width="15.7109375" style="157" customWidth="1"/>
    <col min="2313" max="2322" width="0" style="157" hidden="1" customWidth="1"/>
    <col min="2323" max="2559" width="9.28515625" style="157"/>
    <col min="2560" max="2560" width="6.42578125" style="157" customWidth="1"/>
    <col min="2561" max="2563" width="0" style="157" hidden="1" customWidth="1"/>
    <col min="2564" max="2564" width="76.28515625" style="157" bestFit="1" customWidth="1"/>
    <col min="2565" max="2565" width="5.42578125" style="157" customWidth="1"/>
    <col min="2566" max="2566" width="11.140625" style="157" customWidth="1"/>
    <col min="2567" max="2567" width="13.85546875" style="157" customWidth="1"/>
    <col min="2568" max="2568" width="15.7109375" style="157" customWidth="1"/>
    <col min="2569" max="2578" width="0" style="157" hidden="1" customWidth="1"/>
    <col min="2579" max="2815" width="9.28515625" style="157"/>
    <col min="2816" max="2816" width="6.42578125" style="157" customWidth="1"/>
    <col min="2817" max="2819" width="0" style="157" hidden="1" customWidth="1"/>
    <col min="2820" max="2820" width="76.28515625" style="157" bestFit="1" customWidth="1"/>
    <col min="2821" max="2821" width="5.42578125" style="157" customWidth="1"/>
    <col min="2822" max="2822" width="11.140625" style="157" customWidth="1"/>
    <col min="2823" max="2823" width="13.85546875" style="157" customWidth="1"/>
    <col min="2824" max="2824" width="15.7109375" style="157" customWidth="1"/>
    <col min="2825" max="2834" width="0" style="157" hidden="1" customWidth="1"/>
    <col min="2835" max="3071" width="9.28515625" style="157"/>
    <col min="3072" max="3072" width="6.42578125" style="157" customWidth="1"/>
    <col min="3073" max="3075" width="0" style="157" hidden="1" customWidth="1"/>
    <col min="3076" max="3076" width="76.28515625" style="157" bestFit="1" customWidth="1"/>
    <col min="3077" max="3077" width="5.42578125" style="157" customWidth="1"/>
    <col min="3078" max="3078" width="11.140625" style="157" customWidth="1"/>
    <col min="3079" max="3079" width="13.85546875" style="157" customWidth="1"/>
    <col min="3080" max="3080" width="15.7109375" style="157" customWidth="1"/>
    <col min="3081" max="3090" width="0" style="157" hidden="1" customWidth="1"/>
    <col min="3091" max="3327" width="9.28515625" style="157"/>
    <col min="3328" max="3328" width="6.42578125" style="157" customWidth="1"/>
    <col min="3329" max="3331" width="0" style="157" hidden="1" customWidth="1"/>
    <col min="3332" max="3332" width="76.28515625" style="157" bestFit="1" customWidth="1"/>
    <col min="3333" max="3333" width="5.42578125" style="157" customWidth="1"/>
    <col min="3334" max="3334" width="11.140625" style="157" customWidth="1"/>
    <col min="3335" max="3335" width="13.85546875" style="157" customWidth="1"/>
    <col min="3336" max="3336" width="15.7109375" style="157" customWidth="1"/>
    <col min="3337" max="3346" width="0" style="157" hidden="1" customWidth="1"/>
    <col min="3347" max="3583" width="9.28515625" style="157"/>
    <col min="3584" max="3584" width="6.42578125" style="157" customWidth="1"/>
    <col min="3585" max="3587" width="0" style="157" hidden="1" customWidth="1"/>
    <col min="3588" max="3588" width="76.28515625" style="157" bestFit="1" customWidth="1"/>
    <col min="3589" max="3589" width="5.42578125" style="157" customWidth="1"/>
    <col min="3590" max="3590" width="11.140625" style="157" customWidth="1"/>
    <col min="3591" max="3591" width="13.85546875" style="157" customWidth="1"/>
    <col min="3592" max="3592" width="15.7109375" style="157" customWidth="1"/>
    <col min="3593" max="3602" width="0" style="157" hidden="1" customWidth="1"/>
    <col min="3603" max="3839" width="9.28515625" style="157"/>
    <col min="3840" max="3840" width="6.42578125" style="157" customWidth="1"/>
    <col min="3841" max="3843" width="0" style="157" hidden="1" customWidth="1"/>
    <col min="3844" max="3844" width="76.28515625" style="157" bestFit="1" customWidth="1"/>
    <col min="3845" max="3845" width="5.42578125" style="157" customWidth="1"/>
    <col min="3846" max="3846" width="11.140625" style="157" customWidth="1"/>
    <col min="3847" max="3847" width="13.85546875" style="157" customWidth="1"/>
    <col min="3848" max="3848" width="15.7109375" style="157" customWidth="1"/>
    <col min="3849" max="3858" width="0" style="157" hidden="1" customWidth="1"/>
    <col min="3859" max="4095" width="9.28515625" style="157"/>
    <col min="4096" max="4096" width="6.42578125" style="157" customWidth="1"/>
    <col min="4097" max="4099" width="0" style="157" hidden="1" customWidth="1"/>
    <col min="4100" max="4100" width="76.28515625" style="157" bestFit="1" customWidth="1"/>
    <col min="4101" max="4101" width="5.42578125" style="157" customWidth="1"/>
    <col min="4102" max="4102" width="11.140625" style="157" customWidth="1"/>
    <col min="4103" max="4103" width="13.85546875" style="157" customWidth="1"/>
    <col min="4104" max="4104" width="15.7109375" style="157" customWidth="1"/>
    <col min="4105" max="4114" width="0" style="157" hidden="1" customWidth="1"/>
    <col min="4115" max="4351" width="9.28515625" style="157"/>
    <col min="4352" max="4352" width="6.42578125" style="157" customWidth="1"/>
    <col min="4353" max="4355" width="0" style="157" hidden="1" customWidth="1"/>
    <col min="4356" max="4356" width="76.28515625" style="157" bestFit="1" customWidth="1"/>
    <col min="4357" max="4357" width="5.42578125" style="157" customWidth="1"/>
    <col min="4358" max="4358" width="11.140625" style="157" customWidth="1"/>
    <col min="4359" max="4359" width="13.85546875" style="157" customWidth="1"/>
    <col min="4360" max="4360" width="15.7109375" style="157" customWidth="1"/>
    <col min="4361" max="4370" width="0" style="157" hidden="1" customWidth="1"/>
    <col min="4371" max="4607" width="9.28515625" style="157"/>
    <col min="4608" max="4608" width="6.42578125" style="157" customWidth="1"/>
    <col min="4609" max="4611" width="0" style="157" hidden="1" customWidth="1"/>
    <col min="4612" max="4612" width="76.28515625" style="157" bestFit="1" customWidth="1"/>
    <col min="4613" max="4613" width="5.42578125" style="157" customWidth="1"/>
    <col min="4614" max="4614" width="11.140625" style="157" customWidth="1"/>
    <col min="4615" max="4615" width="13.85546875" style="157" customWidth="1"/>
    <col min="4616" max="4616" width="15.7109375" style="157" customWidth="1"/>
    <col min="4617" max="4626" width="0" style="157" hidden="1" customWidth="1"/>
    <col min="4627" max="4863" width="9.28515625" style="157"/>
    <col min="4864" max="4864" width="6.42578125" style="157" customWidth="1"/>
    <col min="4865" max="4867" width="0" style="157" hidden="1" customWidth="1"/>
    <col min="4868" max="4868" width="76.28515625" style="157" bestFit="1" customWidth="1"/>
    <col min="4869" max="4869" width="5.42578125" style="157" customWidth="1"/>
    <col min="4870" max="4870" width="11.140625" style="157" customWidth="1"/>
    <col min="4871" max="4871" width="13.85546875" style="157" customWidth="1"/>
    <col min="4872" max="4872" width="15.7109375" style="157" customWidth="1"/>
    <col min="4873" max="4882" width="0" style="157" hidden="1" customWidth="1"/>
    <col min="4883" max="5119" width="9.28515625" style="157"/>
    <col min="5120" max="5120" width="6.42578125" style="157" customWidth="1"/>
    <col min="5121" max="5123" width="0" style="157" hidden="1" customWidth="1"/>
    <col min="5124" max="5124" width="76.28515625" style="157" bestFit="1" customWidth="1"/>
    <col min="5125" max="5125" width="5.42578125" style="157" customWidth="1"/>
    <col min="5126" max="5126" width="11.140625" style="157" customWidth="1"/>
    <col min="5127" max="5127" width="13.85546875" style="157" customWidth="1"/>
    <col min="5128" max="5128" width="15.7109375" style="157" customWidth="1"/>
    <col min="5129" max="5138" width="0" style="157" hidden="1" customWidth="1"/>
    <col min="5139" max="5375" width="9.28515625" style="157"/>
    <col min="5376" max="5376" width="6.42578125" style="157" customWidth="1"/>
    <col min="5377" max="5379" width="0" style="157" hidden="1" customWidth="1"/>
    <col min="5380" max="5380" width="76.28515625" style="157" bestFit="1" customWidth="1"/>
    <col min="5381" max="5381" width="5.42578125" style="157" customWidth="1"/>
    <col min="5382" max="5382" width="11.140625" style="157" customWidth="1"/>
    <col min="5383" max="5383" width="13.85546875" style="157" customWidth="1"/>
    <col min="5384" max="5384" width="15.7109375" style="157" customWidth="1"/>
    <col min="5385" max="5394" width="0" style="157" hidden="1" customWidth="1"/>
    <col min="5395" max="5631" width="9.28515625" style="157"/>
    <col min="5632" max="5632" width="6.42578125" style="157" customWidth="1"/>
    <col min="5633" max="5635" width="0" style="157" hidden="1" customWidth="1"/>
    <col min="5636" max="5636" width="76.28515625" style="157" bestFit="1" customWidth="1"/>
    <col min="5637" max="5637" width="5.42578125" style="157" customWidth="1"/>
    <col min="5638" max="5638" width="11.140625" style="157" customWidth="1"/>
    <col min="5639" max="5639" width="13.85546875" style="157" customWidth="1"/>
    <col min="5640" max="5640" width="15.7109375" style="157" customWidth="1"/>
    <col min="5641" max="5650" width="0" style="157" hidden="1" customWidth="1"/>
    <col min="5651" max="5887" width="9.28515625" style="157"/>
    <col min="5888" max="5888" width="6.42578125" style="157" customWidth="1"/>
    <col min="5889" max="5891" width="0" style="157" hidden="1" customWidth="1"/>
    <col min="5892" max="5892" width="76.28515625" style="157" bestFit="1" customWidth="1"/>
    <col min="5893" max="5893" width="5.42578125" style="157" customWidth="1"/>
    <col min="5894" max="5894" width="11.140625" style="157" customWidth="1"/>
    <col min="5895" max="5895" width="13.85546875" style="157" customWidth="1"/>
    <col min="5896" max="5896" width="15.7109375" style="157" customWidth="1"/>
    <col min="5897" max="5906" width="0" style="157" hidden="1" customWidth="1"/>
    <col min="5907" max="6143" width="9.28515625" style="157"/>
    <col min="6144" max="6144" width="6.42578125" style="157" customWidth="1"/>
    <col min="6145" max="6147" width="0" style="157" hidden="1" customWidth="1"/>
    <col min="6148" max="6148" width="76.28515625" style="157" bestFit="1" customWidth="1"/>
    <col min="6149" max="6149" width="5.42578125" style="157" customWidth="1"/>
    <col min="6150" max="6150" width="11.140625" style="157" customWidth="1"/>
    <col min="6151" max="6151" width="13.85546875" style="157" customWidth="1"/>
    <col min="6152" max="6152" width="15.7109375" style="157" customWidth="1"/>
    <col min="6153" max="6162" width="0" style="157" hidden="1" customWidth="1"/>
    <col min="6163" max="6399" width="9.28515625" style="157"/>
    <col min="6400" max="6400" width="6.42578125" style="157" customWidth="1"/>
    <col min="6401" max="6403" width="0" style="157" hidden="1" customWidth="1"/>
    <col min="6404" max="6404" width="76.28515625" style="157" bestFit="1" customWidth="1"/>
    <col min="6405" max="6405" width="5.42578125" style="157" customWidth="1"/>
    <col min="6406" max="6406" width="11.140625" style="157" customWidth="1"/>
    <col min="6407" max="6407" width="13.85546875" style="157" customWidth="1"/>
    <col min="6408" max="6408" width="15.7109375" style="157" customWidth="1"/>
    <col min="6409" max="6418" width="0" style="157" hidden="1" customWidth="1"/>
    <col min="6419" max="6655" width="9.28515625" style="157"/>
    <col min="6656" max="6656" width="6.42578125" style="157" customWidth="1"/>
    <col min="6657" max="6659" width="0" style="157" hidden="1" customWidth="1"/>
    <col min="6660" max="6660" width="76.28515625" style="157" bestFit="1" customWidth="1"/>
    <col min="6661" max="6661" width="5.42578125" style="157" customWidth="1"/>
    <col min="6662" max="6662" width="11.140625" style="157" customWidth="1"/>
    <col min="6663" max="6663" width="13.85546875" style="157" customWidth="1"/>
    <col min="6664" max="6664" width="15.7109375" style="157" customWidth="1"/>
    <col min="6665" max="6674" width="0" style="157" hidden="1" customWidth="1"/>
    <col min="6675" max="6911" width="9.28515625" style="157"/>
    <col min="6912" max="6912" width="6.42578125" style="157" customWidth="1"/>
    <col min="6913" max="6915" width="0" style="157" hidden="1" customWidth="1"/>
    <col min="6916" max="6916" width="76.28515625" style="157" bestFit="1" customWidth="1"/>
    <col min="6917" max="6917" width="5.42578125" style="157" customWidth="1"/>
    <col min="6918" max="6918" width="11.140625" style="157" customWidth="1"/>
    <col min="6919" max="6919" width="13.85546875" style="157" customWidth="1"/>
    <col min="6920" max="6920" width="15.7109375" style="157" customWidth="1"/>
    <col min="6921" max="6930" width="0" style="157" hidden="1" customWidth="1"/>
    <col min="6931" max="7167" width="9.28515625" style="157"/>
    <col min="7168" max="7168" width="6.42578125" style="157" customWidth="1"/>
    <col min="7169" max="7171" width="0" style="157" hidden="1" customWidth="1"/>
    <col min="7172" max="7172" width="76.28515625" style="157" bestFit="1" customWidth="1"/>
    <col min="7173" max="7173" width="5.42578125" style="157" customWidth="1"/>
    <col min="7174" max="7174" width="11.140625" style="157" customWidth="1"/>
    <col min="7175" max="7175" width="13.85546875" style="157" customWidth="1"/>
    <col min="7176" max="7176" width="15.7109375" style="157" customWidth="1"/>
    <col min="7177" max="7186" width="0" style="157" hidden="1" customWidth="1"/>
    <col min="7187" max="7423" width="9.28515625" style="157"/>
    <col min="7424" max="7424" width="6.42578125" style="157" customWidth="1"/>
    <col min="7425" max="7427" width="0" style="157" hidden="1" customWidth="1"/>
    <col min="7428" max="7428" width="76.28515625" style="157" bestFit="1" customWidth="1"/>
    <col min="7429" max="7429" width="5.42578125" style="157" customWidth="1"/>
    <col min="7430" max="7430" width="11.140625" style="157" customWidth="1"/>
    <col min="7431" max="7431" width="13.85546875" style="157" customWidth="1"/>
    <col min="7432" max="7432" width="15.7109375" style="157" customWidth="1"/>
    <col min="7433" max="7442" width="0" style="157" hidden="1" customWidth="1"/>
    <col min="7443" max="7679" width="9.28515625" style="157"/>
    <col min="7680" max="7680" width="6.42578125" style="157" customWidth="1"/>
    <col min="7681" max="7683" width="0" style="157" hidden="1" customWidth="1"/>
    <col min="7684" max="7684" width="76.28515625" style="157" bestFit="1" customWidth="1"/>
    <col min="7685" max="7685" width="5.42578125" style="157" customWidth="1"/>
    <col min="7686" max="7686" width="11.140625" style="157" customWidth="1"/>
    <col min="7687" max="7687" width="13.85546875" style="157" customWidth="1"/>
    <col min="7688" max="7688" width="15.7109375" style="157" customWidth="1"/>
    <col min="7689" max="7698" width="0" style="157" hidden="1" customWidth="1"/>
    <col min="7699" max="7935" width="9.28515625" style="157"/>
    <col min="7936" max="7936" width="6.42578125" style="157" customWidth="1"/>
    <col min="7937" max="7939" width="0" style="157" hidden="1" customWidth="1"/>
    <col min="7940" max="7940" width="76.28515625" style="157" bestFit="1" customWidth="1"/>
    <col min="7941" max="7941" width="5.42578125" style="157" customWidth="1"/>
    <col min="7942" max="7942" width="11.140625" style="157" customWidth="1"/>
    <col min="7943" max="7943" width="13.85546875" style="157" customWidth="1"/>
    <col min="7944" max="7944" width="15.7109375" style="157" customWidth="1"/>
    <col min="7945" max="7954" width="0" style="157" hidden="1" customWidth="1"/>
    <col min="7955" max="8191" width="9.28515625" style="157"/>
    <col min="8192" max="8192" width="6.42578125" style="157" customWidth="1"/>
    <col min="8193" max="8195" width="0" style="157" hidden="1" customWidth="1"/>
    <col min="8196" max="8196" width="76.28515625" style="157" bestFit="1" customWidth="1"/>
    <col min="8197" max="8197" width="5.42578125" style="157" customWidth="1"/>
    <col min="8198" max="8198" width="11.140625" style="157" customWidth="1"/>
    <col min="8199" max="8199" width="13.85546875" style="157" customWidth="1"/>
    <col min="8200" max="8200" width="15.7109375" style="157" customWidth="1"/>
    <col min="8201" max="8210" width="0" style="157" hidden="1" customWidth="1"/>
    <col min="8211" max="8447" width="9.28515625" style="157"/>
    <col min="8448" max="8448" width="6.42578125" style="157" customWidth="1"/>
    <col min="8449" max="8451" width="0" style="157" hidden="1" customWidth="1"/>
    <col min="8452" max="8452" width="76.28515625" style="157" bestFit="1" customWidth="1"/>
    <col min="8453" max="8453" width="5.42578125" style="157" customWidth="1"/>
    <col min="8454" max="8454" width="11.140625" style="157" customWidth="1"/>
    <col min="8455" max="8455" width="13.85546875" style="157" customWidth="1"/>
    <col min="8456" max="8456" width="15.7109375" style="157" customWidth="1"/>
    <col min="8457" max="8466" width="0" style="157" hidden="1" customWidth="1"/>
    <col min="8467" max="8703" width="9.28515625" style="157"/>
    <col min="8704" max="8704" width="6.42578125" style="157" customWidth="1"/>
    <col min="8705" max="8707" width="0" style="157" hidden="1" customWidth="1"/>
    <col min="8708" max="8708" width="76.28515625" style="157" bestFit="1" customWidth="1"/>
    <col min="8709" max="8709" width="5.42578125" style="157" customWidth="1"/>
    <col min="8710" max="8710" width="11.140625" style="157" customWidth="1"/>
    <col min="8711" max="8711" width="13.85546875" style="157" customWidth="1"/>
    <col min="8712" max="8712" width="15.7109375" style="157" customWidth="1"/>
    <col min="8713" max="8722" width="0" style="157" hidden="1" customWidth="1"/>
    <col min="8723" max="8959" width="9.28515625" style="157"/>
    <col min="8960" max="8960" width="6.42578125" style="157" customWidth="1"/>
    <col min="8961" max="8963" width="0" style="157" hidden="1" customWidth="1"/>
    <col min="8964" max="8964" width="76.28515625" style="157" bestFit="1" customWidth="1"/>
    <col min="8965" max="8965" width="5.42578125" style="157" customWidth="1"/>
    <col min="8966" max="8966" width="11.140625" style="157" customWidth="1"/>
    <col min="8967" max="8967" width="13.85546875" style="157" customWidth="1"/>
    <col min="8968" max="8968" width="15.7109375" style="157" customWidth="1"/>
    <col min="8969" max="8978" width="0" style="157" hidden="1" customWidth="1"/>
    <col min="8979" max="9215" width="9.28515625" style="157"/>
    <col min="9216" max="9216" width="6.42578125" style="157" customWidth="1"/>
    <col min="9217" max="9219" width="0" style="157" hidden="1" customWidth="1"/>
    <col min="9220" max="9220" width="76.28515625" style="157" bestFit="1" customWidth="1"/>
    <col min="9221" max="9221" width="5.42578125" style="157" customWidth="1"/>
    <col min="9222" max="9222" width="11.140625" style="157" customWidth="1"/>
    <col min="9223" max="9223" width="13.85546875" style="157" customWidth="1"/>
    <col min="9224" max="9224" width="15.7109375" style="157" customWidth="1"/>
    <col min="9225" max="9234" width="0" style="157" hidden="1" customWidth="1"/>
    <col min="9235" max="9471" width="9.28515625" style="157"/>
    <col min="9472" max="9472" width="6.42578125" style="157" customWidth="1"/>
    <col min="9473" max="9475" width="0" style="157" hidden="1" customWidth="1"/>
    <col min="9476" max="9476" width="76.28515625" style="157" bestFit="1" customWidth="1"/>
    <col min="9477" max="9477" width="5.42578125" style="157" customWidth="1"/>
    <col min="9478" max="9478" width="11.140625" style="157" customWidth="1"/>
    <col min="9479" max="9479" width="13.85546875" style="157" customWidth="1"/>
    <col min="9480" max="9480" width="15.7109375" style="157" customWidth="1"/>
    <col min="9481" max="9490" width="0" style="157" hidden="1" customWidth="1"/>
    <col min="9491" max="9727" width="9.28515625" style="157"/>
    <col min="9728" max="9728" width="6.42578125" style="157" customWidth="1"/>
    <col min="9729" max="9731" width="0" style="157" hidden="1" customWidth="1"/>
    <col min="9732" max="9732" width="76.28515625" style="157" bestFit="1" customWidth="1"/>
    <col min="9733" max="9733" width="5.42578125" style="157" customWidth="1"/>
    <col min="9734" max="9734" width="11.140625" style="157" customWidth="1"/>
    <col min="9735" max="9735" width="13.85546875" style="157" customWidth="1"/>
    <col min="9736" max="9736" width="15.7109375" style="157" customWidth="1"/>
    <col min="9737" max="9746" width="0" style="157" hidden="1" customWidth="1"/>
    <col min="9747" max="9983" width="9.28515625" style="157"/>
    <col min="9984" max="9984" width="6.42578125" style="157" customWidth="1"/>
    <col min="9985" max="9987" width="0" style="157" hidden="1" customWidth="1"/>
    <col min="9988" max="9988" width="76.28515625" style="157" bestFit="1" customWidth="1"/>
    <col min="9989" max="9989" width="5.42578125" style="157" customWidth="1"/>
    <col min="9990" max="9990" width="11.140625" style="157" customWidth="1"/>
    <col min="9991" max="9991" width="13.85546875" style="157" customWidth="1"/>
    <col min="9992" max="9992" width="15.7109375" style="157" customWidth="1"/>
    <col min="9993" max="10002" width="0" style="157" hidden="1" customWidth="1"/>
    <col min="10003" max="10239" width="9.28515625" style="157"/>
    <col min="10240" max="10240" width="6.42578125" style="157" customWidth="1"/>
    <col min="10241" max="10243" width="0" style="157" hidden="1" customWidth="1"/>
    <col min="10244" max="10244" width="76.28515625" style="157" bestFit="1" customWidth="1"/>
    <col min="10245" max="10245" width="5.42578125" style="157" customWidth="1"/>
    <col min="10246" max="10246" width="11.140625" style="157" customWidth="1"/>
    <col min="10247" max="10247" width="13.85546875" style="157" customWidth="1"/>
    <col min="10248" max="10248" width="15.7109375" style="157" customWidth="1"/>
    <col min="10249" max="10258" width="0" style="157" hidden="1" customWidth="1"/>
    <col min="10259" max="10495" width="9.28515625" style="157"/>
    <col min="10496" max="10496" width="6.42578125" style="157" customWidth="1"/>
    <col min="10497" max="10499" width="0" style="157" hidden="1" customWidth="1"/>
    <col min="10500" max="10500" width="76.28515625" style="157" bestFit="1" customWidth="1"/>
    <col min="10501" max="10501" width="5.42578125" style="157" customWidth="1"/>
    <col min="10502" max="10502" width="11.140625" style="157" customWidth="1"/>
    <col min="10503" max="10503" width="13.85546875" style="157" customWidth="1"/>
    <col min="10504" max="10504" width="15.7109375" style="157" customWidth="1"/>
    <col min="10505" max="10514" width="0" style="157" hidden="1" customWidth="1"/>
    <col min="10515" max="10751" width="9.28515625" style="157"/>
    <col min="10752" max="10752" width="6.42578125" style="157" customWidth="1"/>
    <col min="10753" max="10755" width="0" style="157" hidden="1" customWidth="1"/>
    <col min="10756" max="10756" width="76.28515625" style="157" bestFit="1" customWidth="1"/>
    <col min="10757" max="10757" width="5.42578125" style="157" customWidth="1"/>
    <col min="10758" max="10758" width="11.140625" style="157" customWidth="1"/>
    <col min="10759" max="10759" width="13.85546875" style="157" customWidth="1"/>
    <col min="10760" max="10760" width="15.7109375" style="157" customWidth="1"/>
    <col min="10761" max="10770" width="0" style="157" hidden="1" customWidth="1"/>
    <col min="10771" max="11007" width="9.28515625" style="157"/>
    <col min="11008" max="11008" width="6.42578125" style="157" customWidth="1"/>
    <col min="11009" max="11011" width="0" style="157" hidden="1" customWidth="1"/>
    <col min="11012" max="11012" width="76.28515625" style="157" bestFit="1" customWidth="1"/>
    <col min="11013" max="11013" width="5.42578125" style="157" customWidth="1"/>
    <col min="11014" max="11014" width="11.140625" style="157" customWidth="1"/>
    <col min="11015" max="11015" width="13.85546875" style="157" customWidth="1"/>
    <col min="11016" max="11016" width="15.7109375" style="157" customWidth="1"/>
    <col min="11017" max="11026" width="0" style="157" hidden="1" customWidth="1"/>
    <col min="11027" max="11263" width="9.28515625" style="157"/>
    <col min="11264" max="11264" width="6.42578125" style="157" customWidth="1"/>
    <col min="11265" max="11267" width="0" style="157" hidden="1" customWidth="1"/>
    <col min="11268" max="11268" width="76.28515625" style="157" bestFit="1" customWidth="1"/>
    <col min="11269" max="11269" width="5.42578125" style="157" customWidth="1"/>
    <col min="11270" max="11270" width="11.140625" style="157" customWidth="1"/>
    <col min="11271" max="11271" width="13.85546875" style="157" customWidth="1"/>
    <col min="11272" max="11272" width="15.7109375" style="157" customWidth="1"/>
    <col min="11273" max="11282" width="0" style="157" hidden="1" customWidth="1"/>
    <col min="11283" max="11519" width="9.28515625" style="157"/>
    <col min="11520" max="11520" width="6.42578125" style="157" customWidth="1"/>
    <col min="11521" max="11523" width="0" style="157" hidden="1" customWidth="1"/>
    <col min="11524" max="11524" width="76.28515625" style="157" bestFit="1" customWidth="1"/>
    <col min="11525" max="11525" width="5.42578125" style="157" customWidth="1"/>
    <col min="11526" max="11526" width="11.140625" style="157" customWidth="1"/>
    <col min="11527" max="11527" width="13.85546875" style="157" customWidth="1"/>
    <col min="11528" max="11528" width="15.7109375" style="157" customWidth="1"/>
    <col min="11529" max="11538" width="0" style="157" hidden="1" customWidth="1"/>
    <col min="11539" max="11775" width="9.28515625" style="157"/>
    <col min="11776" max="11776" width="6.42578125" style="157" customWidth="1"/>
    <col min="11777" max="11779" width="0" style="157" hidden="1" customWidth="1"/>
    <col min="11780" max="11780" width="76.28515625" style="157" bestFit="1" customWidth="1"/>
    <col min="11781" max="11781" width="5.42578125" style="157" customWidth="1"/>
    <col min="11782" max="11782" width="11.140625" style="157" customWidth="1"/>
    <col min="11783" max="11783" width="13.85546875" style="157" customWidth="1"/>
    <col min="11784" max="11784" width="15.7109375" style="157" customWidth="1"/>
    <col min="11785" max="11794" width="0" style="157" hidden="1" customWidth="1"/>
    <col min="11795" max="12031" width="9.28515625" style="157"/>
    <col min="12032" max="12032" width="6.42578125" style="157" customWidth="1"/>
    <col min="12033" max="12035" width="0" style="157" hidden="1" customWidth="1"/>
    <col min="12036" max="12036" width="76.28515625" style="157" bestFit="1" customWidth="1"/>
    <col min="12037" max="12037" width="5.42578125" style="157" customWidth="1"/>
    <col min="12038" max="12038" width="11.140625" style="157" customWidth="1"/>
    <col min="12039" max="12039" width="13.85546875" style="157" customWidth="1"/>
    <col min="12040" max="12040" width="15.7109375" style="157" customWidth="1"/>
    <col min="12041" max="12050" width="0" style="157" hidden="1" customWidth="1"/>
    <col min="12051" max="12287" width="9.28515625" style="157"/>
    <col min="12288" max="12288" width="6.42578125" style="157" customWidth="1"/>
    <col min="12289" max="12291" width="0" style="157" hidden="1" customWidth="1"/>
    <col min="12292" max="12292" width="76.28515625" style="157" bestFit="1" customWidth="1"/>
    <col min="12293" max="12293" width="5.42578125" style="157" customWidth="1"/>
    <col min="12294" max="12294" width="11.140625" style="157" customWidth="1"/>
    <col min="12295" max="12295" width="13.85546875" style="157" customWidth="1"/>
    <col min="12296" max="12296" width="15.7109375" style="157" customWidth="1"/>
    <col min="12297" max="12306" width="0" style="157" hidden="1" customWidth="1"/>
    <col min="12307" max="12543" width="9.28515625" style="157"/>
    <col min="12544" max="12544" width="6.42578125" style="157" customWidth="1"/>
    <col min="12545" max="12547" width="0" style="157" hidden="1" customWidth="1"/>
    <col min="12548" max="12548" width="76.28515625" style="157" bestFit="1" customWidth="1"/>
    <col min="12549" max="12549" width="5.42578125" style="157" customWidth="1"/>
    <col min="12550" max="12550" width="11.140625" style="157" customWidth="1"/>
    <col min="12551" max="12551" width="13.85546875" style="157" customWidth="1"/>
    <col min="12552" max="12552" width="15.7109375" style="157" customWidth="1"/>
    <col min="12553" max="12562" width="0" style="157" hidden="1" customWidth="1"/>
    <col min="12563" max="12799" width="9.28515625" style="157"/>
    <col min="12800" max="12800" width="6.42578125" style="157" customWidth="1"/>
    <col min="12801" max="12803" width="0" style="157" hidden="1" customWidth="1"/>
    <col min="12804" max="12804" width="76.28515625" style="157" bestFit="1" customWidth="1"/>
    <col min="12805" max="12805" width="5.42578125" style="157" customWidth="1"/>
    <col min="12806" max="12806" width="11.140625" style="157" customWidth="1"/>
    <col min="12807" max="12807" width="13.85546875" style="157" customWidth="1"/>
    <col min="12808" max="12808" width="15.7109375" style="157" customWidth="1"/>
    <col min="12809" max="12818" width="0" style="157" hidden="1" customWidth="1"/>
    <col min="12819" max="13055" width="9.28515625" style="157"/>
    <col min="13056" max="13056" width="6.42578125" style="157" customWidth="1"/>
    <col min="13057" max="13059" width="0" style="157" hidden="1" customWidth="1"/>
    <col min="13060" max="13060" width="76.28515625" style="157" bestFit="1" customWidth="1"/>
    <col min="13061" max="13061" width="5.42578125" style="157" customWidth="1"/>
    <col min="13062" max="13062" width="11.140625" style="157" customWidth="1"/>
    <col min="13063" max="13063" width="13.85546875" style="157" customWidth="1"/>
    <col min="13064" max="13064" width="15.7109375" style="157" customWidth="1"/>
    <col min="13065" max="13074" width="0" style="157" hidden="1" customWidth="1"/>
    <col min="13075" max="13311" width="9.28515625" style="157"/>
    <col min="13312" max="13312" width="6.42578125" style="157" customWidth="1"/>
    <col min="13313" max="13315" width="0" style="157" hidden="1" customWidth="1"/>
    <col min="13316" max="13316" width="76.28515625" style="157" bestFit="1" customWidth="1"/>
    <col min="13317" max="13317" width="5.42578125" style="157" customWidth="1"/>
    <col min="13318" max="13318" width="11.140625" style="157" customWidth="1"/>
    <col min="13319" max="13319" width="13.85546875" style="157" customWidth="1"/>
    <col min="13320" max="13320" width="15.7109375" style="157" customWidth="1"/>
    <col min="13321" max="13330" width="0" style="157" hidden="1" customWidth="1"/>
    <col min="13331" max="13567" width="9.28515625" style="157"/>
    <col min="13568" max="13568" width="6.42578125" style="157" customWidth="1"/>
    <col min="13569" max="13571" width="0" style="157" hidden="1" customWidth="1"/>
    <col min="13572" max="13572" width="76.28515625" style="157" bestFit="1" customWidth="1"/>
    <col min="13573" max="13573" width="5.42578125" style="157" customWidth="1"/>
    <col min="13574" max="13574" width="11.140625" style="157" customWidth="1"/>
    <col min="13575" max="13575" width="13.85546875" style="157" customWidth="1"/>
    <col min="13576" max="13576" width="15.7109375" style="157" customWidth="1"/>
    <col min="13577" max="13586" width="0" style="157" hidden="1" customWidth="1"/>
    <col min="13587" max="13823" width="9.28515625" style="157"/>
    <col min="13824" max="13824" width="6.42578125" style="157" customWidth="1"/>
    <col min="13825" max="13827" width="0" style="157" hidden="1" customWidth="1"/>
    <col min="13828" max="13828" width="76.28515625" style="157" bestFit="1" customWidth="1"/>
    <col min="13829" max="13829" width="5.42578125" style="157" customWidth="1"/>
    <col min="13830" max="13830" width="11.140625" style="157" customWidth="1"/>
    <col min="13831" max="13831" width="13.85546875" style="157" customWidth="1"/>
    <col min="13832" max="13832" width="15.7109375" style="157" customWidth="1"/>
    <col min="13833" max="13842" width="0" style="157" hidden="1" customWidth="1"/>
    <col min="13843" max="14079" width="9.28515625" style="157"/>
    <col min="14080" max="14080" width="6.42578125" style="157" customWidth="1"/>
    <col min="14081" max="14083" width="0" style="157" hidden="1" customWidth="1"/>
    <col min="14084" max="14084" width="76.28515625" style="157" bestFit="1" customWidth="1"/>
    <col min="14085" max="14085" width="5.42578125" style="157" customWidth="1"/>
    <col min="14086" max="14086" width="11.140625" style="157" customWidth="1"/>
    <col min="14087" max="14087" width="13.85546875" style="157" customWidth="1"/>
    <col min="14088" max="14088" width="15.7109375" style="157" customWidth="1"/>
    <col min="14089" max="14098" width="0" style="157" hidden="1" customWidth="1"/>
    <col min="14099" max="14335" width="9.28515625" style="157"/>
    <col min="14336" max="14336" width="6.42578125" style="157" customWidth="1"/>
    <col min="14337" max="14339" width="0" style="157" hidden="1" customWidth="1"/>
    <col min="14340" max="14340" width="76.28515625" style="157" bestFit="1" customWidth="1"/>
    <col min="14341" max="14341" width="5.42578125" style="157" customWidth="1"/>
    <col min="14342" max="14342" width="11.140625" style="157" customWidth="1"/>
    <col min="14343" max="14343" width="13.85546875" style="157" customWidth="1"/>
    <col min="14344" max="14344" width="15.7109375" style="157" customWidth="1"/>
    <col min="14345" max="14354" width="0" style="157" hidden="1" customWidth="1"/>
    <col min="14355" max="14591" width="9.28515625" style="157"/>
    <col min="14592" max="14592" width="6.42578125" style="157" customWidth="1"/>
    <col min="14593" max="14595" width="0" style="157" hidden="1" customWidth="1"/>
    <col min="14596" max="14596" width="76.28515625" style="157" bestFit="1" customWidth="1"/>
    <col min="14597" max="14597" width="5.42578125" style="157" customWidth="1"/>
    <col min="14598" max="14598" width="11.140625" style="157" customWidth="1"/>
    <col min="14599" max="14599" width="13.85546875" style="157" customWidth="1"/>
    <col min="14600" max="14600" width="15.7109375" style="157" customWidth="1"/>
    <col min="14601" max="14610" width="0" style="157" hidden="1" customWidth="1"/>
    <col min="14611" max="14847" width="9.28515625" style="157"/>
    <col min="14848" max="14848" width="6.42578125" style="157" customWidth="1"/>
    <col min="14849" max="14851" width="0" style="157" hidden="1" customWidth="1"/>
    <col min="14852" max="14852" width="76.28515625" style="157" bestFit="1" customWidth="1"/>
    <col min="14853" max="14853" width="5.42578125" style="157" customWidth="1"/>
    <col min="14854" max="14854" width="11.140625" style="157" customWidth="1"/>
    <col min="14855" max="14855" width="13.85546875" style="157" customWidth="1"/>
    <col min="14856" max="14856" width="15.7109375" style="157" customWidth="1"/>
    <col min="14857" max="14866" width="0" style="157" hidden="1" customWidth="1"/>
    <col min="14867" max="15103" width="9.28515625" style="157"/>
    <col min="15104" max="15104" width="6.42578125" style="157" customWidth="1"/>
    <col min="15105" max="15107" width="0" style="157" hidden="1" customWidth="1"/>
    <col min="15108" max="15108" width="76.28515625" style="157" bestFit="1" customWidth="1"/>
    <col min="15109" max="15109" width="5.42578125" style="157" customWidth="1"/>
    <col min="15110" max="15110" width="11.140625" style="157" customWidth="1"/>
    <col min="15111" max="15111" width="13.85546875" style="157" customWidth="1"/>
    <col min="15112" max="15112" width="15.7109375" style="157" customWidth="1"/>
    <col min="15113" max="15122" width="0" style="157" hidden="1" customWidth="1"/>
    <col min="15123" max="15359" width="9.28515625" style="157"/>
    <col min="15360" max="15360" width="6.42578125" style="157" customWidth="1"/>
    <col min="15361" max="15363" width="0" style="157" hidden="1" customWidth="1"/>
    <col min="15364" max="15364" width="76.28515625" style="157" bestFit="1" customWidth="1"/>
    <col min="15365" max="15365" width="5.42578125" style="157" customWidth="1"/>
    <col min="15366" max="15366" width="11.140625" style="157" customWidth="1"/>
    <col min="15367" max="15367" width="13.85546875" style="157" customWidth="1"/>
    <col min="15368" max="15368" width="15.7109375" style="157" customWidth="1"/>
    <col min="15369" max="15378" width="0" style="157" hidden="1" customWidth="1"/>
    <col min="15379" max="15615" width="9.28515625" style="157"/>
    <col min="15616" max="15616" width="6.42578125" style="157" customWidth="1"/>
    <col min="15617" max="15619" width="0" style="157" hidden="1" customWidth="1"/>
    <col min="15620" max="15620" width="76.28515625" style="157" bestFit="1" customWidth="1"/>
    <col min="15621" max="15621" width="5.42578125" style="157" customWidth="1"/>
    <col min="15622" max="15622" width="11.140625" style="157" customWidth="1"/>
    <col min="15623" max="15623" width="13.85546875" style="157" customWidth="1"/>
    <col min="15624" max="15624" width="15.7109375" style="157" customWidth="1"/>
    <col min="15625" max="15634" width="0" style="157" hidden="1" customWidth="1"/>
    <col min="15635" max="15871" width="9.28515625" style="157"/>
    <col min="15872" max="15872" width="6.42578125" style="157" customWidth="1"/>
    <col min="15873" max="15875" width="0" style="157" hidden="1" customWidth="1"/>
    <col min="15876" max="15876" width="76.28515625" style="157" bestFit="1" customWidth="1"/>
    <col min="15877" max="15877" width="5.42578125" style="157" customWidth="1"/>
    <col min="15878" max="15878" width="11.140625" style="157" customWidth="1"/>
    <col min="15879" max="15879" width="13.85546875" style="157" customWidth="1"/>
    <col min="15880" max="15880" width="15.7109375" style="157" customWidth="1"/>
    <col min="15881" max="15890" width="0" style="157" hidden="1" customWidth="1"/>
    <col min="15891" max="16127" width="9.28515625" style="157"/>
    <col min="16128" max="16128" width="6.42578125" style="157" customWidth="1"/>
    <col min="16129" max="16131" width="0" style="157" hidden="1" customWidth="1"/>
    <col min="16132" max="16132" width="76.28515625" style="157" bestFit="1" customWidth="1"/>
    <col min="16133" max="16133" width="5.42578125" style="157" customWidth="1"/>
    <col min="16134" max="16134" width="11.140625" style="157" customWidth="1"/>
    <col min="16135" max="16135" width="13.85546875" style="157" customWidth="1"/>
    <col min="16136" max="16136" width="15.7109375" style="157" customWidth="1"/>
    <col min="16137" max="16146" width="0" style="157" hidden="1" customWidth="1"/>
    <col min="16147" max="16384" width="9.28515625" style="157"/>
  </cols>
  <sheetData>
    <row r="1" spans="1:23" ht="18" customHeight="1">
      <c r="A1" s="154" t="s">
        <v>1923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156"/>
    </row>
    <row r="2" spans="1:23" ht="11.25" customHeight="1">
      <c r="A2" s="158" t="s">
        <v>13</v>
      </c>
      <c r="B2" s="159"/>
      <c r="C2" s="159" t="str">
        <f>'[1]Krycí list'!E5</f>
        <v>KOMUNITNÉ CENTRUM JELKA</v>
      </c>
      <c r="D2" s="159"/>
      <c r="E2" s="159"/>
      <c r="F2" s="159" t="s">
        <v>2206</v>
      </c>
      <c r="G2" s="159"/>
      <c r="H2" s="159"/>
      <c r="I2" s="159"/>
      <c r="J2" s="159"/>
      <c r="K2" s="159"/>
      <c r="L2" s="155"/>
      <c r="M2" s="155"/>
      <c r="N2" s="155"/>
      <c r="O2" s="156"/>
      <c r="P2" s="156"/>
    </row>
    <row r="3" spans="1:23" ht="11.25" customHeight="1">
      <c r="A3" s="158" t="s">
        <v>16</v>
      </c>
      <c r="B3" s="159"/>
      <c r="C3" s="159" t="str">
        <f>'[1]Krycí list'!E7</f>
        <v>KOMUNITNÉ CENTRUM JELKA</v>
      </c>
      <c r="D3" s="159"/>
      <c r="E3" s="159"/>
      <c r="F3" s="159" t="s">
        <v>17</v>
      </c>
      <c r="G3" s="159"/>
      <c r="H3" s="159"/>
      <c r="I3" s="159"/>
      <c r="J3" s="159"/>
      <c r="K3" s="159"/>
      <c r="L3" s="155"/>
      <c r="M3" s="155"/>
      <c r="N3" s="155"/>
      <c r="O3" s="156"/>
      <c r="P3" s="156"/>
    </row>
    <row r="4" spans="1:23" ht="11.25" customHeight="1">
      <c r="A4" s="158" t="s">
        <v>24</v>
      </c>
      <c r="B4" s="159"/>
      <c r="C4" s="159" t="str">
        <f>'[1]Krycí list'!E9</f>
        <v xml:space="preserve"> ELEKTROINŠTALÁCIA</v>
      </c>
      <c r="D4" s="159"/>
      <c r="E4" s="159"/>
      <c r="F4" s="159" t="s">
        <v>25</v>
      </c>
      <c r="G4" s="159"/>
      <c r="H4" s="159"/>
      <c r="I4" s="159"/>
      <c r="J4" s="159"/>
      <c r="K4" s="159"/>
      <c r="L4" s="155"/>
      <c r="M4" s="155"/>
      <c r="N4" s="155"/>
      <c r="O4" s="156"/>
      <c r="P4" s="156"/>
    </row>
    <row r="5" spans="1:23" ht="11.25" customHeight="1">
      <c r="A5" s="159" t="s">
        <v>14</v>
      </c>
      <c r="B5" s="159"/>
      <c r="C5" s="159" t="str">
        <f>'[1]Krycí list'!P5</f>
        <v/>
      </c>
      <c r="D5" s="159"/>
      <c r="E5" s="159"/>
      <c r="F5" s="159"/>
      <c r="G5" s="159"/>
      <c r="H5" s="159"/>
      <c r="I5" s="159"/>
      <c r="J5" s="159"/>
      <c r="K5" s="159"/>
      <c r="L5" s="155"/>
      <c r="M5" s="155"/>
      <c r="N5" s="155"/>
      <c r="O5" s="156"/>
      <c r="P5" s="156"/>
    </row>
    <row r="6" spans="1:23" ht="5.25" customHeight="1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5"/>
      <c r="M6" s="155"/>
      <c r="N6" s="155"/>
      <c r="O6" s="156"/>
      <c r="P6" s="156"/>
    </row>
    <row r="7" spans="1:23" ht="11.25" customHeight="1">
      <c r="A7" s="159" t="s">
        <v>19</v>
      </c>
      <c r="B7" s="159"/>
      <c r="C7" s="159" t="str">
        <f>'[1]Krycí list'!E26</f>
        <v>OBEC JELKA, MIEROVÁ 995/17 , 925 23 JELKA</v>
      </c>
      <c r="D7" s="159"/>
      <c r="E7" s="159"/>
      <c r="F7" s="159" t="s">
        <v>21</v>
      </c>
      <c r="G7" s="159"/>
      <c r="H7" s="159"/>
      <c r="I7" s="159"/>
      <c r="J7" s="159"/>
      <c r="K7" s="159"/>
      <c r="L7" s="155"/>
      <c r="M7" s="155"/>
      <c r="N7" s="155"/>
      <c r="O7" s="156"/>
      <c r="P7" s="156"/>
    </row>
    <row r="8" spans="1:23" ht="11.25" customHeight="1">
      <c r="A8" s="159" t="s">
        <v>23</v>
      </c>
      <c r="B8" s="159"/>
      <c r="C8" s="159" t="str">
        <f>'[1]Krycí list'!E28</f>
        <v xml:space="preserve"> e-Innovation s.r.o.</v>
      </c>
      <c r="D8" s="159"/>
      <c r="E8" s="159"/>
      <c r="F8" s="159" t="s">
        <v>2209</v>
      </c>
      <c r="G8" s="159"/>
      <c r="H8" s="159"/>
      <c r="I8" s="159"/>
      <c r="J8" s="159"/>
      <c r="K8" s="159"/>
      <c r="L8" s="155"/>
      <c r="M8" s="155"/>
      <c r="N8" s="155"/>
      <c r="O8" s="156"/>
      <c r="P8" s="156"/>
    </row>
    <row r="9" spans="1:23" ht="11.25" customHeight="1">
      <c r="A9" s="159" t="s">
        <v>18</v>
      </c>
      <c r="B9" s="159"/>
      <c r="C9" s="160">
        <v>43529</v>
      </c>
      <c r="D9" s="159"/>
      <c r="E9" s="396">
        <f>'Rekapitulácia stavby'!AN10</f>
        <v>43886</v>
      </c>
      <c r="F9" s="396"/>
      <c r="G9" s="159"/>
      <c r="H9" s="159"/>
      <c r="I9" s="159"/>
      <c r="J9" s="159"/>
      <c r="K9" s="159"/>
      <c r="L9" s="155"/>
      <c r="M9" s="155"/>
      <c r="N9" s="155"/>
      <c r="O9" s="156"/>
      <c r="P9" s="156"/>
    </row>
    <row r="10" spans="1:23" ht="6" customHeight="1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6"/>
      <c r="P10" s="156"/>
    </row>
    <row r="11" spans="1:23" ht="21.75" customHeight="1">
      <c r="A11" s="161" t="s">
        <v>1924</v>
      </c>
      <c r="B11" s="162"/>
      <c r="C11" s="162"/>
      <c r="D11" s="162"/>
      <c r="E11" s="162" t="s">
        <v>1925</v>
      </c>
      <c r="F11" s="162" t="s">
        <v>139</v>
      </c>
      <c r="G11" s="162" t="s">
        <v>1926</v>
      </c>
      <c r="H11" s="162" t="s">
        <v>1927</v>
      </c>
      <c r="I11" s="162" t="s">
        <v>1928</v>
      </c>
      <c r="J11" s="162" t="s">
        <v>1929</v>
      </c>
      <c r="K11" s="162" t="s">
        <v>1930</v>
      </c>
      <c r="L11" s="162" t="s">
        <v>1931</v>
      </c>
      <c r="M11" s="162" t="s">
        <v>1932</v>
      </c>
      <c r="N11" s="163"/>
      <c r="O11" s="164" t="s">
        <v>1933</v>
      </c>
      <c r="P11" s="165" t="s">
        <v>1934</v>
      </c>
    </row>
    <row r="12" spans="1:23" ht="11.25" customHeight="1">
      <c r="A12" s="166"/>
      <c r="B12" s="167"/>
      <c r="C12" s="167"/>
      <c r="D12" s="167"/>
      <c r="E12" s="167">
        <v>5</v>
      </c>
      <c r="F12" s="167">
        <v>6</v>
      </c>
      <c r="G12" s="167">
        <v>7</v>
      </c>
      <c r="H12" s="167">
        <v>8</v>
      </c>
      <c r="I12" s="167">
        <v>9</v>
      </c>
      <c r="J12" s="167"/>
      <c r="K12" s="167"/>
      <c r="L12" s="167"/>
      <c r="M12" s="167"/>
      <c r="N12" s="168"/>
      <c r="O12" s="169">
        <v>11</v>
      </c>
      <c r="P12" s="170">
        <v>12</v>
      </c>
    </row>
    <row r="13" spans="1:23" ht="3.75" customHeight="1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71"/>
      <c r="O13" s="172"/>
      <c r="P13" s="173"/>
    </row>
    <row r="14" spans="1:23" s="179" customFormat="1" ht="17.399999999999999">
      <c r="A14" s="174"/>
      <c r="B14" s="175"/>
      <c r="C14" s="174"/>
      <c r="D14" s="174"/>
      <c r="E14" s="176" t="s">
        <v>1974</v>
      </c>
      <c r="F14" s="174"/>
      <c r="G14" s="174"/>
      <c r="H14" s="174"/>
      <c r="I14" s="199">
        <f>SUM(I15:I31)</f>
        <v>0</v>
      </c>
      <c r="J14" s="174"/>
      <c r="K14" s="178" t="e">
        <f>#REF!+#REF!</f>
        <v>#REF!</v>
      </c>
      <c r="L14" s="174"/>
      <c r="M14" s="178" t="e">
        <f>#REF!+#REF!</f>
        <v>#REF!</v>
      </c>
      <c r="N14" s="174"/>
      <c r="P14" s="180" t="s">
        <v>69</v>
      </c>
    </row>
    <row r="15" spans="1:23" s="191" customFormat="1" ht="13.5" customHeight="1">
      <c r="A15" s="181">
        <v>1</v>
      </c>
      <c r="B15" s="182"/>
      <c r="C15" s="182"/>
      <c r="D15" s="183"/>
      <c r="E15" s="198" t="s">
        <v>1975</v>
      </c>
      <c r="F15" s="200" t="s">
        <v>154</v>
      </c>
      <c r="G15" s="200">
        <v>1</v>
      </c>
      <c r="H15" s="192"/>
      <c r="I15" s="201">
        <f>G15*H15</f>
        <v>0</v>
      </c>
      <c r="J15" s="201"/>
      <c r="K15" s="201"/>
      <c r="L15" s="201"/>
      <c r="M15" s="186" t="e">
        <f>F15*L15</f>
        <v>#VALUE!</v>
      </c>
      <c r="N15" s="188">
        <v>20</v>
      </c>
      <c r="O15" s="189">
        <v>256</v>
      </c>
      <c r="P15" s="190" t="s">
        <v>157</v>
      </c>
      <c r="W15" s="271"/>
    </row>
    <row r="16" spans="1:23" s="191" customFormat="1" ht="13.5" customHeight="1">
      <c r="A16" s="181">
        <v>2</v>
      </c>
      <c r="B16" s="182"/>
      <c r="C16" s="182"/>
      <c r="D16" s="183"/>
      <c r="E16" s="198" t="s">
        <v>1976</v>
      </c>
      <c r="F16" s="200" t="s">
        <v>335</v>
      </c>
      <c r="G16" s="200">
        <v>20</v>
      </c>
      <c r="H16" s="192"/>
      <c r="I16" s="201">
        <f t="shared" ref="I16:I31" si="0">G16*H16</f>
        <v>0</v>
      </c>
      <c r="J16" s="201"/>
      <c r="K16" s="201"/>
      <c r="L16" s="201"/>
      <c r="M16" s="186"/>
      <c r="N16" s="188">
        <v>20</v>
      </c>
      <c r="O16" s="189"/>
      <c r="P16" s="190"/>
      <c r="W16" s="271"/>
    </row>
    <row r="17" spans="1:23" s="191" customFormat="1" ht="13.5" customHeight="1">
      <c r="A17" s="181">
        <v>3</v>
      </c>
      <c r="B17" s="182"/>
      <c r="C17" s="182"/>
      <c r="D17" s="183"/>
      <c r="E17" s="198" t="s">
        <v>1977</v>
      </c>
      <c r="F17" s="200" t="s">
        <v>335</v>
      </c>
      <c r="G17" s="200">
        <v>45</v>
      </c>
      <c r="H17" s="192"/>
      <c r="I17" s="201">
        <f t="shared" si="0"/>
        <v>0</v>
      </c>
      <c r="J17" s="201"/>
      <c r="K17" s="201"/>
      <c r="L17" s="201"/>
      <c r="M17" s="186"/>
      <c r="N17" s="188">
        <v>20</v>
      </c>
      <c r="O17" s="189"/>
      <c r="P17" s="190"/>
      <c r="W17" s="271"/>
    </row>
    <row r="18" spans="1:23" s="191" customFormat="1" ht="13.5" customHeight="1">
      <c r="A18" s="181">
        <v>4</v>
      </c>
      <c r="B18" s="182"/>
      <c r="C18" s="182"/>
      <c r="D18" s="183"/>
      <c r="E18" s="198" t="s">
        <v>1978</v>
      </c>
      <c r="F18" s="200" t="s">
        <v>335</v>
      </c>
      <c r="G18" s="200">
        <v>45</v>
      </c>
      <c r="H18" s="192"/>
      <c r="I18" s="201">
        <f t="shared" si="0"/>
        <v>0</v>
      </c>
      <c r="J18" s="201"/>
      <c r="K18" s="201"/>
      <c r="L18" s="201"/>
      <c r="M18" s="186"/>
      <c r="N18" s="188">
        <v>20</v>
      </c>
      <c r="O18" s="189"/>
      <c r="P18" s="190"/>
      <c r="W18" s="271"/>
    </row>
    <row r="19" spans="1:23" s="191" customFormat="1" ht="13.5" customHeight="1">
      <c r="A19" s="181">
        <v>5</v>
      </c>
      <c r="B19" s="182"/>
      <c r="C19" s="182"/>
      <c r="D19" s="183"/>
      <c r="E19" s="198" t="s">
        <v>1979</v>
      </c>
      <c r="F19" s="200" t="s">
        <v>335</v>
      </c>
      <c r="G19" s="200">
        <v>10</v>
      </c>
      <c r="H19" s="192"/>
      <c r="I19" s="201">
        <f t="shared" si="0"/>
        <v>0</v>
      </c>
      <c r="J19" s="201"/>
      <c r="K19" s="201"/>
      <c r="L19" s="201"/>
      <c r="M19" s="186"/>
      <c r="N19" s="188">
        <v>20</v>
      </c>
      <c r="O19" s="189"/>
      <c r="P19" s="190"/>
      <c r="W19" s="271"/>
    </row>
    <row r="20" spans="1:23" s="191" customFormat="1" ht="13.5" customHeight="1">
      <c r="A20" s="181">
        <v>6</v>
      </c>
      <c r="B20" s="182"/>
      <c r="C20" s="182"/>
      <c r="D20" s="183"/>
      <c r="E20" s="198" t="s">
        <v>1980</v>
      </c>
      <c r="F20" s="200" t="s">
        <v>154</v>
      </c>
      <c r="G20" s="200">
        <v>70</v>
      </c>
      <c r="H20" s="192"/>
      <c r="I20" s="201">
        <f t="shared" si="0"/>
        <v>0</v>
      </c>
      <c r="J20" s="201"/>
      <c r="K20" s="201"/>
      <c r="L20" s="201"/>
      <c r="M20" s="186" t="e">
        <f t="shared" ref="M20:M26" si="1">F20*L20</f>
        <v>#VALUE!</v>
      </c>
      <c r="N20" s="188">
        <v>20</v>
      </c>
      <c r="O20" s="189">
        <v>256</v>
      </c>
      <c r="P20" s="190" t="s">
        <v>157</v>
      </c>
      <c r="W20" s="271"/>
    </row>
    <row r="21" spans="1:23" s="191" customFormat="1" ht="15.75" customHeight="1">
      <c r="A21" s="181">
        <v>7</v>
      </c>
      <c r="B21" s="182"/>
      <c r="C21" s="182"/>
      <c r="D21" s="183"/>
      <c r="E21" s="198" t="s">
        <v>1981</v>
      </c>
      <c r="F21" s="200" t="s">
        <v>154</v>
      </c>
      <c r="G21" s="200">
        <v>70</v>
      </c>
      <c r="H21" s="192"/>
      <c r="I21" s="201">
        <f t="shared" si="0"/>
        <v>0</v>
      </c>
      <c r="J21" s="201"/>
      <c r="K21" s="201"/>
      <c r="L21" s="201"/>
      <c r="M21" s="186" t="e">
        <f t="shared" si="1"/>
        <v>#VALUE!</v>
      </c>
      <c r="N21" s="188">
        <v>20</v>
      </c>
      <c r="O21" s="189">
        <v>256</v>
      </c>
      <c r="P21" s="190" t="s">
        <v>157</v>
      </c>
      <c r="W21" s="271"/>
    </row>
    <row r="22" spans="1:23" s="191" customFormat="1" ht="13.5" customHeight="1">
      <c r="A22" s="181">
        <v>8</v>
      </c>
      <c r="B22" s="182"/>
      <c r="C22" s="182"/>
      <c r="D22" s="183"/>
      <c r="E22" s="198" t="s">
        <v>1982</v>
      </c>
      <c r="F22" s="200" t="s">
        <v>154</v>
      </c>
      <c r="G22" s="202">
        <v>4</v>
      </c>
      <c r="H22" s="192"/>
      <c r="I22" s="201">
        <f t="shared" si="0"/>
        <v>0</v>
      </c>
      <c r="J22" s="201"/>
      <c r="K22" s="201"/>
      <c r="L22" s="201"/>
      <c r="M22" s="186" t="e">
        <f t="shared" si="1"/>
        <v>#VALUE!</v>
      </c>
      <c r="N22" s="188">
        <v>20</v>
      </c>
      <c r="O22" s="189">
        <v>256</v>
      </c>
      <c r="P22" s="190" t="s">
        <v>157</v>
      </c>
      <c r="W22" s="271"/>
    </row>
    <row r="23" spans="1:23" s="191" customFormat="1" ht="13.5" customHeight="1">
      <c r="A23" s="181">
        <v>9</v>
      </c>
      <c r="B23" s="192"/>
      <c r="C23" s="192"/>
      <c r="D23" s="193"/>
      <c r="E23" s="198" t="s">
        <v>1983</v>
      </c>
      <c r="F23" s="200" t="s">
        <v>154</v>
      </c>
      <c r="G23" s="202">
        <v>4</v>
      </c>
      <c r="H23" s="192"/>
      <c r="I23" s="201">
        <f t="shared" si="0"/>
        <v>0</v>
      </c>
      <c r="J23" s="203"/>
      <c r="K23" s="203"/>
      <c r="L23" s="203"/>
      <c r="M23" s="194" t="e">
        <f t="shared" si="1"/>
        <v>#VALUE!</v>
      </c>
      <c r="N23" s="188">
        <v>20</v>
      </c>
      <c r="O23" s="196">
        <v>64</v>
      </c>
      <c r="P23" s="191" t="s">
        <v>157</v>
      </c>
      <c r="W23" s="271"/>
    </row>
    <row r="24" spans="1:23" s="191" customFormat="1" ht="13.5" customHeight="1">
      <c r="A24" s="181">
        <v>10</v>
      </c>
      <c r="B24" s="182"/>
      <c r="C24" s="182"/>
      <c r="D24" s="183"/>
      <c r="E24" s="198" t="s">
        <v>1984</v>
      </c>
      <c r="F24" s="200" t="s">
        <v>154</v>
      </c>
      <c r="G24" s="202">
        <v>1</v>
      </c>
      <c r="H24" s="192"/>
      <c r="I24" s="201">
        <f t="shared" si="0"/>
        <v>0</v>
      </c>
      <c r="J24" s="201"/>
      <c r="K24" s="201"/>
      <c r="L24" s="201"/>
      <c r="M24" s="186" t="e">
        <f t="shared" si="1"/>
        <v>#VALUE!</v>
      </c>
      <c r="N24" s="188">
        <v>20</v>
      </c>
      <c r="O24" s="189">
        <v>256</v>
      </c>
      <c r="P24" s="190" t="s">
        <v>157</v>
      </c>
      <c r="W24" s="271"/>
    </row>
    <row r="25" spans="1:23" s="191" customFormat="1" ht="12.75" customHeight="1">
      <c r="A25" s="181">
        <v>11</v>
      </c>
      <c r="B25" s="192"/>
      <c r="C25" s="192"/>
      <c r="D25" s="193"/>
      <c r="E25" s="198" t="s">
        <v>1985</v>
      </c>
      <c r="F25" s="200" t="s">
        <v>1560</v>
      </c>
      <c r="G25" s="202">
        <v>35</v>
      </c>
      <c r="H25" s="192"/>
      <c r="I25" s="201">
        <f t="shared" si="0"/>
        <v>0</v>
      </c>
      <c r="J25" s="203"/>
      <c r="K25" s="203"/>
      <c r="L25" s="203"/>
      <c r="M25" s="194" t="e">
        <f t="shared" si="1"/>
        <v>#VALUE!</v>
      </c>
      <c r="N25" s="188">
        <v>20</v>
      </c>
      <c r="O25" s="196">
        <v>64</v>
      </c>
      <c r="P25" s="191" t="s">
        <v>157</v>
      </c>
      <c r="W25" s="271"/>
    </row>
    <row r="26" spans="1:23" s="191" customFormat="1" ht="12.75" customHeight="1">
      <c r="A26" s="181">
        <v>12</v>
      </c>
      <c r="B26" s="192"/>
      <c r="C26" s="192"/>
      <c r="D26" s="193"/>
      <c r="E26" s="198" t="s">
        <v>1986</v>
      </c>
      <c r="F26" s="200" t="s">
        <v>154</v>
      </c>
      <c r="G26" s="202">
        <v>2</v>
      </c>
      <c r="H26" s="192"/>
      <c r="I26" s="201">
        <f t="shared" si="0"/>
        <v>0</v>
      </c>
      <c r="J26" s="203"/>
      <c r="K26" s="203"/>
      <c r="L26" s="203"/>
      <c r="M26" s="194" t="e">
        <f t="shared" si="1"/>
        <v>#VALUE!</v>
      </c>
      <c r="N26" s="188">
        <v>20</v>
      </c>
      <c r="O26" s="196">
        <v>64</v>
      </c>
      <c r="P26" s="191" t="s">
        <v>157</v>
      </c>
      <c r="W26" s="271"/>
    </row>
    <row r="27" spans="1:23" s="191" customFormat="1" ht="13.5" customHeight="1">
      <c r="A27" s="181">
        <v>13</v>
      </c>
      <c r="B27" s="182"/>
      <c r="C27" s="182"/>
      <c r="D27" s="183"/>
      <c r="E27" s="204" t="s">
        <v>1987</v>
      </c>
      <c r="F27" s="200" t="s">
        <v>335</v>
      </c>
      <c r="G27" s="182">
        <v>5</v>
      </c>
      <c r="H27" s="192"/>
      <c r="I27" s="201">
        <f t="shared" si="0"/>
        <v>0</v>
      </c>
      <c r="J27" s="201"/>
      <c r="K27" s="201"/>
      <c r="L27" s="201"/>
      <c r="M27" s="186"/>
      <c r="N27" s="188">
        <v>20</v>
      </c>
      <c r="O27" s="189">
        <v>256</v>
      </c>
      <c r="P27" s="190" t="s">
        <v>157</v>
      </c>
      <c r="W27" s="271"/>
    </row>
    <row r="28" spans="1:23" s="191" customFormat="1" ht="13.5" customHeight="1">
      <c r="A28" s="181">
        <v>14</v>
      </c>
      <c r="B28" s="182"/>
      <c r="C28" s="182"/>
      <c r="D28" s="183"/>
      <c r="E28" s="204" t="s">
        <v>1971</v>
      </c>
      <c r="F28" s="200" t="s">
        <v>154</v>
      </c>
      <c r="G28" s="182">
        <v>1</v>
      </c>
      <c r="H28" s="458"/>
      <c r="I28" s="201">
        <f t="shared" si="0"/>
        <v>0</v>
      </c>
      <c r="J28" s="187">
        <v>0</v>
      </c>
      <c r="K28" s="186">
        <f>G28*J28</f>
        <v>0</v>
      </c>
      <c r="L28" s="187">
        <v>0</v>
      </c>
      <c r="M28" s="186">
        <f>G28*L28</f>
        <v>0</v>
      </c>
      <c r="N28" s="188">
        <v>20</v>
      </c>
      <c r="O28" s="189">
        <v>256</v>
      </c>
      <c r="P28" s="190" t="s">
        <v>157</v>
      </c>
      <c r="V28" s="186"/>
      <c r="W28" s="271"/>
    </row>
    <row r="29" spans="1:23" s="191" customFormat="1" ht="13.5" customHeight="1">
      <c r="A29" s="181">
        <v>15</v>
      </c>
      <c r="B29" s="182"/>
      <c r="C29" s="182"/>
      <c r="D29" s="183"/>
      <c r="E29" s="204" t="s">
        <v>1988</v>
      </c>
      <c r="F29" s="200" t="s">
        <v>1349</v>
      </c>
      <c r="G29" s="182">
        <v>20</v>
      </c>
      <c r="H29" s="458"/>
      <c r="I29" s="201">
        <f t="shared" si="0"/>
        <v>0</v>
      </c>
      <c r="J29" s="187">
        <v>0</v>
      </c>
      <c r="K29" s="186">
        <f>G29*J29</f>
        <v>0</v>
      </c>
      <c r="L29" s="187">
        <v>0</v>
      </c>
      <c r="M29" s="186">
        <f>G29*L29</f>
        <v>0</v>
      </c>
      <c r="N29" s="188">
        <v>20</v>
      </c>
      <c r="O29" s="189">
        <v>256</v>
      </c>
      <c r="P29" s="190" t="s">
        <v>157</v>
      </c>
      <c r="V29" s="186"/>
      <c r="W29" s="271"/>
    </row>
    <row r="30" spans="1:23" s="191" customFormat="1">
      <c r="A30" s="181">
        <v>16</v>
      </c>
      <c r="B30" s="192"/>
      <c r="C30" s="192"/>
      <c r="D30" s="193"/>
      <c r="E30" s="204" t="s">
        <v>1989</v>
      </c>
      <c r="F30" s="200" t="s">
        <v>154</v>
      </c>
      <c r="G30" s="182">
        <v>1</v>
      </c>
      <c r="H30" s="459"/>
      <c r="I30" s="201">
        <f t="shared" si="0"/>
        <v>0</v>
      </c>
      <c r="J30" s="195">
        <v>0</v>
      </c>
      <c r="K30" s="194">
        <f>G30*J30</f>
        <v>0</v>
      </c>
      <c r="L30" s="195">
        <v>0</v>
      </c>
      <c r="M30" s="194">
        <f>G30*L30</f>
        <v>0</v>
      </c>
      <c r="N30" s="188">
        <v>20</v>
      </c>
      <c r="O30" s="196">
        <v>64</v>
      </c>
      <c r="P30" s="191" t="s">
        <v>157</v>
      </c>
      <c r="V30" s="186"/>
      <c r="W30" s="271"/>
    </row>
    <row r="31" spans="1:23" s="191" customFormat="1" ht="13.5" customHeight="1">
      <c r="A31" s="181">
        <v>17</v>
      </c>
      <c r="B31" s="192"/>
      <c r="C31" s="192"/>
      <c r="D31" s="193"/>
      <c r="E31" s="184" t="s">
        <v>1972</v>
      </c>
      <c r="F31" s="182" t="s">
        <v>422</v>
      </c>
      <c r="G31" s="182">
        <v>4</v>
      </c>
      <c r="H31" s="459"/>
      <c r="I31" s="201">
        <f t="shared" si="0"/>
        <v>0</v>
      </c>
      <c r="J31" s="195">
        <v>0</v>
      </c>
      <c r="K31" s="194">
        <f>G31*J31</f>
        <v>0</v>
      </c>
      <c r="L31" s="195">
        <v>0</v>
      </c>
      <c r="M31" s="194">
        <f>G31*L31</f>
        <v>0</v>
      </c>
      <c r="N31" s="188">
        <v>20</v>
      </c>
      <c r="O31" s="196">
        <v>256</v>
      </c>
      <c r="P31" s="191" t="s">
        <v>158</v>
      </c>
      <c r="W31" s="271"/>
    </row>
    <row r="32" spans="1:23" s="191" customFormat="1" ht="13.5" customHeight="1">
      <c r="A32" s="181"/>
      <c r="B32" s="182"/>
      <c r="C32" s="182"/>
      <c r="D32" s="183"/>
      <c r="E32" s="205"/>
      <c r="F32" s="182"/>
      <c r="G32" s="186"/>
      <c r="H32" s="186"/>
      <c r="I32" s="186"/>
      <c r="J32" s="187"/>
      <c r="K32" s="186"/>
      <c r="L32" s="187"/>
      <c r="M32" s="186"/>
      <c r="N32" s="188"/>
      <c r="O32" s="189">
        <v>256</v>
      </c>
      <c r="P32" s="190" t="s">
        <v>157</v>
      </c>
    </row>
    <row r="33" spans="1:16" s="191" customFormat="1" ht="13.5" customHeight="1">
      <c r="A33" s="181"/>
      <c r="B33" s="182"/>
      <c r="C33" s="182"/>
      <c r="D33" s="183"/>
      <c r="E33" s="205"/>
      <c r="F33" s="182"/>
      <c r="G33" s="186"/>
      <c r="H33" s="186"/>
      <c r="I33" s="186"/>
      <c r="J33" s="187"/>
      <c r="K33" s="186"/>
      <c r="L33" s="187"/>
      <c r="M33" s="186"/>
      <c r="N33" s="188"/>
      <c r="O33" s="189">
        <v>256</v>
      </c>
      <c r="P33" s="190" t="s">
        <v>157</v>
      </c>
    </row>
    <row r="34" spans="1:16" s="191" customFormat="1" ht="11.4">
      <c r="A34" s="181"/>
      <c r="B34" s="192"/>
      <c r="C34" s="192"/>
      <c r="D34" s="193"/>
      <c r="E34" s="205"/>
      <c r="F34" s="192"/>
      <c r="G34" s="194"/>
      <c r="H34" s="194"/>
      <c r="I34" s="194"/>
      <c r="J34" s="195"/>
      <c r="K34" s="194"/>
      <c r="L34" s="195"/>
      <c r="M34" s="194"/>
      <c r="N34" s="206"/>
      <c r="O34" s="196">
        <v>64</v>
      </c>
      <c r="P34" s="191" t="s">
        <v>157</v>
      </c>
    </row>
    <row r="35" spans="1:16" s="191" customFormat="1" ht="13.5" customHeight="1">
      <c r="A35" s="181"/>
      <c r="B35" s="182"/>
      <c r="C35" s="182"/>
      <c r="D35" s="183"/>
      <c r="E35" s="205"/>
      <c r="F35" s="182"/>
      <c r="G35" s="186"/>
      <c r="H35" s="186"/>
      <c r="I35" s="186"/>
      <c r="J35" s="187"/>
      <c r="K35" s="186"/>
      <c r="L35" s="187"/>
      <c r="M35" s="186"/>
      <c r="N35" s="188"/>
      <c r="O35" s="189">
        <v>256</v>
      </c>
      <c r="P35" s="190" t="s">
        <v>157</v>
      </c>
    </row>
    <row r="36" spans="1:16" s="191" customFormat="1" ht="13.5" customHeight="1">
      <c r="A36" s="181"/>
      <c r="B36" s="182"/>
      <c r="C36" s="182"/>
      <c r="D36" s="183"/>
      <c r="E36" s="205"/>
      <c r="F36" s="182"/>
      <c r="G36" s="186"/>
      <c r="H36" s="186"/>
      <c r="I36" s="186"/>
      <c r="J36" s="187"/>
      <c r="K36" s="186"/>
      <c r="L36" s="187"/>
      <c r="M36" s="186"/>
      <c r="N36" s="188"/>
      <c r="O36" s="189">
        <v>256</v>
      </c>
      <c r="P36" s="190" t="s">
        <v>157</v>
      </c>
    </row>
    <row r="37" spans="1:16" s="191" customFormat="1" ht="11.4">
      <c r="A37" s="181"/>
      <c r="B37" s="192"/>
      <c r="C37" s="192"/>
      <c r="D37" s="193"/>
      <c r="E37" s="205"/>
      <c r="F37" s="192"/>
      <c r="G37" s="194"/>
      <c r="H37" s="194"/>
      <c r="I37" s="194"/>
      <c r="J37" s="195"/>
      <c r="K37" s="194"/>
      <c r="L37" s="195"/>
      <c r="M37" s="194"/>
      <c r="N37" s="206"/>
      <c r="O37" s="196">
        <v>64</v>
      </c>
      <c r="P37" s="191" t="s">
        <v>157</v>
      </c>
    </row>
    <row r="38" spans="1:16" s="191" customFormat="1" ht="11.4">
      <c r="A38" s="181"/>
      <c r="B38" s="182"/>
      <c r="C38" s="182"/>
      <c r="D38" s="183"/>
      <c r="E38" s="205"/>
      <c r="F38" s="182"/>
      <c r="G38" s="186"/>
      <c r="H38" s="186"/>
      <c r="I38" s="186"/>
      <c r="J38" s="187"/>
      <c r="K38" s="186"/>
      <c r="L38" s="187"/>
      <c r="M38" s="186"/>
      <c r="N38" s="188"/>
      <c r="O38" s="189">
        <v>256</v>
      </c>
      <c r="P38" s="190" t="s">
        <v>157</v>
      </c>
    </row>
    <row r="39" spans="1:16" s="191" customFormat="1" ht="13.5" customHeight="1">
      <c r="A39" s="181"/>
      <c r="B39" s="182"/>
      <c r="C39" s="182"/>
      <c r="D39" s="183"/>
      <c r="E39" s="205"/>
      <c r="F39" s="182"/>
      <c r="G39" s="186"/>
      <c r="H39" s="186"/>
      <c r="I39" s="186"/>
      <c r="J39" s="187"/>
      <c r="K39" s="186"/>
      <c r="L39" s="187"/>
      <c r="M39" s="186"/>
      <c r="N39" s="188"/>
      <c r="O39" s="189">
        <v>256</v>
      </c>
      <c r="P39" s="190" t="s">
        <v>157</v>
      </c>
    </row>
    <row r="40" spans="1:16" s="191" customFormat="1" ht="13.5" customHeight="1">
      <c r="A40" s="181"/>
      <c r="B40" s="192"/>
      <c r="C40" s="192"/>
      <c r="D40" s="193"/>
      <c r="E40" s="205"/>
      <c r="F40" s="192"/>
      <c r="G40" s="194"/>
      <c r="H40" s="194"/>
      <c r="I40" s="194"/>
      <c r="J40" s="195"/>
      <c r="K40" s="194"/>
      <c r="L40" s="195"/>
      <c r="M40" s="194"/>
      <c r="N40" s="206"/>
      <c r="O40" s="196">
        <v>64</v>
      </c>
      <c r="P40" s="191" t="s">
        <v>157</v>
      </c>
    </row>
    <row r="41" spans="1:16" s="191" customFormat="1" ht="13.5" customHeight="1">
      <c r="A41" s="181"/>
      <c r="B41" s="182"/>
      <c r="C41" s="182"/>
      <c r="D41" s="183"/>
      <c r="E41" s="184"/>
      <c r="F41" s="182"/>
      <c r="G41" s="186"/>
      <c r="H41" s="186"/>
      <c r="I41" s="186"/>
      <c r="J41" s="187"/>
      <c r="K41" s="186"/>
      <c r="L41" s="187"/>
      <c r="M41" s="186"/>
      <c r="N41" s="188"/>
      <c r="O41" s="189">
        <v>256</v>
      </c>
      <c r="P41" s="190" t="s">
        <v>157</v>
      </c>
    </row>
    <row r="42" spans="1:16" s="191" customFormat="1" ht="13.5" customHeight="1">
      <c r="A42" s="181"/>
      <c r="B42" s="182"/>
      <c r="C42" s="182"/>
      <c r="D42" s="183"/>
      <c r="E42" s="184"/>
      <c r="F42" s="182"/>
      <c r="G42" s="186"/>
      <c r="H42" s="186"/>
      <c r="I42" s="186"/>
      <c r="J42" s="187"/>
      <c r="K42" s="186"/>
      <c r="L42" s="187"/>
      <c r="M42" s="186"/>
      <c r="N42" s="188"/>
      <c r="O42" s="189">
        <v>256</v>
      </c>
      <c r="P42" s="190" t="s">
        <v>157</v>
      </c>
    </row>
    <row r="43" spans="1:16" s="191" customFormat="1" ht="13.5" customHeight="1">
      <c r="A43" s="181"/>
      <c r="B43" s="192"/>
      <c r="C43" s="192"/>
      <c r="D43" s="193"/>
      <c r="E43" s="207"/>
      <c r="F43" s="192"/>
      <c r="G43" s="194"/>
      <c r="H43" s="194"/>
      <c r="I43" s="194"/>
      <c r="J43" s="195"/>
      <c r="K43" s="194"/>
      <c r="L43" s="195"/>
      <c r="M43" s="194"/>
      <c r="N43" s="206"/>
      <c r="O43" s="196">
        <v>64</v>
      </c>
      <c r="P43" s="191" t="s">
        <v>157</v>
      </c>
    </row>
    <row r="44" spans="1:16" s="191" customFormat="1" ht="13.5" customHeight="1">
      <c r="A44" s="181"/>
      <c r="B44" s="182"/>
      <c r="C44" s="182"/>
      <c r="D44" s="183"/>
      <c r="E44" s="184"/>
      <c r="F44" s="182"/>
      <c r="G44" s="186"/>
      <c r="H44" s="186"/>
      <c r="I44" s="186"/>
      <c r="J44" s="187"/>
      <c r="K44" s="186"/>
      <c r="L44" s="187"/>
      <c r="M44" s="186"/>
      <c r="N44" s="188"/>
      <c r="O44" s="189">
        <v>256</v>
      </c>
      <c r="P44" s="190" t="s">
        <v>157</v>
      </c>
    </row>
    <row r="45" spans="1:16" s="191" customFormat="1" ht="13.5" customHeight="1">
      <c r="A45" s="181"/>
      <c r="B45" s="182"/>
      <c r="C45" s="182"/>
      <c r="D45" s="183"/>
      <c r="E45" s="184"/>
      <c r="F45" s="182"/>
      <c r="G45" s="186"/>
      <c r="H45" s="186"/>
      <c r="I45" s="186"/>
      <c r="J45" s="187"/>
      <c r="K45" s="186"/>
      <c r="L45" s="187"/>
      <c r="M45" s="186"/>
      <c r="N45" s="188"/>
      <c r="O45" s="189">
        <v>256</v>
      </c>
      <c r="P45" s="190" t="s">
        <v>157</v>
      </c>
    </row>
    <row r="46" spans="1:16" s="191" customFormat="1" ht="13.5" customHeight="1">
      <c r="A46" s="181"/>
      <c r="B46" s="182"/>
      <c r="C46" s="182"/>
      <c r="D46" s="183"/>
      <c r="E46" s="184"/>
      <c r="F46" s="182"/>
      <c r="G46" s="186"/>
      <c r="H46" s="186"/>
      <c r="I46" s="186"/>
      <c r="J46" s="187"/>
      <c r="K46" s="186"/>
      <c r="L46" s="187"/>
      <c r="M46" s="186"/>
      <c r="N46" s="188"/>
      <c r="O46" s="189">
        <v>256</v>
      </c>
      <c r="P46" s="190" t="s">
        <v>157</v>
      </c>
    </row>
    <row r="47" spans="1:16" s="191" customFormat="1" ht="13.5" customHeight="1">
      <c r="A47" s="181"/>
      <c r="B47" s="182"/>
      <c r="C47" s="182"/>
      <c r="D47" s="183"/>
      <c r="E47" s="184"/>
      <c r="F47" s="182"/>
      <c r="G47" s="186"/>
      <c r="H47" s="186"/>
      <c r="I47" s="186"/>
      <c r="J47" s="187"/>
      <c r="K47" s="186"/>
      <c r="L47" s="187"/>
      <c r="M47" s="186"/>
      <c r="N47" s="188"/>
      <c r="O47" s="189">
        <v>256</v>
      </c>
      <c r="P47" s="190" t="s">
        <v>157</v>
      </c>
    </row>
    <row r="48" spans="1:16" s="191" customFormat="1" ht="13.5" customHeight="1">
      <c r="A48" s="181"/>
      <c r="B48" s="182"/>
      <c r="C48" s="182"/>
      <c r="D48" s="183"/>
      <c r="E48" s="184"/>
      <c r="F48" s="182"/>
      <c r="G48" s="186"/>
      <c r="H48" s="186"/>
      <c r="I48" s="186"/>
      <c r="J48" s="187"/>
      <c r="K48" s="186"/>
      <c r="L48" s="187"/>
      <c r="M48" s="186"/>
      <c r="N48" s="188"/>
      <c r="O48" s="189">
        <v>256</v>
      </c>
      <c r="P48" s="190" t="s">
        <v>157</v>
      </c>
    </row>
    <row r="49" spans="1:16" s="191" customFormat="1" ht="13.5" customHeight="1">
      <c r="A49" s="181"/>
      <c r="B49" s="182"/>
      <c r="C49" s="182"/>
      <c r="D49" s="183"/>
      <c r="E49" s="184"/>
      <c r="F49" s="182"/>
      <c r="G49" s="186"/>
      <c r="H49" s="186"/>
      <c r="I49" s="186"/>
      <c r="J49" s="187"/>
      <c r="K49" s="186"/>
      <c r="L49" s="187"/>
      <c r="M49" s="186"/>
      <c r="N49" s="188"/>
      <c r="O49" s="189">
        <v>256</v>
      </c>
      <c r="P49" s="190" t="s">
        <v>157</v>
      </c>
    </row>
    <row r="50" spans="1:16" s="191" customFormat="1" ht="13.5" customHeight="1">
      <c r="A50" s="181"/>
      <c r="B50" s="182"/>
      <c r="C50" s="182"/>
      <c r="D50" s="183"/>
      <c r="E50" s="184"/>
      <c r="F50" s="182"/>
      <c r="G50" s="186"/>
      <c r="H50" s="186"/>
      <c r="I50" s="186"/>
      <c r="J50" s="187"/>
      <c r="K50" s="186"/>
      <c r="L50" s="187"/>
      <c r="M50" s="186"/>
      <c r="N50" s="188"/>
      <c r="O50" s="189">
        <v>256</v>
      </c>
      <c r="P50" s="190" t="s">
        <v>157</v>
      </c>
    </row>
    <row r="51" spans="1:16" s="191" customFormat="1" ht="13.5" customHeight="1">
      <c r="A51" s="181"/>
      <c r="B51" s="182"/>
      <c r="C51" s="182"/>
      <c r="D51" s="183"/>
      <c r="E51" s="184"/>
      <c r="F51" s="182"/>
      <c r="G51" s="186"/>
      <c r="H51" s="186"/>
      <c r="I51" s="186"/>
      <c r="J51" s="187"/>
      <c r="K51" s="186"/>
      <c r="L51" s="187"/>
      <c r="M51" s="186"/>
      <c r="N51" s="188"/>
      <c r="O51" s="189">
        <v>256</v>
      </c>
      <c r="P51" s="190" t="s">
        <v>157</v>
      </c>
    </row>
    <row r="52" spans="1:16" s="191" customFormat="1" ht="13.5" customHeight="1">
      <c r="A52" s="181"/>
      <c r="B52" s="182"/>
      <c r="C52" s="182"/>
      <c r="D52" s="183"/>
      <c r="E52" s="184"/>
      <c r="F52" s="182"/>
      <c r="G52" s="186"/>
      <c r="H52" s="186"/>
      <c r="I52" s="186"/>
      <c r="J52" s="187"/>
      <c r="K52" s="186"/>
      <c r="L52" s="187"/>
      <c r="M52" s="186"/>
      <c r="N52" s="188"/>
      <c r="O52" s="189">
        <v>256</v>
      </c>
      <c r="P52" s="190" t="s">
        <v>157</v>
      </c>
    </row>
    <row r="53" spans="1:16" s="191" customFormat="1" ht="13.5" customHeight="1">
      <c r="A53" s="181"/>
      <c r="B53" s="182"/>
      <c r="C53" s="182"/>
      <c r="D53" s="183"/>
      <c r="E53" s="184"/>
      <c r="F53" s="182"/>
      <c r="G53" s="186"/>
      <c r="H53" s="186"/>
      <c r="I53" s="186"/>
      <c r="J53" s="187"/>
      <c r="K53" s="186"/>
      <c r="L53" s="187"/>
      <c r="M53" s="186"/>
      <c r="N53" s="188"/>
      <c r="O53" s="189">
        <v>256</v>
      </c>
      <c r="P53" s="190" t="s">
        <v>157</v>
      </c>
    </row>
    <row r="54" spans="1:16" s="191" customFormat="1" ht="13.5" customHeight="1">
      <c r="A54" s="181"/>
      <c r="B54" s="182"/>
      <c r="C54" s="182"/>
      <c r="D54" s="183"/>
      <c r="E54" s="184"/>
      <c r="F54" s="182"/>
      <c r="G54" s="186"/>
      <c r="H54" s="186"/>
      <c r="I54" s="186"/>
      <c r="J54" s="187"/>
      <c r="K54" s="186"/>
      <c r="L54" s="187"/>
      <c r="M54" s="186"/>
      <c r="N54" s="188"/>
      <c r="O54" s="189">
        <v>256</v>
      </c>
      <c r="P54" s="190" t="s">
        <v>157</v>
      </c>
    </row>
    <row r="55" spans="1:16" s="191" customFormat="1" ht="13.5" customHeight="1">
      <c r="A55" s="181"/>
      <c r="B55" s="182"/>
      <c r="C55" s="182"/>
      <c r="D55" s="183"/>
      <c r="E55" s="184"/>
      <c r="F55" s="182"/>
      <c r="G55" s="186"/>
      <c r="H55" s="186"/>
      <c r="I55" s="186"/>
      <c r="J55" s="187"/>
      <c r="K55" s="186"/>
      <c r="L55" s="187"/>
      <c r="M55" s="186"/>
      <c r="N55" s="188"/>
      <c r="O55" s="189">
        <v>256</v>
      </c>
      <c r="P55" s="190" t="s">
        <v>157</v>
      </c>
    </row>
    <row r="56" spans="1:16" s="191" customFormat="1" ht="13.5" customHeight="1">
      <c r="A56" s="181"/>
      <c r="B56" s="192"/>
      <c r="C56" s="192"/>
      <c r="D56" s="193"/>
      <c r="E56" s="207"/>
      <c r="F56" s="192"/>
      <c r="G56" s="194"/>
      <c r="H56" s="194"/>
      <c r="I56" s="194"/>
      <c r="J56" s="195"/>
      <c r="K56" s="194"/>
      <c r="L56" s="195"/>
      <c r="M56" s="194"/>
      <c r="N56" s="206"/>
      <c r="O56" s="196">
        <v>256</v>
      </c>
      <c r="P56" s="191" t="s">
        <v>157</v>
      </c>
    </row>
    <row r="57" spans="1:16" s="191" customFormat="1" ht="13.5" customHeight="1">
      <c r="A57" s="181"/>
      <c r="B57" s="192"/>
      <c r="C57" s="192"/>
      <c r="D57" s="193"/>
      <c r="E57" s="207"/>
      <c r="F57" s="192"/>
      <c r="G57" s="194"/>
      <c r="H57" s="194"/>
      <c r="I57" s="194"/>
      <c r="J57" s="195"/>
      <c r="K57" s="194"/>
      <c r="L57" s="195"/>
      <c r="M57" s="194"/>
      <c r="N57" s="206"/>
      <c r="O57" s="196">
        <v>64</v>
      </c>
      <c r="P57" s="191" t="s">
        <v>157</v>
      </c>
    </row>
    <row r="58" spans="1:16" s="191" customFormat="1" ht="13.5" customHeight="1">
      <c r="A58" s="181"/>
      <c r="B58" s="192"/>
      <c r="C58" s="192"/>
      <c r="D58" s="193"/>
      <c r="E58" s="207"/>
      <c r="F58" s="192"/>
      <c r="G58" s="194"/>
      <c r="H58" s="194"/>
      <c r="I58" s="194"/>
      <c r="J58" s="195"/>
      <c r="K58" s="194"/>
      <c r="L58" s="195"/>
      <c r="M58" s="194"/>
      <c r="N58" s="206"/>
      <c r="O58" s="196">
        <v>64</v>
      </c>
      <c r="P58" s="191" t="s">
        <v>158</v>
      </c>
    </row>
    <row r="59" spans="1:16" s="191" customFormat="1" ht="13.5" customHeight="1">
      <c r="A59" s="181"/>
      <c r="B59" s="182"/>
      <c r="C59" s="182"/>
      <c r="D59" s="183"/>
      <c r="E59" s="184"/>
      <c r="F59" s="182"/>
      <c r="G59" s="186"/>
      <c r="H59" s="186"/>
      <c r="I59" s="186"/>
      <c r="J59" s="187"/>
      <c r="K59" s="186"/>
      <c r="L59" s="187"/>
      <c r="M59" s="186"/>
      <c r="N59" s="188"/>
      <c r="O59" s="189">
        <v>256</v>
      </c>
      <c r="P59" s="190" t="s">
        <v>158</v>
      </c>
    </row>
    <row r="60" spans="1:16" s="191" customFormat="1">
      <c r="A60" s="181"/>
      <c r="B60" s="182"/>
      <c r="C60" s="182"/>
      <c r="D60" s="183"/>
      <c r="E60" s="184"/>
      <c r="F60" s="182"/>
      <c r="G60" s="186"/>
      <c r="H60" s="186"/>
      <c r="I60" s="186"/>
      <c r="J60" s="187"/>
      <c r="K60" s="186"/>
      <c r="L60" s="187"/>
      <c r="M60" s="186"/>
      <c r="N60" s="188"/>
      <c r="O60" s="189">
        <v>256</v>
      </c>
      <c r="P60" s="190" t="s">
        <v>158</v>
      </c>
    </row>
    <row r="61" spans="1:16" s="191" customFormat="1" ht="13.5" customHeight="1">
      <c r="A61" s="181"/>
      <c r="B61" s="182"/>
      <c r="C61" s="182"/>
      <c r="D61" s="183"/>
      <c r="E61" s="184"/>
      <c r="F61" s="182"/>
      <c r="G61" s="186"/>
      <c r="H61" s="186"/>
      <c r="I61" s="186"/>
      <c r="J61" s="187"/>
      <c r="K61" s="186"/>
      <c r="L61" s="187"/>
      <c r="M61" s="186"/>
      <c r="N61" s="188"/>
      <c r="O61" s="189">
        <v>256</v>
      </c>
      <c r="P61" s="190" t="s">
        <v>158</v>
      </c>
    </row>
    <row r="62" spans="1:16" s="191" customFormat="1" ht="13.5" customHeight="1">
      <c r="A62" s="181"/>
      <c r="B62" s="182"/>
      <c r="C62" s="182"/>
      <c r="D62" s="183"/>
      <c r="E62" s="184"/>
      <c r="F62" s="182"/>
      <c r="G62" s="186"/>
      <c r="H62" s="186"/>
      <c r="I62" s="186"/>
      <c r="J62" s="187"/>
      <c r="K62" s="186"/>
      <c r="L62" s="187"/>
      <c r="M62" s="186"/>
      <c r="N62" s="188"/>
      <c r="O62" s="189">
        <v>256</v>
      </c>
      <c r="P62" s="190" t="s">
        <v>158</v>
      </c>
    </row>
    <row r="63" spans="1:16" s="191" customFormat="1">
      <c r="A63" s="181"/>
      <c r="B63" s="182"/>
      <c r="C63" s="182"/>
      <c r="D63" s="183"/>
      <c r="E63" s="184"/>
      <c r="F63" s="182"/>
      <c r="G63" s="186"/>
      <c r="H63" s="186"/>
      <c r="I63" s="186"/>
      <c r="J63" s="187"/>
      <c r="K63" s="186"/>
      <c r="L63" s="187"/>
      <c r="M63" s="186"/>
      <c r="N63" s="188"/>
      <c r="O63" s="189">
        <v>256</v>
      </c>
      <c r="P63" s="190" t="s">
        <v>158</v>
      </c>
    </row>
    <row r="64" spans="1:16" s="191" customFormat="1" ht="13.5" customHeight="1">
      <c r="A64" s="181"/>
      <c r="B64" s="182"/>
      <c r="C64" s="182"/>
      <c r="D64" s="183"/>
      <c r="E64" s="184"/>
      <c r="F64" s="182"/>
      <c r="G64" s="186"/>
      <c r="H64" s="186"/>
      <c r="I64" s="186"/>
      <c r="J64" s="187"/>
      <c r="K64" s="186"/>
      <c r="L64" s="187"/>
      <c r="M64" s="186"/>
      <c r="N64" s="188"/>
      <c r="O64" s="189">
        <v>256</v>
      </c>
      <c r="P64" s="190" t="s">
        <v>158</v>
      </c>
    </row>
    <row r="65" spans="1:16" s="191" customFormat="1" ht="13.5" customHeight="1">
      <c r="A65" s="181"/>
      <c r="B65" s="182"/>
      <c r="C65" s="182"/>
      <c r="D65" s="183"/>
      <c r="E65" s="184"/>
      <c r="F65" s="182"/>
      <c r="G65" s="186"/>
      <c r="H65" s="186"/>
      <c r="I65" s="186"/>
      <c r="J65" s="187"/>
      <c r="K65" s="186"/>
      <c r="L65" s="187"/>
      <c r="M65" s="186"/>
      <c r="N65" s="188"/>
      <c r="O65" s="189">
        <v>256</v>
      </c>
      <c r="P65" s="190" t="s">
        <v>158</v>
      </c>
    </row>
    <row r="66" spans="1:16" s="191" customFormat="1" ht="13.5" customHeight="1">
      <c r="A66" s="181"/>
      <c r="B66" s="182"/>
      <c r="C66" s="182"/>
      <c r="D66" s="183"/>
      <c r="E66" s="184"/>
      <c r="F66" s="182"/>
      <c r="G66" s="186"/>
      <c r="H66" s="186"/>
      <c r="I66" s="186"/>
      <c r="J66" s="187"/>
      <c r="K66" s="186"/>
      <c r="L66" s="187"/>
      <c r="M66" s="186"/>
      <c r="N66" s="188"/>
      <c r="O66" s="189">
        <v>256</v>
      </c>
      <c r="P66" s="190" t="s">
        <v>158</v>
      </c>
    </row>
    <row r="67" spans="1:16" s="191" customFormat="1" ht="13.5" customHeight="1">
      <c r="A67" s="181"/>
      <c r="B67" s="182"/>
      <c r="C67" s="182"/>
      <c r="D67" s="183"/>
      <c r="E67" s="184"/>
      <c r="F67" s="182"/>
      <c r="G67" s="186"/>
      <c r="H67" s="186"/>
      <c r="I67" s="186"/>
      <c r="J67" s="187"/>
      <c r="K67" s="186"/>
      <c r="L67" s="187"/>
      <c r="M67" s="186"/>
      <c r="N67" s="188"/>
      <c r="O67" s="189">
        <v>256</v>
      </c>
      <c r="P67" s="190" t="s">
        <v>158</v>
      </c>
    </row>
    <row r="68" spans="1:16" s="191" customFormat="1" ht="13.5" customHeight="1">
      <c r="A68" s="181"/>
      <c r="B68" s="182"/>
      <c r="C68" s="182"/>
      <c r="D68" s="183"/>
      <c r="E68" s="184"/>
      <c r="F68" s="182"/>
      <c r="G68" s="186"/>
      <c r="H68" s="186"/>
      <c r="I68" s="186"/>
      <c r="J68" s="187"/>
      <c r="K68" s="186"/>
      <c r="L68" s="187"/>
      <c r="M68" s="186"/>
      <c r="N68" s="188"/>
      <c r="O68" s="189">
        <v>256</v>
      </c>
      <c r="P68" s="190" t="s">
        <v>158</v>
      </c>
    </row>
    <row r="69" spans="1:16" s="191" customFormat="1" ht="13.5" customHeight="1">
      <c r="A69" s="181"/>
      <c r="B69" s="182"/>
      <c r="C69" s="182"/>
      <c r="D69" s="183"/>
      <c r="E69" s="184"/>
      <c r="F69" s="182"/>
      <c r="G69" s="186"/>
      <c r="H69" s="186"/>
      <c r="I69" s="186"/>
      <c r="J69" s="187"/>
      <c r="K69" s="186"/>
      <c r="L69" s="187"/>
      <c r="M69" s="186"/>
      <c r="N69" s="188"/>
      <c r="O69" s="189">
        <v>256</v>
      </c>
      <c r="P69" s="190" t="s">
        <v>158</v>
      </c>
    </row>
    <row r="70" spans="1:16" s="191" customFormat="1" ht="13.5" customHeight="1">
      <c r="A70" s="181"/>
      <c r="B70" s="182"/>
      <c r="C70" s="182"/>
      <c r="D70" s="183"/>
      <c r="E70" s="184"/>
      <c r="F70" s="182"/>
      <c r="G70" s="186"/>
      <c r="H70" s="186"/>
      <c r="I70" s="186"/>
      <c r="J70" s="187"/>
      <c r="K70" s="186"/>
      <c r="L70" s="187"/>
      <c r="M70" s="186"/>
      <c r="N70" s="188"/>
      <c r="O70" s="189">
        <v>256</v>
      </c>
      <c r="P70" s="190" t="s">
        <v>158</v>
      </c>
    </row>
    <row r="71" spans="1:16" s="191" customFormat="1" ht="13.5" customHeight="1">
      <c r="A71" s="181"/>
      <c r="B71" s="182"/>
      <c r="C71" s="182"/>
      <c r="D71" s="183"/>
      <c r="E71" s="184"/>
      <c r="F71" s="182"/>
      <c r="G71" s="186"/>
      <c r="H71" s="186"/>
      <c r="I71" s="186"/>
      <c r="J71" s="187"/>
      <c r="K71" s="186"/>
      <c r="L71" s="187"/>
      <c r="M71" s="186"/>
      <c r="N71" s="188"/>
      <c r="O71" s="189">
        <v>256</v>
      </c>
      <c r="P71" s="190" t="s">
        <v>158</v>
      </c>
    </row>
    <row r="72" spans="1:16" s="191" customFormat="1" ht="13.5" customHeight="1">
      <c r="A72" s="181"/>
      <c r="B72" s="182"/>
      <c r="C72" s="182"/>
      <c r="D72" s="183"/>
      <c r="E72" s="184"/>
      <c r="F72" s="182"/>
      <c r="G72" s="186"/>
      <c r="H72" s="186"/>
      <c r="I72" s="186"/>
      <c r="J72" s="187"/>
      <c r="K72" s="186"/>
      <c r="L72" s="187"/>
      <c r="M72" s="186"/>
      <c r="N72" s="188"/>
      <c r="O72" s="189">
        <v>256</v>
      </c>
      <c r="P72" s="190" t="s">
        <v>158</v>
      </c>
    </row>
    <row r="73" spans="1:16" s="191" customFormat="1" ht="13.5" customHeight="1">
      <c r="A73" s="181"/>
      <c r="B73" s="192"/>
      <c r="C73" s="192"/>
      <c r="D73" s="193"/>
      <c r="E73" s="207"/>
      <c r="F73" s="192"/>
      <c r="G73" s="194"/>
      <c r="H73" s="194"/>
      <c r="I73" s="194"/>
      <c r="J73" s="195"/>
      <c r="K73" s="194"/>
      <c r="L73" s="195"/>
      <c r="M73" s="194"/>
      <c r="N73" s="206"/>
      <c r="O73" s="196">
        <v>256</v>
      </c>
      <c r="P73" s="191" t="s">
        <v>158</v>
      </c>
    </row>
    <row r="74" spans="1:16" s="191" customFormat="1" ht="13.5" customHeight="1">
      <c r="A74" s="181"/>
      <c r="B74" s="192"/>
      <c r="C74" s="192"/>
      <c r="D74" s="193"/>
      <c r="E74" s="207"/>
      <c r="F74" s="192"/>
      <c r="G74" s="194"/>
      <c r="H74" s="194"/>
      <c r="I74" s="194"/>
      <c r="J74" s="195"/>
      <c r="K74" s="194"/>
      <c r="L74" s="195"/>
      <c r="M74" s="194"/>
      <c r="N74" s="206"/>
      <c r="O74" s="196">
        <v>64</v>
      </c>
      <c r="P74" s="191" t="s">
        <v>158</v>
      </c>
    </row>
    <row r="75" spans="1:16" s="191" customFormat="1" ht="13.5" customHeight="1">
      <c r="A75" s="181"/>
      <c r="B75" s="182"/>
      <c r="C75" s="182"/>
      <c r="D75" s="183"/>
      <c r="E75" s="184"/>
      <c r="F75" s="182"/>
      <c r="G75" s="186"/>
      <c r="H75" s="186"/>
      <c r="I75" s="186"/>
      <c r="J75" s="187"/>
      <c r="K75" s="186"/>
      <c r="L75" s="187"/>
      <c r="M75" s="186"/>
      <c r="N75" s="188"/>
      <c r="O75" s="189">
        <v>256</v>
      </c>
      <c r="P75" s="190" t="s">
        <v>157</v>
      </c>
    </row>
    <row r="76" spans="1:16" s="191" customFormat="1" ht="24" customHeight="1">
      <c r="A76" s="181"/>
      <c r="B76" s="182"/>
      <c r="C76" s="182"/>
      <c r="D76" s="183"/>
      <c r="E76" s="184"/>
      <c r="F76" s="182"/>
      <c r="G76" s="186"/>
      <c r="H76" s="186"/>
      <c r="I76" s="186"/>
      <c r="J76" s="187"/>
      <c r="K76" s="186"/>
      <c r="L76" s="187"/>
      <c r="M76" s="186"/>
      <c r="N76" s="188"/>
      <c r="O76" s="189">
        <v>256</v>
      </c>
      <c r="P76" s="190" t="s">
        <v>157</v>
      </c>
    </row>
    <row r="77" spans="1:16" s="191" customFormat="1" ht="13.5" customHeight="1">
      <c r="A77" s="181"/>
      <c r="B77" s="182"/>
      <c r="C77" s="182"/>
      <c r="D77" s="183"/>
      <c r="E77" s="184"/>
      <c r="F77" s="182"/>
      <c r="G77" s="186"/>
      <c r="H77" s="186"/>
      <c r="I77" s="186"/>
      <c r="J77" s="187"/>
      <c r="K77" s="186"/>
      <c r="L77" s="187"/>
      <c r="M77" s="186"/>
      <c r="N77" s="188"/>
      <c r="O77" s="189">
        <v>256</v>
      </c>
      <c r="P77" s="190" t="s">
        <v>157</v>
      </c>
    </row>
    <row r="78" spans="1:16" s="179" customFormat="1" ht="12.75" customHeight="1">
      <c r="A78" s="181"/>
      <c r="B78" s="208"/>
      <c r="D78" s="180"/>
      <c r="E78" s="180"/>
      <c r="I78" s="209"/>
      <c r="K78" s="209"/>
      <c r="M78" s="209"/>
      <c r="P78" s="180" t="s">
        <v>69</v>
      </c>
    </row>
    <row r="79" spans="1:16" s="191" customFormat="1" ht="24" customHeight="1">
      <c r="A79" s="192"/>
      <c r="B79" s="192"/>
      <c r="C79" s="192"/>
      <c r="D79" s="193"/>
      <c r="E79" s="207"/>
      <c r="F79" s="192"/>
      <c r="G79" s="194"/>
      <c r="H79" s="194"/>
      <c r="I79" s="194"/>
      <c r="J79" s="195"/>
      <c r="K79" s="194"/>
      <c r="L79" s="195"/>
      <c r="M79" s="194"/>
      <c r="N79" s="206"/>
      <c r="O79" s="196">
        <v>512</v>
      </c>
      <c r="P79" s="191" t="s">
        <v>77</v>
      </c>
    </row>
  </sheetData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23"/>
  <sheetViews>
    <sheetView showGridLines="0" topLeftCell="A117" workbookViewId="0">
      <selection activeCell="I123" sqref="I123:I223"/>
    </sheetView>
  </sheetViews>
  <sheetFormatPr defaultColWidth="9.140625" defaultRowHeight="10.199999999999999"/>
  <cols>
    <col min="1" max="1" width="8.28515625" style="286" customWidth="1"/>
    <col min="2" max="2" width="1.7109375" style="286" customWidth="1"/>
    <col min="3" max="3" width="4.140625" style="286" customWidth="1"/>
    <col min="4" max="4" width="4.28515625" style="286" customWidth="1"/>
    <col min="5" max="5" width="17.140625" style="286" customWidth="1"/>
    <col min="6" max="6" width="50.85546875" style="286" customWidth="1"/>
    <col min="7" max="7" width="7" style="286" customWidth="1"/>
    <col min="8" max="8" width="11.42578125" style="286" customWidth="1"/>
    <col min="9" max="10" width="20.140625" style="286" customWidth="1"/>
    <col min="11" max="11" width="20.140625" style="286" hidden="1" customWidth="1"/>
    <col min="12" max="12" width="9.28515625" style="286" customWidth="1"/>
    <col min="13" max="13" width="10.85546875" style="286" hidden="1" customWidth="1"/>
    <col min="14" max="19" width="14.140625" style="286" hidden="1" customWidth="1"/>
    <col min="20" max="20" width="16.28515625" style="286" hidden="1" customWidth="1"/>
    <col min="21" max="21" width="12.28515625" style="286" customWidth="1"/>
    <col min="22" max="22" width="15" style="286" customWidth="1"/>
    <col min="23" max="23" width="11" style="286" customWidth="1"/>
    <col min="24" max="24" width="15" style="286" customWidth="1"/>
    <col min="25" max="25" width="16.28515625" style="286" customWidth="1"/>
    <col min="26" max="26" width="11" style="286" customWidth="1"/>
    <col min="27" max="27" width="15" style="286" customWidth="1"/>
    <col min="28" max="28" width="16.28515625" style="286" customWidth="1"/>
    <col min="29" max="16384" width="9.140625" style="286"/>
  </cols>
  <sheetData>
    <row r="1" spans="1:43">
      <c r="A1" s="80"/>
    </row>
    <row r="2" spans="1:43" ht="36.9" customHeight="1">
      <c r="L2" s="476" t="s">
        <v>5</v>
      </c>
      <c r="M2" s="474"/>
      <c r="N2" s="474"/>
      <c r="O2" s="474"/>
      <c r="P2" s="474"/>
      <c r="Q2" s="474"/>
      <c r="R2" s="474"/>
      <c r="S2" s="474"/>
      <c r="T2" s="474"/>
      <c r="U2" s="474"/>
      <c r="AQ2" s="13" t="s">
        <v>2122</v>
      </c>
    </row>
    <row r="3" spans="1:43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Q3" s="13" t="s">
        <v>69</v>
      </c>
    </row>
    <row r="4" spans="1:43" ht="24.9" customHeight="1">
      <c r="B4" s="16"/>
      <c r="D4" s="17" t="s">
        <v>109</v>
      </c>
      <c r="L4" s="16"/>
      <c r="M4" s="81" t="s">
        <v>9</v>
      </c>
      <c r="AQ4" s="13" t="s">
        <v>3</v>
      </c>
    </row>
    <row r="5" spans="1:43" ht="6.9" customHeight="1">
      <c r="B5" s="16"/>
      <c r="L5" s="16"/>
    </row>
    <row r="6" spans="1:43" s="291" customFormat="1" ht="12" customHeight="1">
      <c r="B6" s="25"/>
      <c r="D6" s="290" t="s">
        <v>13</v>
      </c>
      <c r="L6" s="25"/>
    </row>
    <row r="7" spans="1:43" s="291" customFormat="1" ht="12" customHeight="1">
      <c r="B7" s="25"/>
      <c r="E7" s="502" t="s">
        <v>2212</v>
      </c>
      <c r="F7" s="503"/>
      <c r="G7" s="503"/>
      <c r="H7" s="503"/>
      <c r="L7" s="25"/>
    </row>
    <row r="8" spans="1:43" s="384" customFormat="1" ht="12" customHeight="1">
      <c r="B8" s="25"/>
      <c r="E8" s="400"/>
      <c r="F8" s="401"/>
      <c r="G8" s="401"/>
      <c r="H8" s="401"/>
      <c r="L8" s="25"/>
    </row>
    <row r="9" spans="1:43" s="291" customFormat="1" ht="13.2">
      <c r="B9" s="25"/>
      <c r="D9" s="383" t="s">
        <v>110</v>
      </c>
      <c r="E9" s="384"/>
      <c r="F9" s="384"/>
      <c r="G9" s="384"/>
      <c r="H9" s="384"/>
      <c r="L9" s="25"/>
    </row>
    <row r="10" spans="1:43" s="291" customFormat="1" ht="12" customHeight="1">
      <c r="B10" s="25"/>
      <c r="D10" s="384"/>
      <c r="E10" s="492" t="s">
        <v>2213</v>
      </c>
      <c r="F10" s="501"/>
      <c r="G10" s="501"/>
      <c r="H10" s="501"/>
      <c r="J10" s="285" t="s">
        <v>1</v>
      </c>
      <c r="L10" s="25"/>
    </row>
    <row r="11" spans="1:43" s="384" customFormat="1" ht="12" customHeight="1">
      <c r="B11" s="25"/>
      <c r="E11" s="379"/>
      <c r="J11" s="380"/>
      <c r="L11" s="25"/>
    </row>
    <row r="12" spans="1:43" s="384" customFormat="1" ht="12" customHeight="1">
      <c r="B12" s="25"/>
      <c r="D12" s="383" t="s">
        <v>14</v>
      </c>
      <c r="E12" s="379"/>
      <c r="I12" s="290" t="s">
        <v>15</v>
      </c>
      <c r="J12" s="380"/>
      <c r="L12" s="25"/>
    </row>
    <row r="13" spans="1:43" s="384" customFormat="1" ht="12" customHeight="1">
      <c r="B13" s="25"/>
      <c r="D13" s="383"/>
      <c r="E13" s="379"/>
      <c r="J13" s="380"/>
      <c r="L13" s="25"/>
    </row>
    <row r="14" spans="1:43" s="291" customFormat="1" ht="12" customHeight="1">
      <c r="B14" s="25"/>
      <c r="D14" s="290" t="s">
        <v>16</v>
      </c>
      <c r="F14" s="285" t="s">
        <v>2123</v>
      </c>
      <c r="I14" s="290" t="s">
        <v>18</v>
      </c>
      <c r="J14" s="256">
        <f>'Rekapitulácia stavby'!AN10</f>
        <v>43886</v>
      </c>
      <c r="L14" s="25"/>
    </row>
    <row r="15" spans="1:43" s="291" customFormat="1" ht="10.95" customHeight="1">
      <c r="B15" s="25"/>
      <c r="E15" s="380" t="s">
        <v>17</v>
      </c>
      <c r="L15" s="25"/>
    </row>
    <row r="16" spans="1:43" s="384" customFormat="1" ht="10.95" customHeight="1">
      <c r="B16" s="25"/>
      <c r="E16" s="380"/>
      <c r="L16" s="25"/>
    </row>
    <row r="17" spans="2:12" s="291" customFormat="1" ht="12" customHeight="1">
      <c r="B17" s="25"/>
      <c r="D17" s="290" t="s">
        <v>19</v>
      </c>
      <c r="I17" s="290" t="s">
        <v>20</v>
      </c>
      <c r="J17" s="398" t="s">
        <v>2210</v>
      </c>
      <c r="L17" s="25"/>
    </row>
    <row r="18" spans="2:12" s="291" customFormat="1" ht="18" customHeight="1">
      <c r="B18" s="25"/>
      <c r="E18" s="285" t="s">
        <v>21</v>
      </c>
      <c r="I18" s="290" t="s">
        <v>22</v>
      </c>
      <c r="J18" s="285" t="str">
        <f>IF('[2]Rekapitulácia stavby'!AN11="","",'[2]Rekapitulácia stavby'!AN11)</f>
        <v/>
      </c>
      <c r="L18" s="25"/>
    </row>
    <row r="19" spans="2:12" s="291" customFormat="1" ht="6.9" customHeight="1">
      <c r="B19" s="25"/>
      <c r="L19" s="25"/>
    </row>
    <row r="20" spans="2:12" s="291" customFormat="1" ht="12" customHeight="1">
      <c r="B20" s="25"/>
      <c r="D20" s="290" t="s">
        <v>23</v>
      </c>
      <c r="I20" s="290" t="s">
        <v>20</v>
      </c>
      <c r="J20" s="285" t="s">
        <v>1</v>
      </c>
      <c r="L20" s="25"/>
    </row>
    <row r="21" spans="2:12" s="291" customFormat="1" ht="18" customHeight="1">
      <c r="B21" s="25"/>
      <c r="E21" s="285" t="s">
        <v>2209</v>
      </c>
      <c r="I21" s="290" t="s">
        <v>22</v>
      </c>
      <c r="J21" s="285" t="s">
        <v>1</v>
      </c>
      <c r="L21" s="25"/>
    </row>
    <row r="22" spans="2:12" s="291" customFormat="1" ht="6.9" customHeight="1">
      <c r="B22" s="25"/>
      <c r="L22" s="25"/>
    </row>
    <row r="23" spans="2:12" s="291" customFormat="1" ht="12" customHeight="1">
      <c r="B23" s="25"/>
      <c r="D23" s="290" t="s">
        <v>24</v>
      </c>
      <c r="I23" s="290" t="s">
        <v>20</v>
      </c>
      <c r="J23" s="403">
        <v>47054409</v>
      </c>
      <c r="L23" s="25"/>
    </row>
    <row r="24" spans="2:12" s="291" customFormat="1" ht="18" customHeight="1">
      <c r="B24" s="25"/>
      <c r="E24" s="402" t="s">
        <v>25</v>
      </c>
      <c r="I24" s="290" t="s">
        <v>22</v>
      </c>
      <c r="J24" s="403" t="s">
        <v>2214</v>
      </c>
      <c r="L24" s="25"/>
    </row>
    <row r="25" spans="2:12" s="291" customFormat="1">
      <c r="B25" s="25"/>
      <c r="L25" s="25"/>
    </row>
    <row r="26" spans="2:12" s="291" customFormat="1" ht="13.2">
      <c r="B26" s="25"/>
      <c r="D26" s="290" t="s">
        <v>27</v>
      </c>
      <c r="I26" s="290" t="s">
        <v>20</v>
      </c>
      <c r="J26" s="285" t="s">
        <v>1</v>
      </c>
      <c r="L26" s="25"/>
    </row>
    <row r="27" spans="2:12" s="291" customFormat="1" ht="18" customHeight="1">
      <c r="B27" s="25"/>
      <c r="E27" s="403" t="s">
        <v>2207</v>
      </c>
      <c r="I27" s="290" t="s">
        <v>22</v>
      </c>
      <c r="J27" s="285" t="s">
        <v>1</v>
      </c>
      <c r="L27" s="25"/>
    </row>
    <row r="28" spans="2:12" s="291" customFormat="1" ht="6.9" customHeight="1">
      <c r="B28" s="25"/>
      <c r="L28" s="25"/>
    </row>
    <row r="29" spans="2:12" s="291" customFormat="1" ht="12" customHeight="1">
      <c r="B29" s="25"/>
      <c r="D29" s="290" t="s">
        <v>28</v>
      </c>
      <c r="L29" s="25"/>
    </row>
    <row r="30" spans="2:12" s="7" customFormat="1" ht="16.5" customHeight="1">
      <c r="B30" s="82"/>
      <c r="E30" s="477" t="s">
        <v>1</v>
      </c>
      <c r="F30" s="477"/>
      <c r="G30" s="477"/>
      <c r="H30" s="477"/>
      <c r="L30" s="82"/>
    </row>
    <row r="31" spans="2:12" s="291" customFormat="1" ht="6.9" customHeight="1">
      <c r="B31" s="25"/>
      <c r="L31" s="25"/>
    </row>
    <row r="32" spans="2:12" s="291" customFormat="1" ht="6.9" customHeight="1">
      <c r="B32" s="25"/>
      <c r="D32" s="45"/>
      <c r="E32" s="45"/>
      <c r="F32" s="45"/>
      <c r="G32" s="45"/>
      <c r="H32" s="45"/>
      <c r="I32" s="45"/>
      <c r="J32" s="45"/>
      <c r="K32" s="45"/>
      <c r="L32" s="25"/>
    </row>
    <row r="33" spans="2:12" s="291" customFormat="1" ht="25.35" customHeight="1">
      <c r="B33" s="25"/>
      <c r="D33" s="83" t="s">
        <v>29</v>
      </c>
      <c r="J33" s="289">
        <f>ROUND(J121, 2)</f>
        <v>0</v>
      </c>
      <c r="L33" s="25"/>
    </row>
    <row r="34" spans="2:12" s="291" customFormat="1" ht="6.9" customHeight="1">
      <c r="B34" s="25"/>
      <c r="D34" s="45"/>
      <c r="E34" s="45"/>
      <c r="F34" s="45"/>
      <c r="G34" s="45"/>
      <c r="H34" s="45"/>
      <c r="I34" s="45"/>
      <c r="J34" s="45"/>
      <c r="K34" s="45"/>
      <c r="L34" s="25"/>
    </row>
    <row r="35" spans="2:12" s="291" customFormat="1" ht="14.4" customHeight="1">
      <c r="B35" s="25"/>
      <c r="F35" s="284" t="s">
        <v>31</v>
      </c>
      <c r="I35" s="284" t="s">
        <v>30</v>
      </c>
      <c r="J35" s="284" t="s">
        <v>32</v>
      </c>
      <c r="L35" s="25"/>
    </row>
    <row r="36" spans="2:12" s="291" customFormat="1" ht="14.4" customHeight="1">
      <c r="B36" s="25"/>
      <c r="D36" s="84" t="s">
        <v>33</v>
      </c>
      <c r="E36" s="290" t="s">
        <v>34</v>
      </c>
      <c r="F36" s="85">
        <v>0</v>
      </c>
      <c r="I36" s="86">
        <v>0.2</v>
      </c>
      <c r="J36" s="85">
        <f>F36</f>
        <v>0</v>
      </c>
      <c r="L36" s="25"/>
    </row>
    <row r="37" spans="2:12" s="291" customFormat="1" ht="14.4" customHeight="1">
      <c r="B37" s="25"/>
      <c r="E37" s="290" t="s">
        <v>35</v>
      </c>
      <c r="F37" s="85">
        <f>J33</f>
        <v>0</v>
      </c>
      <c r="I37" s="86">
        <v>0.2</v>
      </c>
      <c r="J37" s="85">
        <f>F37*I37</f>
        <v>0</v>
      </c>
      <c r="L37" s="25"/>
    </row>
    <row r="38" spans="2:12" s="291" customFormat="1" ht="14.4" hidden="1" customHeight="1">
      <c r="B38" s="25"/>
      <c r="E38" s="290" t="s">
        <v>36</v>
      </c>
      <c r="F38" s="85" t="e">
        <f>ROUND((SUM(BD121:BD193)),  2)</f>
        <v>#REF!</v>
      </c>
      <c r="I38" s="86">
        <v>0.2</v>
      </c>
      <c r="J38" s="85">
        <f>0</f>
        <v>0</v>
      </c>
      <c r="L38" s="25"/>
    </row>
    <row r="39" spans="2:12" s="291" customFormat="1" ht="14.4" hidden="1" customHeight="1">
      <c r="B39" s="25"/>
      <c r="E39" s="290" t="s">
        <v>37</v>
      </c>
      <c r="F39" s="85" t="e">
        <f>ROUND((SUM(BE121:BE193)),  2)</f>
        <v>#REF!</v>
      </c>
      <c r="I39" s="86">
        <v>0.2</v>
      </c>
      <c r="J39" s="85">
        <f>0</f>
        <v>0</v>
      </c>
      <c r="L39" s="25"/>
    </row>
    <row r="40" spans="2:12" s="291" customFormat="1" ht="14.4" hidden="1" customHeight="1">
      <c r="B40" s="25"/>
      <c r="E40" s="290" t="s">
        <v>38</v>
      </c>
      <c r="F40" s="85" t="e">
        <f>ROUND((SUM(BF121:BF193)),  2)</f>
        <v>#REF!</v>
      </c>
      <c r="I40" s="86">
        <v>0</v>
      </c>
      <c r="J40" s="85">
        <f>0</f>
        <v>0</v>
      </c>
      <c r="L40" s="25"/>
    </row>
    <row r="41" spans="2:12" s="291" customFormat="1" ht="6.9" customHeight="1">
      <c r="B41" s="25"/>
      <c r="L41" s="25"/>
    </row>
    <row r="42" spans="2:12" s="291" customFormat="1" ht="25.35" customHeight="1">
      <c r="B42" s="25"/>
      <c r="C42" s="87"/>
      <c r="D42" s="88" t="s">
        <v>39</v>
      </c>
      <c r="E42" s="49"/>
      <c r="F42" s="49"/>
      <c r="G42" s="89" t="s">
        <v>40</v>
      </c>
      <c r="H42" s="90" t="s">
        <v>41</v>
      </c>
      <c r="I42" s="49"/>
      <c r="J42" s="91">
        <f>J33*1.2</f>
        <v>0</v>
      </c>
      <c r="K42" s="92"/>
      <c r="L42" s="25"/>
    </row>
    <row r="43" spans="2:12" s="291" customFormat="1" ht="14.4" customHeight="1">
      <c r="B43" s="25"/>
      <c r="L43" s="25"/>
    </row>
    <row r="44" spans="2:12" ht="10.95" customHeight="1">
      <c r="B44" s="16"/>
      <c r="D44" s="397" t="str">
        <f>E24</f>
        <v>ADplan s.r.o.</v>
      </c>
      <c r="E44" s="381"/>
      <c r="F44" s="381"/>
      <c r="G44" s="397" t="str">
        <f>E27</f>
        <v>Ing. arch. Jozef Melíšek</v>
      </c>
      <c r="H44" s="381"/>
      <c r="I44" s="381"/>
      <c r="J44" s="381"/>
      <c r="L44" s="16"/>
    </row>
    <row r="45" spans="2:12" ht="14.4" hidden="1" customHeight="1">
      <c r="B45" s="16"/>
      <c r="L45" s="16"/>
    </row>
    <row r="46" spans="2:12" ht="7.2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ht="14.4" hidden="1" customHeight="1">
      <c r="B50" s="16"/>
      <c r="L50" s="16"/>
    </row>
    <row r="51" spans="2:12" ht="14.4" hidden="1" customHeight="1">
      <c r="B51" s="16"/>
      <c r="L51" s="16"/>
    </row>
    <row r="52" spans="2:12" ht="14.4" hidden="1" customHeight="1">
      <c r="B52" s="16"/>
      <c r="L52" s="16"/>
    </row>
    <row r="53" spans="2:12" ht="14.4" hidden="1" customHeight="1">
      <c r="B53" s="16"/>
      <c r="L53" s="16"/>
    </row>
    <row r="54" spans="2:12" ht="14.4" hidden="1" customHeight="1">
      <c r="B54" s="16"/>
      <c r="L54" s="16"/>
    </row>
    <row r="55" spans="2:12" s="291" customFormat="1" ht="14.4" customHeight="1">
      <c r="B55" s="25"/>
      <c r="D55" s="34" t="s">
        <v>42</v>
      </c>
      <c r="E55" s="35"/>
      <c r="F55" s="35"/>
      <c r="G55" s="34" t="s">
        <v>43</v>
      </c>
      <c r="H55" s="35"/>
      <c r="I55" s="35"/>
      <c r="J55" s="35"/>
      <c r="K55" s="35"/>
      <c r="L55" s="25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 ht="5.4" customHeight="1">
      <c r="B60" s="16"/>
      <c r="L60" s="16"/>
    </row>
    <row r="61" spans="2:12" ht="10.199999999999999" hidden="1" customHeight="1">
      <c r="B61" s="16"/>
      <c r="L61" s="16"/>
    </row>
    <row r="62" spans="2:12" ht="10.199999999999999" hidden="1" customHeight="1">
      <c r="B62" s="16"/>
      <c r="L62" s="16"/>
    </row>
    <row r="63" spans="2:12" ht="10.199999999999999" hidden="1" customHeight="1">
      <c r="B63" s="16"/>
      <c r="L63" s="16"/>
    </row>
    <row r="64" spans="2:12" ht="10.199999999999999" hidden="1" customHeight="1">
      <c r="B64" s="16"/>
      <c r="L64" s="16"/>
    </row>
    <row r="65" spans="2:12" ht="10.199999999999999" hidden="1" customHeight="1">
      <c r="B65" s="16"/>
      <c r="L65" s="16"/>
    </row>
    <row r="66" spans="2:12" s="291" customFormat="1" ht="13.2">
      <c r="B66" s="25"/>
      <c r="D66" s="36" t="s">
        <v>44</v>
      </c>
      <c r="E66" s="288"/>
      <c r="F66" s="93" t="s">
        <v>45</v>
      </c>
      <c r="G66" s="36" t="s">
        <v>44</v>
      </c>
      <c r="H66" s="288"/>
      <c r="I66" s="288"/>
      <c r="J66" s="94" t="s">
        <v>45</v>
      </c>
      <c r="K66" s="288"/>
      <c r="L66" s="25"/>
    </row>
    <row r="67" spans="2:12">
      <c r="B67" s="16"/>
      <c r="L67" s="16"/>
    </row>
    <row r="68" spans="2:12">
      <c r="B68" s="16"/>
      <c r="L68" s="16"/>
    </row>
    <row r="69" spans="2:12" ht="13.2">
      <c r="B69" s="16"/>
      <c r="D69" s="397" t="str">
        <f>E18</f>
        <v>Obec Jelka</v>
      </c>
      <c r="E69" s="381"/>
      <c r="F69" s="381"/>
      <c r="G69" s="397" t="str">
        <f>E21</f>
        <v>víťaz verejného obstarávania</v>
      </c>
      <c r="H69" s="397"/>
      <c r="I69" s="397"/>
      <c r="L69" s="16"/>
    </row>
    <row r="70" spans="2:12" s="291" customFormat="1" ht="13.2">
      <c r="B70" s="25"/>
      <c r="D70" s="34" t="s">
        <v>46</v>
      </c>
      <c r="E70" s="35"/>
      <c r="F70" s="35"/>
      <c r="G70" s="34" t="s">
        <v>47</v>
      </c>
      <c r="H70" s="35"/>
      <c r="I70" s="35"/>
      <c r="J70" s="35"/>
      <c r="K70" s="35"/>
      <c r="L70" s="25"/>
    </row>
    <row r="71" spans="2:12">
      <c r="B71" s="16"/>
      <c r="L71" s="16"/>
    </row>
    <row r="72" spans="2:12">
      <c r="B72" s="16"/>
      <c r="L72" s="16"/>
    </row>
    <row r="73" spans="2:12" ht="10.199999999999999" hidden="1" customHeight="1">
      <c r="B73" s="16"/>
      <c r="L73" s="16"/>
    </row>
    <row r="74" spans="2:12" ht="10.199999999999999" hidden="1" customHeight="1">
      <c r="B74" s="16"/>
      <c r="L74" s="16"/>
    </row>
    <row r="75" spans="2:12" ht="10.199999999999999" hidden="1" customHeight="1">
      <c r="B75" s="16"/>
      <c r="L75" s="16"/>
    </row>
    <row r="76" spans="2:12" ht="10.199999999999999" hidden="1" customHeight="1">
      <c r="B76" s="16"/>
      <c r="L76" s="16"/>
    </row>
    <row r="77" spans="2:12" ht="10.199999999999999" hidden="1" customHeight="1">
      <c r="B77" s="16"/>
      <c r="L77" s="16"/>
    </row>
    <row r="78" spans="2:12" ht="10.199999999999999" hidden="1" customHeight="1">
      <c r="B78" s="16"/>
      <c r="L78" s="16"/>
    </row>
    <row r="79" spans="2:12" ht="10.199999999999999" hidden="1" customHeight="1">
      <c r="B79" s="16"/>
      <c r="L79" s="16"/>
    </row>
    <row r="80" spans="2:12" ht="10.199999999999999" hidden="1" customHeight="1">
      <c r="B80" s="16"/>
      <c r="L80" s="16"/>
    </row>
    <row r="81" spans="2:12" s="291" customFormat="1" ht="13.2">
      <c r="B81" s="25"/>
      <c r="D81" s="36" t="s">
        <v>44</v>
      </c>
      <c r="E81" s="288"/>
      <c r="F81" s="93" t="s">
        <v>45</v>
      </c>
      <c r="G81" s="36" t="s">
        <v>44</v>
      </c>
      <c r="H81" s="288"/>
      <c r="I81" s="288"/>
      <c r="J81" s="94" t="s">
        <v>45</v>
      </c>
      <c r="K81" s="288"/>
      <c r="L81" s="25"/>
    </row>
    <row r="82" spans="2:12" s="291" customFormat="1" ht="14.4" customHeight="1"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25"/>
    </row>
    <row r="83" spans="2:12" ht="6" customHeight="1"/>
    <row r="84" spans="2:12" ht="6.75" hidden="1" customHeight="1"/>
    <row r="85" spans="2:12" ht="2.25" customHeight="1"/>
    <row r="86" spans="2:12" s="291" customFormat="1" ht="6.9" hidden="1" customHeight="1"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25"/>
    </row>
    <row r="87" spans="2:12" s="291" customFormat="1" ht="24.9" hidden="1" customHeight="1">
      <c r="B87" s="25"/>
      <c r="C87" s="17" t="s">
        <v>112</v>
      </c>
      <c r="L87" s="25"/>
    </row>
    <row r="88" spans="2:12" s="291" customFormat="1" ht="6.9" hidden="1" customHeight="1">
      <c r="B88" s="25"/>
      <c r="L88" s="25"/>
    </row>
    <row r="89" spans="2:12" s="291" customFormat="1" ht="12" hidden="1" customHeight="1">
      <c r="B89" s="25"/>
      <c r="C89" s="290" t="s">
        <v>13</v>
      </c>
      <c r="L89" s="25"/>
    </row>
    <row r="90" spans="2:12" s="291" customFormat="1" ht="16.5" hidden="1" customHeight="1">
      <c r="B90" s="25"/>
      <c r="E90" s="492" t="str">
        <f>E7</f>
        <v>Komunitné centrum - obec Jelka</v>
      </c>
      <c r="F90" s="501"/>
      <c r="G90" s="501"/>
      <c r="H90" s="501"/>
      <c r="L90" s="25"/>
    </row>
    <row r="91" spans="2:12" s="291" customFormat="1" ht="6.9" hidden="1" customHeight="1">
      <c r="B91" s="25"/>
      <c r="L91" s="25"/>
    </row>
    <row r="92" spans="2:12" s="291" customFormat="1" ht="12" hidden="1" customHeight="1">
      <c r="B92" s="25"/>
      <c r="C92" s="290" t="s">
        <v>16</v>
      </c>
      <c r="F92" s="285" t="str">
        <f>F14</f>
        <v xml:space="preserve"> </v>
      </c>
      <c r="I92" s="290" t="s">
        <v>18</v>
      </c>
      <c r="J92" s="283">
        <f>IF(J14="","",J14)</f>
        <v>43886</v>
      </c>
      <c r="L92" s="25"/>
    </row>
    <row r="93" spans="2:12" s="291" customFormat="1" ht="6.9" hidden="1" customHeight="1">
      <c r="B93" s="25"/>
      <c r="L93" s="25"/>
    </row>
    <row r="94" spans="2:12" s="291" customFormat="1" ht="15.15" hidden="1" customHeight="1">
      <c r="B94" s="25"/>
      <c r="C94" s="290" t="s">
        <v>19</v>
      </c>
      <c r="F94" s="285" t="str">
        <f>E18</f>
        <v>Obec Jelka</v>
      </c>
      <c r="I94" s="290" t="s">
        <v>24</v>
      </c>
      <c r="J94" s="287" t="str">
        <f>E24</f>
        <v>ADplan s.r.o.</v>
      </c>
      <c r="L94" s="25"/>
    </row>
    <row r="95" spans="2:12" s="291" customFormat="1" ht="15.15" hidden="1" customHeight="1">
      <c r="B95" s="25"/>
      <c r="C95" s="290" t="s">
        <v>23</v>
      </c>
      <c r="F95" s="285" t="str">
        <f>IF(E21="","",E21)</f>
        <v>víťaz verejného obstarávania</v>
      </c>
      <c r="I95" s="290" t="s">
        <v>27</v>
      </c>
      <c r="J95" s="287" t="str">
        <f>E27</f>
        <v>Ing. arch. Jozef Melíšek</v>
      </c>
      <c r="L95" s="25"/>
    </row>
    <row r="96" spans="2:12" s="291" customFormat="1" ht="10.35" hidden="1" customHeight="1">
      <c r="B96" s="25"/>
      <c r="L96" s="25"/>
    </row>
    <row r="97" spans="2:44" s="291" customFormat="1" ht="29.25" hidden="1" customHeight="1">
      <c r="B97" s="25"/>
      <c r="C97" s="95" t="s">
        <v>113</v>
      </c>
      <c r="D97" s="87"/>
      <c r="E97" s="87"/>
      <c r="F97" s="87"/>
      <c r="G97" s="87"/>
      <c r="H97" s="87"/>
      <c r="I97" s="87"/>
      <c r="J97" s="96" t="s">
        <v>114</v>
      </c>
      <c r="K97" s="87"/>
      <c r="L97" s="25"/>
    </row>
    <row r="98" spans="2:44" s="291" customFormat="1" ht="10.35" hidden="1" customHeight="1">
      <c r="B98" s="25"/>
      <c r="L98" s="25"/>
    </row>
    <row r="99" spans="2:44" s="291" customFormat="1" ht="22.95" hidden="1" customHeight="1">
      <c r="B99" s="25"/>
      <c r="C99" s="97" t="s">
        <v>115</v>
      </c>
      <c r="J99" s="289">
        <f>J121</f>
        <v>0</v>
      </c>
      <c r="L99" s="25"/>
      <c r="AR99" s="13" t="s">
        <v>116</v>
      </c>
    </row>
    <row r="100" spans="2:44" s="8" customFormat="1" ht="24.9" hidden="1" customHeight="1">
      <c r="B100" s="98"/>
      <c r="D100" s="99" t="s">
        <v>1126</v>
      </c>
      <c r="E100" s="100"/>
      <c r="F100" s="100"/>
      <c r="G100" s="100"/>
      <c r="H100" s="100"/>
      <c r="I100" s="100"/>
      <c r="J100" s="101">
        <f>J122</f>
        <v>0</v>
      </c>
      <c r="L100" s="98"/>
    </row>
    <row r="101" spans="2:44" s="9" customFormat="1" ht="19.95" hidden="1" customHeight="1">
      <c r="B101" s="102"/>
      <c r="D101" s="103" t="s">
        <v>1362</v>
      </c>
      <c r="E101" s="104"/>
      <c r="F101" s="104"/>
      <c r="G101" s="104"/>
      <c r="H101" s="104"/>
      <c r="I101" s="104"/>
      <c r="J101" s="105" t="e">
        <f>#REF!</f>
        <v>#REF!</v>
      </c>
      <c r="L101" s="102"/>
    </row>
    <row r="102" spans="2:44" s="9" customFormat="1" ht="19.95" hidden="1" customHeight="1">
      <c r="B102" s="102"/>
      <c r="D102" s="103" t="s">
        <v>1377</v>
      </c>
      <c r="E102" s="104"/>
      <c r="F102" s="104"/>
      <c r="G102" s="104"/>
      <c r="H102" s="104"/>
      <c r="I102" s="104"/>
      <c r="J102" s="105">
        <f>J182</f>
        <v>0</v>
      </c>
      <c r="L102" s="102"/>
    </row>
    <row r="103" spans="2:44" s="8" customFormat="1" ht="24.9" hidden="1" customHeight="1">
      <c r="B103" s="98"/>
      <c r="D103" s="99" t="s">
        <v>1378</v>
      </c>
      <c r="E103" s="100"/>
      <c r="F103" s="100"/>
      <c r="G103" s="100"/>
      <c r="H103" s="100"/>
      <c r="I103" s="100"/>
      <c r="J103" s="101">
        <f>J183</f>
        <v>0</v>
      </c>
      <c r="L103" s="98"/>
    </row>
    <row r="104" spans="2:44" s="291" customFormat="1" ht="21.75" hidden="1" customHeight="1">
      <c r="B104" s="25"/>
      <c r="L104" s="25"/>
    </row>
    <row r="105" spans="2:44" s="291" customFormat="1" ht="6.9" hidden="1" customHeight="1"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25"/>
    </row>
    <row r="106" spans="2:44" ht="10.199999999999999" hidden="1" customHeight="1"/>
    <row r="107" spans="2:44" ht="10.199999999999999" hidden="1" customHeight="1"/>
    <row r="108" spans="2:44" ht="10.199999999999999" hidden="1" customHeight="1"/>
    <row r="109" spans="2:44" s="291" customFormat="1" ht="15.75" customHeight="1">
      <c r="B109" s="419"/>
      <c r="C109" s="420"/>
      <c r="D109" s="420"/>
      <c r="E109" s="420"/>
      <c r="F109" s="420"/>
      <c r="G109" s="420"/>
      <c r="H109" s="420"/>
      <c r="I109" s="420"/>
      <c r="J109" s="421"/>
      <c r="K109" s="40"/>
      <c r="L109" s="25"/>
    </row>
    <row r="110" spans="2:44" s="291" customFormat="1" ht="24.9" customHeight="1">
      <c r="B110" s="422"/>
      <c r="C110" s="423" t="s">
        <v>137</v>
      </c>
      <c r="D110" s="47"/>
      <c r="E110" s="47"/>
      <c r="F110" s="47"/>
      <c r="G110" s="47"/>
      <c r="H110" s="47"/>
      <c r="I110" s="47"/>
      <c r="J110" s="424"/>
      <c r="L110" s="25"/>
    </row>
    <row r="111" spans="2:44" s="291" customFormat="1" ht="6.9" customHeight="1">
      <c r="B111" s="422"/>
      <c r="C111" s="47"/>
      <c r="D111" s="47"/>
      <c r="E111" s="47"/>
      <c r="F111" s="47"/>
      <c r="G111" s="47"/>
      <c r="H111" s="47"/>
      <c r="I111" s="47"/>
      <c r="J111" s="424"/>
      <c r="L111" s="25"/>
    </row>
    <row r="112" spans="2:44" s="291" customFormat="1" ht="12" customHeight="1">
      <c r="B112" s="422"/>
      <c r="C112" s="425" t="s">
        <v>13</v>
      </c>
      <c r="D112" s="47"/>
      <c r="E112" s="47"/>
      <c r="F112" s="47"/>
      <c r="G112" s="47"/>
      <c r="H112" s="47"/>
      <c r="I112" s="47"/>
      <c r="J112" s="424"/>
      <c r="L112" s="25"/>
    </row>
    <row r="113" spans="2:62" s="291" customFormat="1" ht="16.5" customHeight="1">
      <c r="B113" s="422"/>
      <c r="C113" s="47"/>
      <c r="D113" s="47"/>
      <c r="E113" s="426" t="str">
        <f>E7</f>
        <v>Komunitné centrum - obec Jelka</v>
      </c>
      <c r="F113" s="426"/>
      <c r="G113" s="426"/>
      <c r="H113" s="426"/>
      <c r="I113" s="47"/>
      <c r="J113" s="424"/>
      <c r="L113" s="25"/>
    </row>
    <row r="114" spans="2:62" s="291" customFormat="1" ht="6.9" customHeight="1">
      <c r="B114" s="422"/>
      <c r="C114" s="47"/>
      <c r="D114" s="47"/>
      <c r="E114" s="47"/>
      <c r="F114" s="47"/>
      <c r="G114" s="47"/>
      <c r="H114" s="47"/>
      <c r="I114" s="47"/>
      <c r="J114" s="424"/>
      <c r="L114" s="25"/>
    </row>
    <row r="115" spans="2:62" s="291" customFormat="1" ht="12" customHeight="1">
      <c r="B115" s="422"/>
      <c r="C115" s="425" t="s">
        <v>16</v>
      </c>
      <c r="D115" s="47"/>
      <c r="E115" s="47"/>
      <c r="F115" s="426" t="str">
        <f>E15</f>
        <v>Jelka,p.č. 1174/38,1174/41</v>
      </c>
      <c r="G115" s="47"/>
      <c r="H115" s="47"/>
      <c r="I115" s="425" t="s">
        <v>18</v>
      </c>
      <c r="J115" s="427">
        <f>J14</f>
        <v>43886</v>
      </c>
      <c r="L115" s="25"/>
    </row>
    <row r="116" spans="2:62" s="291" customFormat="1" ht="6.9" customHeight="1">
      <c r="B116" s="422"/>
      <c r="C116" s="47"/>
      <c r="D116" s="47"/>
      <c r="E116" s="47"/>
      <c r="F116" s="47"/>
      <c r="G116" s="47"/>
      <c r="H116" s="47"/>
      <c r="I116" s="47"/>
      <c r="J116" s="424"/>
      <c r="L116" s="25"/>
    </row>
    <row r="117" spans="2:62" s="291" customFormat="1" ht="15.15" customHeight="1">
      <c r="B117" s="422"/>
      <c r="C117" s="425" t="s">
        <v>19</v>
      </c>
      <c r="D117" s="47"/>
      <c r="E117" s="47"/>
      <c r="F117" s="426" t="str">
        <f>E18</f>
        <v>Obec Jelka</v>
      </c>
      <c r="G117" s="47"/>
      <c r="H117" s="47"/>
      <c r="I117" s="425" t="s">
        <v>24</v>
      </c>
      <c r="J117" s="428" t="str">
        <f>E24</f>
        <v>ADplan s.r.o.</v>
      </c>
      <c r="L117" s="25"/>
    </row>
    <row r="118" spans="2:62" s="291" customFormat="1" ht="28.2" customHeight="1">
      <c r="B118" s="422"/>
      <c r="C118" s="425" t="s">
        <v>23</v>
      </c>
      <c r="D118" s="47"/>
      <c r="E118" s="47"/>
      <c r="F118" s="426" t="str">
        <f>IF(E21="","",E21)</f>
        <v>víťaz verejného obstarávania</v>
      </c>
      <c r="G118" s="47"/>
      <c r="H118" s="47"/>
      <c r="I118" s="425" t="s">
        <v>27</v>
      </c>
      <c r="J118" s="428" t="str">
        <f>E27</f>
        <v>Ing. arch. Jozef Melíšek</v>
      </c>
      <c r="L118" s="25"/>
    </row>
    <row r="119" spans="2:62" s="291" customFormat="1" ht="10.35" customHeight="1">
      <c r="B119" s="422"/>
      <c r="C119" s="47"/>
      <c r="D119" s="47"/>
      <c r="E119" s="47"/>
      <c r="F119" s="47"/>
      <c r="G119" s="47"/>
      <c r="H119" s="47"/>
      <c r="I119" s="47"/>
      <c r="J119" s="424"/>
      <c r="L119" s="25"/>
    </row>
    <row r="120" spans="2:62" s="10" customFormat="1" ht="29.25" customHeight="1">
      <c r="B120" s="429"/>
      <c r="C120" s="107" t="s">
        <v>138</v>
      </c>
      <c r="D120" s="108" t="s">
        <v>54</v>
      </c>
      <c r="E120" s="108" t="s">
        <v>50</v>
      </c>
      <c r="F120" s="108" t="s">
        <v>51</v>
      </c>
      <c r="G120" s="108" t="s">
        <v>139</v>
      </c>
      <c r="H120" s="108" t="s">
        <v>140</v>
      </c>
      <c r="I120" s="108" t="s">
        <v>141</v>
      </c>
      <c r="J120" s="430" t="s">
        <v>114</v>
      </c>
      <c r="K120" s="110" t="s">
        <v>142</v>
      </c>
      <c r="L120" s="106"/>
      <c r="M120" s="51" t="s">
        <v>1</v>
      </c>
      <c r="N120" s="52" t="s">
        <v>143</v>
      </c>
      <c r="O120" s="52" t="s">
        <v>144</v>
      </c>
      <c r="P120" s="52" t="s">
        <v>145</v>
      </c>
      <c r="Q120" s="52" t="s">
        <v>146</v>
      </c>
      <c r="R120" s="52" t="s">
        <v>147</v>
      </c>
      <c r="S120" s="53" t="s">
        <v>148</v>
      </c>
    </row>
    <row r="121" spans="2:62" s="291" customFormat="1" ht="22.95" customHeight="1">
      <c r="B121" s="422"/>
      <c r="C121" s="431" t="s">
        <v>115</v>
      </c>
      <c r="D121" s="47"/>
      <c r="E121" s="47"/>
      <c r="F121" s="47"/>
      <c r="G121" s="47"/>
      <c r="H121" s="47"/>
      <c r="I121" s="47"/>
      <c r="J121" s="432">
        <f>J122+J212</f>
        <v>0</v>
      </c>
      <c r="L121" s="25"/>
      <c r="M121" s="54"/>
      <c r="N121" s="45"/>
      <c r="O121" s="112" t="e">
        <f>O122+O183</f>
        <v>#REF!</v>
      </c>
      <c r="P121" s="45"/>
      <c r="Q121" s="112" t="e">
        <f>Q122+Q183</f>
        <v>#REF!</v>
      </c>
      <c r="R121" s="45"/>
      <c r="S121" s="113" t="e">
        <f>S122+S183</f>
        <v>#REF!</v>
      </c>
      <c r="AQ121" s="13" t="s">
        <v>68</v>
      </c>
      <c r="AR121" s="13" t="s">
        <v>116</v>
      </c>
      <c r="BH121" s="328" t="e">
        <f>BH122+BH183</f>
        <v>#REF!</v>
      </c>
    </row>
    <row r="122" spans="2:62" s="11" customFormat="1" ht="25.95" customHeight="1">
      <c r="B122" s="433"/>
      <c r="C122" s="120"/>
      <c r="D122" s="434" t="s">
        <v>68</v>
      </c>
      <c r="E122" s="435" t="s">
        <v>338</v>
      </c>
      <c r="F122" s="435" t="s">
        <v>1336</v>
      </c>
      <c r="G122" s="120"/>
      <c r="H122" s="120"/>
      <c r="I122" s="120"/>
      <c r="J122" s="436">
        <f>SUM(J123:J210)</f>
        <v>0</v>
      </c>
      <c r="L122" s="115"/>
      <c r="M122" s="119"/>
      <c r="N122" s="120"/>
      <c r="O122" s="121" t="e">
        <f>#REF!+O182</f>
        <v>#REF!</v>
      </c>
      <c r="P122" s="120"/>
      <c r="Q122" s="121" t="e">
        <f>#REF!+Q182</f>
        <v>#REF!</v>
      </c>
      <c r="R122" s="120"/>
      <c r="S122" s="122" t="e">
        <f>#REF!+S182</f>
        <v>#REF!</v>
      </c>
      <c r="AO122" s="116" t="s">
        <v>158</v>
      </c>
      <c r="AQ122" s="123" t="s">
        <v>68</v>
      </c>
      <c r="AR122" s="123" t="s">
        <v>69</v>
      </c>
      <c r="AV122" s="116" t="s">
        <v>151</v>
      </c>
      <c r="BH122" s="329" t="e">
        <f>#REF!+BH182</f>
        <v>#REF!</v>
      </c>
    </row>
    <row r="123" spans="2:62" s="291" customFormat="1" ht="24" customHeight="1">
      <c r="B123" s="437"/>
      <c r="C123" s="128">
        <v>1</v>
      </c>
      <c r="D123" s="128" t="s">
        <v>153</v>
      </c>
      <c r="E123" s="129" t="s">
        <v>2215</v>
      </c>
      <c r="F123" s="130" t="s">
        <v>2216</v>
      </c>
      <c r="G123" s="131" t="s">
        <v>185</v>
      </c>
      <c r="H123" s="132">
        <v>0.5</v>
      </c>
      <c r="I123" s="132"/>
      <c r="J123" s="438">
        <f>ROUND(I123*H123,3)</f>
        <v>0</v>
      </c>
      <c r="K123" s="417" t="s">
        <v>1</v>
      </c>
      <c r="L123" s="146"/>
      <c r="M123" s="147" t="s">
        <v>1</v>
      </c>
      <c r="N123" s="136">
        <v>0</v>
      </c>
      <c r="O123" s="136">
        <f>N123*H123</f>
        <v>0</v>
      </c>
      <c r="P123" s="136">
        <v>0</v>
      </c>
      <c r="Q123" s="136">
        <f>P123*H123</f>
        <v>0</v>
      </c>
      <c r="R123" s="136">
        <v>0</v>
      </c>
      <c r="S123" s="137">
        <f>R123*H123</f>
        <v>0</v>
      </c>
      <c r="U123" s="330"/>
      <c r="V123" s="271"/>
      <c r="AO123" s="138" t="s">
        <v>1381</v>
      </c>
      <c r="AQ123" s="138" t="s">
        <v>338</v>
      </c>
      <c r="AR123" s="138" t="s">
        <v>157</v>
      </c>
      <c r="AV123" s="13" t="s">
        <v>151</v>
      </c>
      <c r="BB123" s="139" t="e">
        <f>IF(#REF!="základná",J123,0)</f>
        <v>#REF!</v>
      </c>
      <c r="BC123" s="139" t="e">
        <f>IF(#REF!="znížená",J123,0)</f>
        <v>#REF!</v>
      </c>
      <c r="BD123" s="139" t="e">
        <f>IF(#REF!="zákl. prenesená",J123,0)</f>
        <v>#REF!</v>
      </c>
      <c r="BE123" s="139" t="e">
        <f>IF(#REF!="zníž. prenesená",J123,0)</f>
        <v>#REF!</v>
      </c>
      <c r="BF123" s="139" t="e">
        <f>IF(#REF!="nulová",J123,0)</f>
        <v>#REF!</v>
      </c>
      <c r="BG123" s="13" t="s">
        <v>157</v>
      </c>
      <c r="BH123" s="330">
        <f>ROUND(I123*H123,3)</f>
        <v>0</v>
      </c>
      <c r="BI123" s="13" t="s">
        <v>399</v>
      </c>
      <c r="BJ123" s="138" t="s">
        <v>2125</v>
      </c>
    </row>
    <row r="124" spans="2:62" s="291" customFormat="1">
      <c r="B124" s="422"/>
      <c r="C124" s="47"/>
      <c r="D124" s="439" t="s">
        <v>2124</v>
      </c>
      <c r="E124" s="47"/>
      <c r="F124" s="440" t="s">
        <v>2216</v>
      </c>
      <c r="G124" s="47"/>
      <c r="H124" s="47"/>
      <c r="I124" s="47"/>
      <c r="J124" s="424"/>
      <c r="L124" s="25"/>
      <c r="M124" s="331"/>
      <c r="N124" s="47"/>
      <c r="O124" s="47"/>
      <c r="P124" s="47"/>
      <c r="Q124" s="47"/>
      <c r="R124" s="47"/>
      <c r="S124" s="48"/>
      <c r="V124" s="271"/>
      <c r="AQ124" s="13" t="s">
        <v>2124</v>
      </c>
      <c r="AR124" s="13" t="s">
        <v>157</v>
      </c>
    </row>
    <row r="125" spans="2:62" s="291" customFormat="1" ht="25.95" customHeight="1">
      <c r="B125" s="437"/>
      <c r="C125" s="140">
        <v>2</v>
      </c>
      <c r="D125" s="140" t="s">
        <v>338</v>
      </c>
      <c r="E125" s="141" t="s">
        <v>1379</v>
      </c>
      <c r="F125" s="142" t="s">
        <v>1380</v>
      </c>
      <c r="G125" s="143" t="s">
        <v>154</v>
      </c>
      <c r="H125" s="144">
        <v>3</v>
      </c>
      <c r="I125" s="144"/>
      <c r="J125" s="441">
        <f>ROUND(I125*H125,3)</f>
        <v>0</v>
      </c>
      <c r="K125" s="417" t="s">
        <v>155</v>
      </c>
      <c r="L125" s="146"/>
      <c r="M125" s="147" t="s">
        <v>1</v>
      </c>
      <c r="N125" s="136">
        <v>0</v>
      </c>
      <c r="O125" s="136">
        <f>N125*H125</f>
        <v>0</v>
      </c>
      <c r="P125" s="136">
        <v>2E-3</v>
      </c>
      <c r="Q125" s="136">
        <f>P125*H125</f>
        <v>6.0000000000000001E-3</v>
      </c>
      <c r="R125" s="136">
        <v>0</v>
      </c>
      <c r="S125" s="137">
        <f>R125*H125</f>
        <v>0</v>
      </c>
      <c r="V125" s="271"/>
      <c r="AO125" s="138" t="s">
        <v>656</v>
      </c>
      <c r="AQ125" s="138" t="s">
        <v>338</v>
      </c>
      <c r="AR125" s="138" t="s">
        <v>157</v>
      </c>
      <c r="AV125" s="13" t="s">
        <v>151</v>
      </c>
      <c r="BB125" s="139" t="e">
        <f>IF(#REF!="základná",J125,0)</f>
        <v>#REF!</v>
      </c>
      <c r="BC125" s="139" t="e">
        <f>IF(#REF!="znížená",J125,0)</f>
        <v>#REF!</v>
      </c>
      <c r="BD125" s="139" t="e">
        <f>IF(#REF!="zákl. prenesená",J125,0)</f>
        <v>#REF!</v>
      </c>
      <c r="BE125" s="139" t="e">
        <f>IF(#REF!="zníž. prenesená",J125,0)</f>
        <v>#REF!</v>
      </c>
      <c r="BF125" s="139" t="e">
        <f>IF(#REF!="nulová",J125,0)</f>
        <v>#REF!</v>
      </c>
      <c r="BG125" s="13" t="s">
        <v>157</v>
      </c>
      <c r="BH125" s="330">
        <f>ROUND(I125*H125,3)</f>
        <v>0</v>
      </c>
      <c r="BI125" s="13" t="s">
        <v>656</v>
      </c>
      <c r="BJ125" s="138" t="s">
        <v>2126</v>
      </c>
    </row>
    <row r="126" spans="2:62" s="291" customFormat="1">
      <c r="B126" s="422"/>
      <c r="C126" s="47"/>
      <c r="D126" s="439" t="s">
        <v>2124</v>
      </c>
      <c r="E126" s="47"/>
      <c r="F126" s="440" t="s">
        <v>1380</v>
      </c>
      <c r="G126" s="47"/>
      <c r="H126" s="47"/>
      <c r="I126" s="47"/>
      <c r="J126" s="424"/>
      <c r="L126" s="25"/>
      <c r="M126" s="331"/>
      <c r="N126" s="47"/>
      <c r="O126" s="47"/>
      <c r="P126" s="47"/>
      <c r="Q126" s="47"/>
      <c r="R126" s="47"/>
      <c r="S126" s="48"/>
      <c r="V126" s="271"/>
      <c r="AQ126" s="13" t="s">
        <v>2124</v>
      </c>
      <c r="AR126" s="13" t="s">
        <v>157</v>
      </c>
    </row>
    <row r="127" spans="2:62" s="291" customFormat="1" ht="24" customHeight="1">
      <c r="B127" s="437"/>
      <c r="C127" s="140">
        <v>3</v>
      </c>
      <c r="D127" s="140" t="s">
        <v>338</v>
      </c>
      <c r="E127" s="141" t="s">
        <v>1382</v>
      </c>
      <c r="F127" s="142" t="s">
        <v>1383</v>
      </c>
      <c r="G127" s="143" t="s">
        <v>154</v>
      </c>
      <c r="H127" s="144">
        <v>1</v>
      </c>
      <c r="I127" s="144"/>
      <c r="J127" s="441">
        <f>ROUND(I127*H127,3)</f>
        <v>0</v>
      </c>
      <c r="K127" s="418" t="s">
        <v>155</v>
      </c>
      <c r="L127" s="25"/>
      <c r="M127" s="134" t="s">
        <v>1</v>
      </c>
      <c r="N127" s="136">
        <v>0.24</v>
      </c>
      <c r="O127" s="136">
        <f>N127*H127</f>
        <v>0.24</v>
      </c>
      <c r="P127" s="136">
        <v>0</v>
      </c>
      <c r="Q127" s="136">
        <f>P127*H127</f>
        <v>0</v>
      </c>
      <c r="R127" s="136">
        <v>0</v>
      </c>
      <c r="S127" s="137">
        <f>R127*H127</f>
        <v>0</v>
      </c>
      <c r="V127" s="271"/>
      <c r="AO127" s="138" t="s">
        <v>399</v>
      </c>
      <c r="AQ127" s="138" t="s">
        <v>153</v>
      </c>
      <c r="AR127" s="138" t="s">
        <v>157</v>
      </c>
      <c r="AV127" s="13" t="s">
        <v>151</v>
      </c>
      <c r="BB127" s="139" t="e">
        <f>IF(#REF!="základná",J127,0)</f>
        <v>#REF!</v>
      </c>
      <c r="BC127" s="139" t="e">
        <f>IF(#REF!="znížená",J127,0)</f>
        <v>#REF!</v>
      </c>
      <c r="BD127" s="139" t="e">
        <f>IF(#REF!="zákl. prenesená",J127,0)</f>
        <v>#REF!</v>
      </c>
      <c r="BE127" s="139" t="e">
        <f>IF(#REF!="zníž. prenesená",J127,0)</f>
        <v>#REF!</v>
      </c>
      <c r="BF127" s="139" t="e">
        <f>IF(#REF!="nulová",J127,0)</f>
        <v>#REF!</v>
      </c>
      <c r="BG127" s="13" t="s">
        <v>157</v>
      </c>
      <c r="BH127" s="330">
        <f>ROUND(I127*H127,3)</f>
        <v>0</v>
      </c>
      <c r="BI127" s="13" t="s">
        <v>399</v>
      </c>
      <c r="BJ127" s="138" t="s">
        <v>2128</v>
      </c>
    </row>
    <row r="128" spans="2:62" s="291" customFormat="1" ht="19.2">
      <c r="B128" s="422"/>
      <c r="C128" s="47"/>
      <c r="D128" s="439" t="s">
        <v>2124</v>
      </c>
      <c r="E128" s="47"/>
      <c r="F128" s="440" t="s">
        <v>2127</v>
      </c>
      <c r="G128" s="47"/>
      <c r="H128" s="47"/>
      <c r="I128" s="47"/>
      <c r="J128" s="424"/>
      <c r="L128" s="25"/>
      <c r="M128" s="331"/>
      <c r="N128" s="47"/>
      <c r="O128" s="47"/>
      <c r="P128" s="47"/>
      <c r="Q128" s="47"/>
      <c r="R128" s="47"/>
      <c r="S128" s="48"/>
      <c r="V128" s="271"/>
      <c r="AQ128" s="13" t="s">
        <v>2124</v>
      </c>
      <c r="AR128" s="13" t="s">
        <v>157</v>
      </c>
    </row>
    <row r="129" spans="2:62" s="291" customFormat="1" ht="32.4" customHeight="1">
      <c r="B129" s="437"/>
      <c r="C129" s="128">
        <v>4</v>
      </c>
      <c r="D129" s="128" t="s">
        <v>153</v>
      </c>
      <c r="E129" s="129" t="s">
        <v>2217</v>
      </c>
      <c r="F129" s="130" t="s">
        <v>2218</v>
      </c>
      <c r="G129" s="131" t="s">
        <v>154</v>
      </c>
      <c r="H129" s="132">
        <v>1</v>
      </c>
      <c r="I129" s="132"/>
      <c r="J129" s="438">
        <f>ROUND(I129*H129,3)</f>
        <v>0</v>
      </c>
      <c r="K129" s="417" t="s">
        <v>1</v>
      </c>
      <c r="L129" s="146"/>
      <c r="M129" s="147" t="s">
        <v>1</v>
      </c>
      <c r="N129" s="136">
        <v>0</v>
      </c>
      <c r="O129" s="136">
        <f>N129*H129</f>
        <v>0</v>
      </c>
      <c r="P129" s="136">
        <v>0</v>
      </c>
      <c r="Q129" s="136">
        <f>P129*H129</f>
        <v>0</v>
      </c>
      <c r="R129" s="136">
        <v>0</v>
      </c>
      <c r="S129" s="137">
        <f>R129*H129</f>
        <v>0</v>
      </c>
      <c r="V129" s="271"/>
      <c r="AO129" s="138" t="s">
        <v>1381</v>
      </c>
      <c r="AQ129" s="138" t="s">
        <v>338</v>
      </c>
      <c r="AR129" s="138" t="s">
        <v>157</v>
      </c>
      <c r="AV129" s="13" t="s">
        <v>151</v>
      </c>
      <c r="BB129" s="139" t="e">
        <f>IF(#REF!="základná",J129,0)</f>
        <v>#REF!</v>
      </c>
      <c r="BC129" s="139" t="e">
        <f>IF(#REF!="znížená",J129,0)</f>
        <v>#REF!</v>
      </c>
      <c r="BD129" s="139" t="e">
        <f>IF(#REF!="zákl. prenesená",J129,0)</f>
        <v>#REF!</v>
      </c>
      <c r="BE129" s="139" t="e">
        <f>IF(#REF!="zníž. prenesená",J129,0)</f>
        <v>#REF!</v>
      </c>
      <c r="BF129" s="139" t="e">
        <f>IF(#REF!="nulová",J129,0)</f>
        <v>#REF!</v>
      </c>
      <c r="BG129" s="13" t="s">
        <v>157</v>
      </c>
      <c r="BH129" s="330">
        <f>ROUND(I129*H129,3)</f>
        <v>0</v>
      </c>
      <c r="BI129" s="13" t="s">
        <v>399</v>
      </c>
      <c r="BJ129" s="138" t="s">
        <v>2130</v>
      </c>
    </row>
    <row r="130" spans="2:62" s="291" customFormat="1" ht="19.2">
      <c r="B130" s="422"/>
      <c r="C130" s="47"/>
      <c r="D130" s="439" t="s">
        <v>2124</v>
      </c>
      <c r="E130" s="47"/>
      <c r="F130" s="440" t="s">
        <v>2219</v>
      </c>
      <c r="G130" s="47"/>
      <c r="H130" s="47"/>
      <c r="I130" s="47"/>
      <c r="J130" s="424"/>
      <c r="L130" s="25"/>
      <c r="M130" s="331"/>
      <c r="N130" s="47"/>
      <c r="O130" s="47"/>
      <c r="P130" s="47"/>
      <c r="Q130" s="47"/>
      <c r="R130" s="47"/>
      <c r="S130" s="48"/>
      <c r="V130" s="271"/>
      <c r="AQ130" s="13" t="s">
        <v>2124</v>
      </c>
      <c r="AR130" s="13" t="s">
        <v>157</v>
      </c>
    </row>
    <row r="131" spans="2:62" s="291" customFormat="1" ht="22.8">
      <c r="B131" s="437"/>
      <c r="C131" s="140">
        <v>5</v>
      </c>
      <c r="D131" s="140" t="s">
        <v>338</v>
      </c>
      <c r="E131" s="141" t="s">
        <v>2220</v>
      </c>
      <c r="F131" s="142" t="s">
        <v>2221</v>
      </c>
      <c r="G131" s="143" t="s">
        <v>154</v>
      </c>
      <c r="H131" s="144">
        <v>1</v>
      </c>
      <c r="I131" s="144"/>
      <c r="J131" s="441">
        <f>ROUND(I131*H131,3)</f>
        <v>0</v>
      </c>
      <c r="K131" s="417" t="s">
        <v>1</v>
      </c>
      <c r="L131" s="146"/>
      <c r="M131" s="147" t="s">
        <v>1</v>
      </c>
      <c r="N131" s="136">
        <v>0</v>
      </c>
      <c r="O131" s="136">
        <f>N131*H131</f>
        <v>0</v>
      </c>
      <c r="P131" s="136">
        <v>0</v>
      </c>
      <c r="Q131" s="136">
        <f>P131*H131</f>
        <v>0</v>
      </c>
      <c r="R131" s="136">
        <v>0</v>
      </c>
      <c r="S131" s="137">
        <f>R131*H131</f>
        <v>0</v>
      </c>
      <c r="V131" s="271"/>
      <c r="AO131" s="138" t="s">
        <v>1381</v>
      </c>
      <c r="AQ131" s="138" t="s">
        <v>338</v>
      </c>
      <c r="AR131" s="138" t="s">
        <v>157</v>
      </c>
      <c r="AV131" s="13" t="s">
        <v>151</v>
      </c>
      <c r="BB131" s="139" t="e">
        <f>IF(#REF!="základná",J131,0)</f>
        <v>#REF!</v>
      </c>
      <c r="BC131" s="139" t="e">
        <f>IF(#REF!="znížená",J131,0)</f>
        <v>#REF!</v>
      </c>
      <c r="BD131" s="139" t="e">
        <f>IF(#REF!="zákl. prenesená",J131,0)</f>
        <v>#REF!</v>
      </c>
      <c r="BE131" s="139" t="e">
        <f>IF(#REF!="zníž. prenesená",J131,0)</f>
        <v>#REF!</v>
      </c>
      <c r="BF131" s="139" t="e">
        <f>IF(#REF!="nulová",J131,0)</f>
        <v>#REF!</v>
      </c>
      <c r="BG131" s="13" t="s">
        <v>157</v>
      </c>
      <c r="BH131" s="330">
        <f>ROUND(I131*H131,3)</f>
        <v>0</v>
      </c>
      <c r="BI131" s="13" t="s">
        <v>399</v>
      </c>
      <c r="BJ131" s="138" t="s">
        <v>2131</v>
      </c>
    </row>
    <row r="132" spans="2:62" s="291" customFormat="1">
      <c r="B132" s="422"/>
      <c r="C132" s="47"/>
      <c r="D132" s="439" t="s">
        <v>2124</v>
      </c>
      <c r="E132" s="47"/>
      <c r="F132" s="440" t="s">
        <v>2221</v>
      </c>
      <c r="G132" s="47"/>
      <c r="H132" s="47"/>
      <c r="I132" s="47"/>
      <c r="J132" s="424"/>
      <c r="L132" s="25"/>
      <c r="M132" s="331"/>
      <c r="N132" s="47"/>
      <c r="O132" s="47"/>
      <c r="P132" s="47"/>
      <c r="Q132" s="47"/>
      <c r="R132" s="47"/>
      <c r="S132" s="48"/>
      <c r="V132" s="271"/>
      <c r="AQ132" s="13" t="s">
        <v>2124</v>
      </c>
      <c r="AR132" s="13" t="s">
        <v>157</v>
      </c>
    </row>
    <row r="133" spans="2:62" s="291" customFormat="1" ht="24" customHeight="1">
      <c r="B133" s="437"/>
      <c r="C133" s="128">
        <v>6</v>
      </c>
      <c r="D133" s="128" t="s">
        <v>153</v>
      </c>
      <c r="E133" s="129" t="s">
        <v>1384</v>
      </c>
      <c r="F133" s="130" t="s">
        <v>1385</v>
      </c>
      <c r="G133" s="131" t="s">
        <v>154</v>
      </c>
      <c r="H133" s="132">
        <v>2</v>
      </c>
      <c r="I133" s="132"/>
      <c r="J133" s="438">
        <f>ROUND(I133*H133,3)</f>
        <v>0</v>
      </c>
      <c r="K133" s="418" t="s">
        <v>155</v>
      </c>
      <c r="L133" s="25"/>
      <c r="M133" s="134" t="s">
        <v>1</v>
      </c>
      <c r="N133" s="136">
        <v>0.43</v>
      </c>
      <c r="O133" s="136">
        <f>N133*H133</f>
        <v>0.86</v>
      </c>
      <c r="P133" s="136">
        <v>0</v>
      </c>
      <c r="Q133" s="136">
        <f>P133*H133</f>
        <v>0</v>
      </c>
      <c r="R133" s="136">
        <v>0</v>
      </c>
      <c r="S133" s="137">
        <f>R133*H133</f>
        <v>0</v>
      </c>
      <c r="V133" s="271"/>
      <c r="AO133" s="138" t="s">
        <v>399</v>
      </c>
      <c r="AQ133" s="138" t="s">
        <v>153</v>
      </c>
      <c r="AR133" s="138" t="s">
        <v>157</v>
      </c>
      <c r="AV133" s="13" t="s">
        <v>151</v>
      </c>
      <c r="BB133" s="139" t="e">
        <f>IF(#REF!="základná",J133,0)</f>
        <v>#REF!</v>
      </c>
      <c r="BC133" s="139" t="e">
        <f>IF(#REF!="znížená",J133,0)</f>
        <v>#REF!</v>
      </c>
      <c r="BD133" s="139" t="e">
        <f>IF(#REF!="zákl. prenesená",J133,0)</f>
        <v>#REF!</v>
      </c>
      <c r="BE133" s="139" t="e">
        <f>IF(#REF!="zníž. prenesená",J133,0)</f>
        <v>#REF!</v>
      </c>
      <c r="BF133" s="139" t="e">
        <f>IF(#REF!="nulová",J133,0)</f>
        <v>#REF!</v>
      </c>
      <c r="BG133" s="13" t="s">
        <v>157</v>
      </c>
      <c r="BH133" s="330">
        <f>ROUND(I133*H133,3)</f>
        <v>0</v>
      </c>
      <c r="BI133" s="13" t="s">
        <v>399</v>
      </c>
      <c r="BJ133" s="138" t="s">
        <v>2132</v>
      </c>
    </row>
    <row r="134" spans="2:62" s="291" customFormat="1" ht="19.2">
      <c r="B134" s="422"/>
      <c r="C134" s="47"/>
      <c r="D134" s="439" t="s">
        <v>2124</v>
      </c>
      <c r="E134" s="47"/>
      <c r="F134" s="440" t="s">
        <v>2129</v>
      </c>
      <c r="G134" s="47"/>
      <c r="H134" s="47"/>
      <c r="I134" s="47"/>
      <c r="J134" s="424"/>
      <c r="L134" s="25"/>
      <c r="M134" s="331"/>
      <c r="N134" s="47"/>
      <c r="O134" s="47"/>
      <c r="P134" s="47"/>
      <c r="Q134" s="47"/>
      <c r="R134" s="47"/>
      <c r="S134" s="48"/>
      <c r="V134" s="271"/>
      <c r="AQ134" s="13" t="s">
        <v>2124</v>
      </c>
      <c r="AR134" s="13" t="s">
        <v>157</v>
      </c>
    </row>
    <row r="135" spans="2:62" s="291" customFormat="1" ht="43.2" customHeight="1">
      <c r="B135" s="437"/>
      <c r="C135" s="140">
        <v>7</v>
      </c>
      <c r="D135" s="140" t="s">
        <v>338</v>
      </c>
      <c r="E135" s="141" t="s">
        <v>1386</v>
      </c>
      <c r="F135" s="142" t="s">
        <v>1387</v>
      </c>
      <c r="G135" s="143" t="s">
        <v>154</v>
      </c>
      <c r="H135" s="144">
        <v>2</v>
      </c>
      <c r="I135" s="144"/>
      <c r="J135" s="441">
        <f>ROUND(I135*H135,3)</f>
        <v>0</v>
      </c>
      <c r="K135" s="417" t="s">
        <v>155</v>
      </c>
      <c r="L135" s="146"/>
      <c r="M135" s="147" t="s">
        <v>1</v>
      </c>
      <c r="N135" s="136">
        <v>0</v>
      </c>
      <c r="O135" s="136">
        <f>N135*H135</f>
        <v>0</v>
      </c>
      <c r="P135" s="136">
        <v>4.8999999999999998E-4</v>
      </c>
      <c r="Q135" s="136">
        <f>P135*H135</f>
        <v>9.7999999999999997E-4</v>
      </c>
      <c r="R135" s="136">
        <v>0</v>
      </c>
      <c r="S135" s="137">
        <f>R135*H135</f>
        <v>0</v>
      </c>
      <c r="V135" s="271"/>
      <c r="AO135" s="138" t="s">
        <v>656</v>
      </c>
      <c r="AQ135" s="138" t="s">
        <v>338</v>
      </c>
      <c r="AR135" s="138" t="s">
        <v>157</v>
      </c>
      <c r="AV135" s="13" t="s">
        <v>151</v>
      </c>
      <c r="BB135" s="139" t="e">
        <f>IF(#REF!="základná",J135,0)</f>
        <v>#REF!</v>
      </c>
      <c r="BC135" s="139" t="e">
        <f>IF(#REF!="znížená",J135,0)</f>
        <v>#REF!</v>
      </c>
      <c r="BD135" s="139" t="e">
        <f>IF(#REF!="zákl. prenesená",J135,0)</f>
        <v>#REF!</v>
      </c>
      <c r="BE135" s="139" t="e">
        <f>IF(#REF!="zníž. prenesená",J135,0)</f>
        <v>#REF!</v>
      </c>
      <c r="BF135" s="139" t="e">
        <f>IF(#REF!="nulová",J135,0)</f>
        <v>#REF!</v>
      </c>
      <c r="BG135" s="13" t="s">
        <v>157</v>
      </c>
      <c r="BH135" s="330">
        <f>ROUND(I135*H135,3)</f>
        <v>0</v>
      </c>
      <c r="BI135" s="13" t="s">
        <v>656</v>
      </c>
      <c r="BJ135" s="138" t="s">
        <v>2134</v>
      </c>
    </row>
    <row r="136" spans="2:62" s="291" customFormat="1" ht="19.2">
      <c r="B136" s="422"/>
      <c r="C136" s="47"/>
      <c r="D136" s="439" t="s">
        <v>2124</v>
      </c>
      <c r="E136" s="47"/>
      <c r="F136" s="440" t="s">
        <v>1387</v>
      </c>
      <c r="G136" s="47"/>
      <c r="H136" s="47"/>
      <c r="I136" s="47"/>
      <c r="J136" s="424"/>
      <c r="L136" s="25"/>
      <c r="M136" s="331"/>
      <c r="N136" s="47"/>
      <c r="O136" s="47"/>
      <c r="P136" s="47"/>
      <c r="Q136" s="47"/>
      <c r="R136" s="47"/>
      <c r="S136" s="48"/>
      <c r="V136" s="271"/>
      <c r="AQ136" s="13" t="s">
        <v>2124</v>
      </c>
      <c r="AR136" s="13" t="s">
        <v>157</v>
      </c>
    </row>
    <row r="137" spans="2:62" s="291" customFormat="1" ht="16.5" customHeight="1">
      <c r="B137" s="437"/>
      <c r="C137" s="140">
        <v>8</v>
      </c>
      <c r="D137" s="140" t="s">
        <v>338</v>
      </c>
      <c r="E137" s="141" t="s">
        <v>1388</v>
      </c>
      <c r="F137" s="142" t="s">
        <v>1389</v>
      </c>
      <c r="G137" s="143" t="s">
        <v>154</v>
      </c>
      <c r="H137" s="144">
        <v>2</v>
      </c>
      <c r="I137" s="144"/>
      <c r="J137" s="441">
        <f>ROUND(I137*H137,3)</f>
        <v>0</v>
      </c>
      <c r="K137" s="417" t="s">
        <v>155</v>
      </c>
      <c r="L137" s="146"/>
      <c r="M137" s="147" t="s">
        <v>1</v>
      </c>
      <c r="N137" s="136">
        <v>0</v>
      </c>
      <c r="O137" s="136">
        <f>N137*H137</f>
        <v>0</v>
      </c>
      <c r="P137" s="136">
        <v>5.0000000000000002E-5</v>
      </c>
      <c r="Q137" s="136">
        <f>P137*H137</f>
        <v>1E-4</v>
      </c>
      <c r="R137" s="136">
        <v>0</v>
      </c>
      <c r="S137" s="137">
        <f>R137*H137</f>
        <v>0</v>
      </c>
      <c r="V137" s="271"/>
      <c r="AO137" s="138" t="s">
        <v>656</v>
      </c>
      <c r="AQ137" s="138" t="s">
        <v>338</v>
      </c>
      <c r="AR137" s="138" t="s">
        <v>157</v>
      </c>
      <c r="AV137" s="13" t="s">
        <v>151</v>
      </c>
      <c r="BB137" s="139" t="e">
        <f>IF(#REF!="základná",J137,0)</f>
        <v>#REF!</v>
      </c>
      <c r="BC137" s="139" t="e">
        <f>IF(#REF!="znížená",J137,0)</f>
        <v>#REF!</v>
      </c>
      <c r="BD137" s="139" t="e">
        <f>IF(#REF!="zákl. prenesená",J137,0)</f>
        <v>#REF!</v>
      </c>
      <c r="BE137" s="139" t="e">
        <f>IF(#REF!="zníž. prenesená",J137,0)</f>
        <v>#REF!</v>
      </c>
      <c r="BF137" s="139" t="e">
        <f>IF(#REF!="nulová",J137,0)</f>
        <v>#REF!</v>
      </c>
      <c r="BG137" s="13" t="s">
        <v>157</v>
      </c>
      <c r="BH137" s="330">
        <f>ROUND(I137*H137,3)</f>
        <v>0</v>
      </c>
      <c r="BI137" s="13" t="s">
        <v>656</v>
      </c>
      <c r="BJ137" s="138" t="s">
        <v>2135</v>
      </c>
    </row>
    <row r="138" spans="2:62" s="291" customFormat="1">
      <c r="B138" s="422"/>
      <c r="C138" s="47"/>
      <c r="D138" s="439" t="s">
        <v>2124</v>
      </c>
      <c r="E138" s="47"/>
      <c r="F138" s="440" t="s">
        <v>1389</v>
      </c>
      <c r="G138" s="47"/>
      <c r="H138" s="47"/>
      <c r="I138" s="47"/>
      <c r="J138" s="424"/>
      <c r="L138" s="25"/>
      <c r="M138" s="331"/>
      <c r="N138" s="47"/>
      <c r="O138" s="47"/>
      <c r="P138" s="47"/>
      <c r="Q138" s="47"/>
      <c r="R138" s="47"/>
      <c r="S138" s="48"/>
      <c r="V138" s="271"/>
      <c r="AQ138" s="13" t="s">
        <v>2124</v>
      </c>
      <c r="AR138" s="13" t="s">
        <v>157</v>
      </c>
    </row>
    <row r="139" spans="2:62" s="291" customFormat="1" ht="24" customHeight="1">
      <c r="B139" s="437"/>
      <c r="C139" s="128">
        <v>9</v>
      </c>
      <c r="D139" s="128" t="s">
        <v>153</v>
      </c>
      <c r="E139" s="129" t="s">
        <v>1390</v>
      </c>
      <c r="F139" s="130" t="s">
        <v>1391</v>
      </c>
      <c r="G139" s="131" t="s">
        <v>154</v>
      </c>
      <c r="H139" s="132">
        <v>2</v>
      </c>
      <c r="I139" s="132"/>
      <c r="J139" s="438">
        <f>ROUND(I139*H139,3)</f>
        <v>0</v>
      </c>
      <c r="K139" s="417" t="s">
        <v>1</v>
      </c>
      <c r="L139" s="146"/>
      <c r="M139" s="147" t="s">
        <v>1</v>
      </c>
      <c r="N139" s="136">
        <v>0</v>
      </c>
      <c r="O139" s="136">
        <f>N139*H139</f>
        <v>0</v>
      </c>
      <c r="P139" s="136">
        <v>0</v>
      </c>
      <c r="Q139" s="136">
        <f>P139*H139</f>
        <v>0</v>
      </c>
      <c r="R139" s="136">
        <v>0</v>
      </c>
      <c r="S139" s="137">
        <f>R139*H139</f>
        <v>0</v>
      </c>
      <c r="V139" s="271"/>
      <c r="AO139" s="138" t="s">
        <v>1381</v>
      </c>
      <c r="AQ139" s="138" t="s">
        <v>338</v>
      </c>
      <c r="AR139" s="138" t="s">
        <v>157</v>
      </c>
      <c r="AV139" s="13" t="s">
        <v>151</v>
      </c>
      <c r="BB139" s="139" t="e">
        <f>IF(#REF!="základná",J139,0)</f>
        <v>#REF!</v>
      </c>
      <c r="BC139" s="139" t="e">
        <f>IF(#REF!="znížená",J139,0)</f>
        <v>#REF!</v>
      </c>
      <c r="BD139" s="139" t="e">
        <f>IF(#REF!="zákl. prenesená",J139,0)</f>
        <v>#REF!</v>
      </c>
      <c r="BE139" s="139" t="e">
        <f>IF(#REF!="zníž. prenesená",J139,0)</f>
        <v>#REF!</v>
      </c>
      <c r="BF139" s="139" t="e">
        <f>IF(#REF!="nulová",J139,0)</f>
        <v>#REF!</v>
      </c>
      <c r="BG139" s="13" t="s">
        <v>157</v>
      </c>
      <c r="BH139" s="330">
        <f>ROUND(I139*H139,3)</f>
        <v>0</v>
      </c>
      <c r="BI139" s="13" t="s">
        <v>399</v>
      </c>
      <c r="BJ139" s="138" t="s">
        <v>2136</v>
      </c>
    </row>
    <row r="140" spans="2:62" s="291" customFormat="1" ht="19.2">
      <c r="B140" s="422"/>
      <c r="C140" s="47"/>
      <c r="D140" s="439" t="s">
        <v>2124</v>
      </c>
      <c r="E140" s="47"/>
      <c r="F140" s="440" t="s">
        <v>2133</v>
      </c>
      <c r="G140" s="47"/>
      <c r="H140" s="47"/>
      <c r="I140" s="47"/>
      <c r="J140" s="424"/>
      <c r="L140" s="25"/>
      <c r="M140" s="331"/>
      <c r="N140" s="47"/>
      <c r="O140" s="47"/>
      <c r="P140" s="47"/>
      <c r="Q140" s="47"/>
      <c r="R140" s="47"/>
      <c r="S140" s="48"/>
      <c r="V140" s="271"/>
      <c r="AQ140" s="13" t="s">
        <v>2124</v>
      </c>
      <c r="AR140" s="13" t="s">
        <v>157</v>
      </c>
    </row>
    <row r="141" spans="2:62" s="291" customFormat="1" ht="16.5" customHeight="1">
      <c r="B141" s="437"/>
      <c r="C141" s="140">
        <v>10</v>
      </c>
      <c r="D141" s="140" t="s">
        <v>338</v>
      </c>
      <c r="E141" s="141" t="s">
        <v>1392</v>
      </c>
      <c r="F141" s="142" t="s">
        <v>1393</v>
      </c>
      <c r="G141" s="143" t="s">
        <v>154</v>
      </c>
      <c r="H141" s="144">
        <v>2</v>
      </c>
      <c r="I141" s="144"/>
      <c r="J141" s="441">
        <f>ROUND(I141*H141,3)</f>
        <v>0</v>
      </c>
      <c r="K141" s="418" t="s">
        <v>155</v>
      </c>
      <c r="L141" s="25"/>
      <c r="M141" s="134" t="s">
        <v>1</v>
      </c>
      <c r="N141" s="136">
        <v>1.18</v>
      </c>
      <c r="O141" s="136">
        <f>N141*H141</f>
        <v>2.36</v>
      </c>
      <c r="P141" s="136">
        <v>0</v>
      </c>
      <c r="Q141" s="136">
        <f>P141*H141</f>
        <v>0</v>
      </c>
      <c r="R141" s="136">
        <v>0</v>
      </c>
      <c r="S141" s="137">
        <f>R141*H141</f>
        <v>0</v>
      </c>
      <c r="V141" s="271"/>
      <c r="AO141" s="138" t="s">
        <v>399</v>
      </c>
      <c r="AQ141" s="138" t="s">
        <v>153</v>
      </c>
      <c r="AR141" s="138" t="s">
        <v>157</v>
      </c>
      <c r="AV141" s="13" t="s">
        <v>151</v>
      </c>
      <c r="BB141" s="139" t="e">
        <f>IF(#REF!="základná",J141,0)</f>
        <v>#REF!</v>
      </c>
      <c r="BC141" s="139" t="e">
        <f>IF(#REF!="znížená",J141,0)</f>
        <v>#REF!</v>
      </c>
      <c r="BD141" s="139" t="e">
        <f>IF(#REF!="zákl. prenesená",J141,0)</f>
        <v>#REF!</v>
      </c>
      <c r="BE141" s="139" t="e">
        <f>IF(#REF!="zníž. prenesená",J141,0)</f>
        <v>#REF!</v>
      </c>
      <c r="BF141" s="139" t="e">
        <f>IF(#REF!="nulová",J141,0)</f>
        <v>#REF!</v>
      </c>
      <c r="BG141" s="13" t="s">
        <v>157</v>
      </c>
      <c r="BH141" s="330">
        <f>ROUND(I141*H141,3)</f>
        <v>0</v>
      </c>
      <c r="BI141" s="13" t="s">
        <v>399</v>
      </c>
      <c r="BJ141" s="138" t="s">
        <v>2137</v>
      </c>
    </row>
    <row r="142" spans="2:62" s="291" customFormat="1">
      <c r="B142" s="422"/>
      <c r="C142" s="47"/>
      <c r="D142" s="439" t="s">
        <v>2124</v>
      </c>
      <c r="E142" s="47"/>
      <c r="F142" s="440" t="s">
        <v>1393</v>
      </c>
      <c r="G142" s="47"/>
      <c r="H142" s="47"/>
      <c r="I142" s="47"/>
      <c r="J142" s="424"/>
      <c r="L142" s="25"/>
      <c r="M142" s="331"/>
      <c r="N142" s="47"/>
      <c r="O142" s="47"/>
      <c r="P142" s="47"/>
      <c r="Q142" s="47"/>
      <c r="R142" s="47"/>
      <c r="S142" s="48"/>
      <c r="V142" s="271"/>
      <c r="AQ142" s="13" t="s">
        <v>2124</v>
      </c>
      <c r="AR142" s="13" t="s">
        <v>157</v>
      </c>
    </row>
    <row r="143" spans="2:62" s="291" customFormat="1" ht="16.5" customHeight="1">
      <c r="B143" s="437"/>
      <c r="C143" s="140">
        <v>11</v>
      </c>
      <c r="D143" s="140" t="s">
        <v>338</v>
      </c>
      <c r="E143" s="141" t="s">
        <v>1394</v>
      </c>
      <c r="F143" s="142" t="s">
        <v>1395</v>
      </c>
      <c r="G143" s="143" t="s">
        <v>154</v>
      </c>
      <c r="H143" s="144">
        <v>2</v>
      </c>
      <c r="I143" s="144"/>
      <c r="J143" s="441">
        <f>ROUND(I143*H143,3)</f>
        <v>0</v>
      </c>
      <c r="K143" s="418" t="s">
        <v>155</v>
      </c>
      <c r="L143" s="25"/>
      <c r="M143" s="134" t="s">
        <v>1</v>
      </c>
      <c r="N143" s="136">
        <v>0.5</v>
      </c>
      <c r="O143" s="136">
        <f>N143*H143</f>
        <v>1</v>
      </c>
      <c r="P143" s="136">
        <v>0</v>
      </c>
      <c r="Q143" s="136">
        <f>P143*H143</f>
        <v>0</v>
      </c>
      <c r="R143" s="136">
        <v>0</v>
      </c>
      <c r="S143" s="137">
        <f>R143*H143</f>
        <v>0</v>
      </c>
      <c r="V143" s="271"/>
      <c r="AO143" s="138" t="s">
        <v>399</v>
      </c>
      <c r="AQ143" s="138" t="s">
        <v>153</v>
      </c>
      <c r="AR143" s="138" t="s">
        <v>157</v>
      </c>
      <c r="AV143" s="13" t="s">
        <v>151</v>
      </c>
      <c r="BB143" s="139" t="e">
        <f>IF(#REF!="základná",J143,0)</f>
        <v>#REF!</v>
      </c>
      <c r="BC143" s="139" t="e">
        <f>IF(#REF!="znížená",J143,0)</f>
        <v>#REF!</v>
      </c>
      <c r="BD143" s="139" t="e">
        <f>IF(#REF!="zákl. prenesená",J143,0)</f>
        <v>#REF!</v>
      </c>
      <c r="BE143" s="139" t="e">
        <f>IF(#REF!="zníž. prenesená",J143,0)</f>
        <v>#REF!</v>
      </c>
      <c r="BF143" s="139" t="e">
        <f>IF(#REF!="nulová",J143,0)</f>
        <v>#REF!</v>
      </c>
      <c r="BG143" s="13" t="s">
        <v>157</v>
      </c>
      <c r="BH143" s="330">
        <f>ROUND(I143*H143,3)</f>
        <v>0</v>
      </c>
      <c r="BI143" s="13" t="s">
        <v>399</v>
      </c>
      <c r="BJ143" s="138" t="s">
        <v>2139</v>
      </c>
    </row>
    <row r="144" spans="2:62" s="291" customFormat="1">
      <c r="B144" s="422"/>
      <c r="C144" s="47"/>
      <c r="D144" s="439" t="s">
        <v>2124</v>
      </c>
      <c r="E144" s="47"/>
      <c r="F144" s="440" t="s">
        <v>1395</v>
      </c>
      <c r="G144" s="47"/>
      <c r="H144" s="47"/>
      <c r="I144" s="47"/>
      <c r="J144" s="424"/>
      <c r="L144" s="25"/>
      <c r="M144" s="331"/>
      <c r="N144" s="47"/>
      <c r="O144" s="47"/>
      <c r="P144" s="47"/>
      <c r="Q144" s="47"/>
      <c r="R144" s="47"/>
      <c r="S144" s="48"/>
      <c r="V144" s="271"/>
      <c r="AQ144" s="13" t="s">
        <v>2124</v>
      </c>
      <c r="AR144" s="13" t="s">
        <v>157</v>
      </c>
    </row>
    <row r="145" spans="2:62" s="291" customFormat="1" ht="24" customHeight="1">
      <c r="B145" s="437"/>
      <c r="C145" s="140">
        <v>12</v>
      </c>
      <c r="D145" s="140" t="s">
        <v>338</v>
      </c>
      <c r="E145" s="141" t="s">
        <v>1396</v>
      </c>
      <c r="F145" s="142" t="s">
        <v>1397</v>
      </c>
      <c r="G145" s="143" t="s">
        <v>154</v>
      </c>
      <c r="H145" s="144">
        <v>1</v>
      </c>
      <c r="I145" s="144"/>
      <c r="J145" s="441">
        <f>ROUND(I145*H145,3)</f>
        <v>0</v>
      </c>
      <c r="K145" s="417" t="s">
        <v>155</v>
      </c>
      <c r="L145" s="146"/>
      <c r="M145" s="147" t="s">
        <v>1</v>
      </c>
      <c r="N145" s="136">
        <v>0</v>
      </c>
      <c r="O145" s="136">
        <f>N145*H145</f>
        <v>0</v>
      </c>
      <c r="P145" s="136">
        <v>3.4000000000000002E-4</v>
      </c>
      <c r="Q145" s="136">
        <f>P145*H145</f>
        <v>3.4000000000000002E-4</v>
      </c>
      <c r="R145" s="136">
        <v>0</v>
      </c>
      <c r="S145" s="137">
        <f>R145*H145</f>
        <v>0</v>
      </c>
      <c r="V145" s="271"/>
      <c r="AO145" s="138" t="s">
        <v>656</v>
      </c>
      <c r="AQ145" s="138" t="s">
        <v>338</v>
      </c>
      <c r="AR145" s="138" t="s">
        <v>157</v>
      </c>
      <c r="AV145" s="13" t="s">
        <v>151</v>
      </c>
      <c r="BB145" s="139" t="e">
        <f>IF(#REF!="základná",J145,0)</f>
        <v>#REF!</v>
      </c>
      <c r="BC145" s="139" t="e">
        <f>IF(#REF!="znížená",J145,0)</f>
        <v>#REF!</v>
      </c>
      <c r="BD145" s="139" t="e">
        <f>IF(#REF!="zákl. prenesená",J145,0)</f>
        <v>#REF!</v>
      </c>
      <c r="BE145" s="139" t="e">
        <f>IF(#REF!="zníž. prenesená",J145,0)</f>
        <v>#REF!</v>
      </c>
      <c r="BF145" s="139" t="e">
        <f>IF(#REF!="nulová",J145,0)</f>
        <v>#REF!</v>
      </c>
      <c r="BG145" s="13" t="s">
        <v>157</v>
      </c>
      <c r="BH145" s="330">
        <f>ROUND(I145*H145,3)</f>
        <v>0</v>
      </c>
      <c r="BI145" s="13" t="s">
        <v>656</v>
      </c>
      <c r="BJ145" s="138" t="s">
        <v>2140</v>
      </c>
    </row>
    <row r="146" spans="2:62" s="291" customFormat="1" ht="19.2">
      <c r="B146" s="422"/>
      <c r="C146" s="47"/>
      <c r="D146" s="439" t="s">
        <v>2124</v>
      </c>
      <c r="E146" s="47"/>
      <c r="F146" s="440" t="s">
        <v>1397</v>
      </c>
      <c r="G146" s="47"/>
      <c r="H146" s="47"/>
      <c r="I146" s="47"/>
      <c r="J146" s="424"/>
      <c r="L146" s="25"/>
      <c r="M146" s="331"/>
      <c r="N146" s="47"/>
      <c r="O146" s="47"/>
      <c r="P146" s="47"/>
      <c r="Q146" s="47"/>
      <c r="R146" s="47"/>
      <c r="S146" s="48"/>
      <c r="V146" s="271"/>
      <c r="AQ146" s="13" t="s">
        <v>2124</v>
      </c>
      <c r="AR146" s="13" t="s">
        <v>157</v>
      </c>
    </row>
    <row r="147" spans="2:62" s="291" customFormat="1" ht="24" customHeight="1">
      <c r="B147" s="437"/>
      <c r="C147" s="128">
        <v>13</v>
      </c>
      <c r="D147" s="128" t="s">
        <v>153</v>
      </c>
      <c r="E147" s="129" t="s">
        <v>2222</v>
      </c>
      <c r="F147" s="130" t="s">
        <v>2223</v>
      </c>
      <c r="G147" s="131" t="s">
        <v>154</v>
      </c>
      <c r="H147" s="132">
        <v>3</v>
      </c>
      <c r="I147" s="132"/>
      <c r="J147" s="438">
        <f>ROUND(I147*H147,3)</f>
        <v>0</v>
      </c>
      <c r="K147" s="417" t="s">
        <v>1</v>
      </c>
      <c r="L147" s="146"/>
      <c r="M147" s="147" t="s">
        <v>1</v>
      </c>
      <c r="N147" s="136">
        <v>0</v>
      </c>
      <c r="O147" s="136">
        <f>N147*H147</f>
        <v>0</v>
      </c>
      <c r="P147" s="136">
        <v>3.3E-4</v>
      </c>
      <c r="Q147" s="136">
        <f>P147*H147</f>
        <v>9.8999999999999999E-4</v>
      </c>
      <c r="R147" s="136">
        <v>0</v>
      </c>
      <c r="S147" s="137">
        <f>R147*H147</f>
        <v>0</v>
      </c>
      <c r="V147" s="271"/>
      <c r="AO147" s="138" t="s">
        <v>656</v>
      </c>
      <c r="AQ147" s="138" t="s">
        <v>338</v>
      </c>
      <c r="AR147" s="138" t="s">
        <v>157</v>
      </c>
      <c r="AV147" s="13" t="s">
        <v>151</v>
      </c>
      <c r="BB147" s="139" t="e">
        <f>IF(#REF!="základná",J147,0)</f>
        <v>#REF!</v>
      </c>
      <c r="BC147" s="139" t="e">
        <f>IF(#REF!="znížená",J147,0)</f>
        <v>#REF!</v>
      </c>
      <c r="BD147" s="139" t="e">
        <f>IF(#REF!="zákl. prenesená",J147,0)</f>
        <v>#REF!</v>
      </c>
      <c r="BE147" s="139" t="e">
        <f>IF(#REF!="zníž. prenesená",J147,0)</f>
        <v>#REF!</v>
      </c>
      <c r="BF147" s="139" t="e">
        <f>IF(#REF!="nulová",J147,0)</f>
        <v>#REF!</v>
      </c>
      <c r="BG147" s="13" t="s">
        <v>157</v>
      </c>
      <c r="BH147" s="330">
        <f>ROUND(I147*H147,3)</f>
        <v>0</v>
      </c>
      <c r="BI147" s="13" t="s">
        <v>656</v>
      </c>
      <c r="BJ147" s="138" t="s">
        <v>2141</v>
      </c>
    </row>
    <row r="148" spans="2:62" s="291" customFormat="1">
      <c r="B148" s="422"/>
      <c r="C148" s="47"/>
      <c r="D148" s="439" t="s">
        <v>2124</v>
      </c>
      <c r="E148" s="47"/>
      <c r="F148" s="440" t="s">
        <v>2223</v>
      </c>
      <c r="G148" s="47"/>
      <c r="H148" s="47"/>
      <c r="I148" s="47"/>
      <c r="J148" s="424"/>
      <c r="L148" s="25"/>
      <c r="M148" s="331"/>
      <c r="N148" s="47"/>
      <c r="O148" s="47"/>
      <c r="P148" s="47"/>
      <c r="Q148" s="47"/>
      <c r="R148" s="47"/>
      <c r="S148" s="48"/>
      <c r="V148" s="271"/>
      <c r="AQ148" s="13" t="s">
        <v>2124</v>
      </c>
      <c r="AR148" s="13" t="s">
        <v>157</v>
      </c>
    </row>
    <row r="149" spans="2:62" s="291" customFormat="1" ht="24" customHeight="1">
      <c r="B149" s="437"/>
      <c r="C149" s="140">
        <v>14</v>
      </c>
      <c r="D149" s="140" t="s">
        <v>338</v>
      </c>
      <c r="E149" s="141" t="s">
        <v>2224</v>
      </c>
      <c r="F149" s="142" t="s">
        <v>2225</v>
      </c>
      <c r="G149" s="143" t="s">
        <v>154</v>
      </c>
      <c r="H149" s="144">
        <v>2</v>
      </c>
      <c r="I149" s="144"/>
      <c r="J149" s="441">
        <f>ROUND(I149*H149,3)</f>
        <v>0</v>
      </c>
      <c r="K149" s="418" t="s">
        <v>155</v>
      </c>
      <c r="L149" s="25"/>
      <c r="M149" s="134" t="s">
        <v>1</v>
      </c>
      <c r="N149" s="136">
        <v>7.8E-2</v>
      </c>
      <c r="O149" s="136">
        <f>N149*H149</f>
        <v>0.156</v>
      </c>
      <c r="P149" s="136">
        <v>0</v>
      </c>
      <c r="Q149" s="136">
        <f>P149*H149</f>
        <v>0</v>
      </c>
      <c r="R149" s="136">
        <v>0</v>
      </c>
      <c r="S149" s="137">
        <f>R149*H149</f>
        <v>0</v>
      </c>
      <c r="V149" s="271"/>
      <c r="AO149" s="138" t="s">
        <v>399</v>
      </c>
      <c r="AQ149" s="138" t="s">
        <v>153</v>
      </c>
      <c r="AR149" s="138" t="s">
        <v>157</v>
      </c>
      <c r="AV149" s="13" t="s">
        <v>151</v>
      </c>
      <c r="BB149" s="139" t="e">
        <f>IF(#REF!="základná",J149,0)</f>
        <v>#REF!</v>
      </c>
      <c r="BC149" s="139" t="e">
        <f>IF(#REF!="znížená",J149,0)</f>
        <v>#REF!</v>
      </c>
      <c r="BD149" s="139" t="e">
        <f>IF(#REF!="zákl. prenesená",J149,0)</f>
        <v>#REF!</v>
      </c>
      <c r="BE149" s="139" t="e">
        <f>IF(#REF!="zníž. prenesená",J149,0)</f>
        <v>#REF!</v>
      </c>
      <c r="BF149" s="139" t="e">
        <f>IF(#REF!="nulová",J149,0)</f>
        <v>#REF!</v>
      </c>
      <c r="BG149" s="13" t="s">
        <v>157</v>
      </c>
      <c r="BH149" s="330">
        <f>ROUND(I149*H149,3)</f>
        <v>0</v>
      </c>
      <c r="BI149" s="13" t="s">
        <v>399</v>
      </c>
      <c r="BJ149" s="138" t="s">
        <v>2142</v>
      </c>
    </row>
    <row r="150" spans="2:62" s="291" customFormat="1" ht="19.2">
      <c r="B150" s="422"/>
      <c r="C150" s="47"/>
      <c r="D150" s="439" t="s">
        <v>2124</v>
      </c>
      <c r="E150" s="47"/>
      <c r="F150" s="440" t="s">
        <v>2226</v>
      </c>
      <c r="G150" s="47"/>
      <c r="H150" s="47"/>
      <c r="I150" s="47"/>
      <c r="J150" s="424"/>
      <c r="L150" s="25"/>
      <c r="M150" s="331"/>
      <c r="N150" s="47"/>
      <c r="O150" s="47"/>
      <c r="P150" s="47"/>
      <c r="Q150" s="47"/>
      <c r="R150" s="47"/>
      <c r="S150" s="48"/>
      <c r="V150" s="271"/>
      <c r="AQ150" s="13" t="s">
        <v>2124</v>
      </c>
      <c r="AR150" s="13" t="s">
        <v>157</v>
      </c>
    </row>
    <row r="151" spans="2:62" s="291" customFormat="1" ht="24" customHeight="1">
      <c r="B151" s="437"/>
      <c r="C151" s="140">
        <v>15</v>
      </c>
      <c r="D151" s="140" t="s">
        <v>338</v>
      </c>
      <c r="E151" s="141" t="s">
        <v>2227</v>
      </c>
      <c r="F151" s="142" t="s">
        <v>2228</v>
      </c>
      <c r="G151" s="143" t="s">
        <v>154</v>
      </c>
      <c r="H151" s="144">
        <v>1</v>
      </c>
      <c r="I151" s="144"/>
      <c r="J151" s="441">
        <f>ROUND(I151*H151,3)</f>
        <v>0</v>
      </c>
      <c r="K151" s="417" t="s">
        <v>155</v>
      </c>
      <c r="L151" s="146"/>
      <c r="M151" s="147" t="s">
        <v>1</v>
      </c>
      <c r="N151" s="136">
        <v>0</v>
      </c>
      <c r="O151" s="136">
        <f>N151*H151</f>
        <v>0</v>
      </c>
      <c r="P151" s="136">
        <v>8.5000000000000006E-2</v>
      </c>
      <c r="Q151" s="136">
        <f>P151*H151</f>
        <v>8.5000000000000006E-2</v>
      </c>
      <c r="R151" s="136">
        <v>0</v>
      </c>
      <c r="S151" s="137">
        <f>R151*H151</f>
        <v>0</v>
      </c>
      <c r="V151" s="271"/>
      <c r="AO151" s="138" t="s">
        <v>656</v>
      </c>
      <c r="AQ151" s="138" t="s">
        <v>338</v>
      </c>
      <c r="AR151" s="138" t="s">
        <v>157</v>
      </c>
      <c r="AV151" s="13" t="s">
        <v>151</v>
      </c>
      <c r="BB151" s="139" t="e">
        <f>IF(#REF!="základná",J151,0)</f>
        <v>#REF!</v>
      </c>
      <c r="BC151" s="139" t="e">
        <f>IF(#REF!="znížená",J151,0)</f>
        <v>#REF!</v>
      </c>
      <c r="BD151" s="139" t="e">
        <f>IF(#REF!="zákl. prenesená",J151,0)</f>
        <v>#REF!</v>
      </c>
      <c r="BE151" s="139" t="e">
        <f>IF(#REF!="zníž. prenesená",J151,0)</f>
        <v>#REF!</v>
      </c>
      <c r="BF151" s="139" t="e">
        <f>IF(#REF!="nulová",J151,0)</f>
        <v>#REF!</v>
      </c>
      <c r="BG151" s="13" t="s">
        <v>157</v>
      </c>
      <c r="BH151" s="330">
        <f>ROUND(I151*H151,3)</f>
        <v>0</v>
      </c>
      <c r="BI151" s="13" t="s">
        <v>656</v>
      </c>
      <c r="BJ151" s="138" t="s">
        <v>2144</v>
      </c>
    </row>
    <row r="152" spans="2:62" s="291" customFormat="1" ht="19.2">
      <c r="B152" s="422"/>
      <c r="C152" s="47"/>
      <c r="D152" s="439" t="s">
        <v>2124</v>
      </c>
      <c r="E152" s="47"/>
      <c r="F152" s="440" t="s">
        <v>2228</v>
      </c>
      <c r="G152" s="47"/>
      <c r="H152" s="47"/>
      <c r="I152" s="47"/>
      <c r="J152" s="424"/>
      <c r="L152" s="25"/>
      <c r="M152" s="331"/>
      <c r="N152" s="47"/>
      <c r="O152" s="47"/>
      <c r="P152" s="47"/>
      <c r="Q152" s="47"/>
      <c r="R152" s="47"/>
      <c r="S152" s="48"/>
      <c r="V152" s="271"/>
      <c r="AQ152" s="13" t="s">
        <v>2124</v>
      </c>
      <c r="AR152" s="13" t="s">
        <v>157</v>
      </c>
    </row>
    <row r="153" spans="2:62" s="291" customFormat="1" ht="16.5" customHeight="1">
      <c r="B153" s="437"/>
      <c r="C153" s="128">
        <v>16</v>
      </c>
      <c r="D153" s="128" t="s">
        <v>153</v>
      </c>
      <c r="E153" s="129" t="s">
        <v>2229</v>
      </c>
      <c r="F153" s="130" t="s">
        <v>2230</v>
      </c>
      <c r="G153" s="131" t="s">
        <v>154</v>
      </c>
      <c r="H153" s="132">
        <v>1</v>
      </c>
      <c r="I153" s="132"/>
      <c r="J153" s="438">
        <f>ROUND(I153*H153,3)</f>
        <v>0</v>
      </c>
      <c r="K153" s="418" t="s">
        <v>155</v>
      </c>
      <c r="L153" s="25"/>
      <c r="M153" s="134" t="s">
        <v>1</v>
      </c>
      <c r="N153" s="136">
        <v>0.08</v>
      </c>
      <c r="O153" s="136">
        <f>N153*H153</f>
        <v>0.08</v>
      </c>
      <c r="P153" s="136">
        <v>0</v>
      </c>
      <c r="Q153" s="136">
        <f>P153*H153</f>
        <v>0</v>
      </c>
      <c r="R153" s="136">
        <v>0</v>
      </c>
      <c r="S153" s="137">
        <f>R153*H153</f>
        <v>0</v>
      </c>
      <c r="V153" s="271"/>
      <c r="AO153" s="138" t="s">
        <v>399</v>
      </c>
      <c r="AQ153" s="138" t="s">
        <v>153</v>
      </c>
      <c r="AR153" s="138" t="s">
        <v>157</v>
      </c>
      <c r="AV153" s="13" t="s">
        <v>151</v>
      </c>
      <c r="BB153" s="139" t="e">
        <f>IF(#REF!="základná",J153,0)</f>
        <v>#REF!</v>
      </c>
      <c r="BC153" s="139" t="e">
        <f>IF(#REF!="znížená",J153,0)</f>
        <v>#REF!</v>
      </c>
      <c r="BD153" s="139" t="e">
        <f>IF(#REF!="zákl. prenesená",J153,0)</f>
        <v>#REF!</v>
      </c>
      <c r="BE153" s="139" t="e">
        <f>IF(#REF!="zníž. prenesená",J153,0)</f>
        <v>#REF!</v>
      </c>
      <c r="BF153" s="139" t="e">
        <f>IF(#REF!="nulová",J153,0)</f>
        <v>#REF!</v>
      </c>
      <c r="BG153" s="13" t="s">
        <v>157</v>
      </c>
      <c r="BH153" s="330">
        <f>ROUND(I153*H153,3)</f>
        <v>0</v>
      </c>
      <c r="BI153" s="13" t="s">
        <v>399</v>
      </c>
      <c r="BJ153" s="138" t="s">
        <v>2145</v>
      </c>
    </row>
    <row r="154" spans="2:62" s="291" customFormat="1">
      <c r="B154" s="422"/>
      <c r="C154" s="47"/>
      <c r="D154" s="439" t="s">
        <v>2124</v>
      </c>
      <c r="E154" s="47"/>
      <c r="F154" s="440" t="s">
        <v>2230</v>
      </c>
      <c r="G154" s="47"/>
      <c r="H154" s="47"/>
      <c r="I154" s="47"/>
      <c r="J154" s="424"/>
      <c r="L154" s="25"/>
      <c r="M154" s="331"/>
      <c r="N154" s="47"/>
      <c r="O154" s="47"/>
      <c r="P154" s="47"/>
      <c r="Q154" s="47"/>
      <c r="R154" s="47"/>
      <c r="S154" s="48"/>
      <c r="V154" s="271"/>
      <c r="AQ154" s="13" t="s">
        <v>2124</v>
      </c>
      <c r="AR154" s="13" t="s">
        <v>157</v>
      </c>
    </row>
    <row r="155" spans="2:62" s="333" customFormat="1" ht="22.8">
      <c r="B155" s="442"/>
      <c r="C155" s="140">
        <v>17</v>
      </c>
      <c r="D155" s="140" t="s">
        <v>338</v>
      </c>
      <c r="E155" s="141" t="s">
        <v>2231</v>
      </c>
      <c r="F155" s="142" t="s">
        <v>2232</v>
      </c>
      <c r="G155" s="143" t="s">
        <v>154</v>
      </c>
      <c r="H155" s="144">
        <v>1</v>
      </c>
      <c r="I155" s="144"/>
      <c r="J155" s="441">
        <f>ROUND(I155*H155,3)</f>
        <v>0</v>
      </c>
      <c r="L155" s="332"/>
      <c r="M155" s="334"/>
      <c r="N155" s="335"/>
      <c r="O155" s="335"/>
      <c r="P155" s="335"/>
      <c r="Q155" s="335"/>
      <c r="R155" s="335"/>
      <c r="S155" s="336"/>
      <c r="V155" s="271"/>
      <c r="AQ155" s="337" t="s">
        <v>2147</v>
      </c>
      <c r="AR155" s="337" t="s">
        <v>157</v>
      </c>
      <c r="AS155" s="333" t="s">
        <v>157</v>
      </c>
      <c r="AT155" s="333" t="s">
        <v>3</v>
      </c>
      <c r="AU155" s="333" t="s">
        <v>77</v>
      </c>
      <c r="AV155" s="337" t="s">
        <v>151</v>
      </c>
    </row>
    <row r="156" spans="2:62" s="291" customFormat="1" ht="16.5" customHeight="1">
      <c r="B156" s="437"/>
      <c r="C156" s="47"/>
      <c r="D156" s="439" t="s">
        <v>2124</v>
      </c>
      <c r="E156" s="47"/>
      <c r="F156" s="440" t="s">
        <v>2233</v>
      </c>
      <c r="G156" s="47"/>
      <c r="H156" s="47"/>
      <c r="I156" s="47"/>
      <c r="J156" s="424"/>
      <c r="K156" s="417" t="s">
        <v>1</v>
      </c>
      <c r="L156" s="146"/>
      <c r="M156" s="147" t="s">
        <v>1</v>
      </c>
      <c r="N156" s="136">
        <v>0</v>
      </c>
      <c r="O156" s="136">
        <f>N156*H156</f>
        <v>0</v>
      </c>
      <c r="P156" s="136">
        <v>0</v>
      </c>
      <c r="Q156" s="136">
        <f>P156*H156</f>
        <v>0</v>
      </c>
      <c r="R156" s="136">
        <v>0</v>
      </c>
      <c r="S156" s="137">
        <f>R156*H156</f>
        <v>0</v>
      </c>
      <c r="V156" s="271"/>
      <c r="AO156" s="138" t="s">
        <v>1381</v>
      </c>
      <c r="AQ156" s="138" t="s">
        <v>338</v>
      </c>
      <c r="AR156" s="138" t="s">
        <v>157</v>
      </c>
      <c r="AV156" s="13" t="s">
        <v>151</v>
      </c>
      <c r="BB156" s="139" t="e">
        <f>IF(#REF!="základná",J156,0)</f>
        <v>#REF!</v>
      </c>
      <c r="BC156" s="139" t="e">
        <f>IF(#REF!="znížená",J156,0)</f>
        <v>#REF!</v>
      </c>
      <c r="BD156" s="139" t="e">
        <f>IF(#REF!="zákl. prenesená",J156,0)</f>
        <v>#REF!</v>
      </c>
      <c r="BE156" s="139" t="e">
        <f>IF(#REF!="zníž. prenesená",J156,0)</f>
        <v>#REF!</v>
      </c>
      <c r="BF156" s="139" t="e">
        <f>IF(#REF!="nulová",J156,0)</f>
        <v>#REF!</v>
      </c>
      <c r="BG156" s="13" t="s">
        <v>157</v>
      </c>
      <c r="BH156" s="330">
        <f>ROUND(I156*H156,3)</f>
        <v>0</v>
      </c>
      <c r="BI156" s="13" t="s">
        <v>399</v>
      </c>
      <c r="BJ156" s="138" t="s">
        <v>2150</v>
      </c>
    </row>
    <row r="157" spans="2:62" s="291" customFormat="1" ht="11.4">
      <c r="B157" s="422"/>
      <c r="C157" s="128">
        <v>18</v>
      </c>
      <c r="D157" s="128" t="s">
        <v>153</v>
      </c>
      <c r="E157" s="129" t="s">
        <v>2234</v>
      </c>
      <c r="F157" s="130" t="s">
        <v>2235</v>
      </c>
      <c r="G157" s="131" t="s">
        <v>154</v>
      </c>
      <c r="H157" s="132">
        <v>1</v>
      </c>
      <c r="I157" s="132"/>
      <c r="J157" s="438">
        <f>ROUND(I157*H157,3)</f>
        <v>0</v>
      </c>
      <c r="L157" s="25"/>
      <c r="M157" s="331"/>
      <c r="N157" s="47"/>
      <c r="O157" s="47"/>
      <c r="P157" s="47"/>
      <c r="Q157" s="47"/>
      <c r="R157" s="47"/>
      <c r="S157" s="48"/>
      <c r="V157" s="271"/>
      <c r="AQ157" s="13" t="s">
        <v>2124</v>
      </c>
      <c r="AR157" s="13" t="s">
        <v>157</v>
      </c>
    </row>
    <row r="158" spans="2:62" s="291" customFormat="1" ht="24" customHeight="1">
      <c r="B158" s="437"/>
      <c r="C158" s="47"/>
      <c r="D158" s="439" t="s">
        <v>2124</v>
      </c>
      <c r="E158" s="47"/>
      <c r="F158" s="440" t="s">
        <v>2236</v>
      </c>
      <c r="G158" s="47"/>
      <c r="H158" s="47"/>
      <c r="I158" s="47"/>
      <c r="J158" s="424"/>
      <c r="K158" s="417" t="s">
        <v>155</v>
      </c>
      <c r="L158" s="146"/>
      <c r="M158" s="147" t="s">
        <v>1</v>
      </c>
      <c r="N158" s="136">
        <v>0</v>
      </c>
      <c r="O158" s="136">
        <f>N158*H158</f>
        <v>0</v>
      </c>
      <c r="P158" s="136">
        <v>6.9999999999999994E-5</v>
      </c>
      <c r="Q158" s="136">
        <f>P158*H158</f>
        <v>0</v>
      </c>
      <c r="R158" s="136">
        <v>0</v>
      </c>
      <c r="S158" s="137">
        <f>R158*H158</f>
        <v>0</v>
      </c>
      <c r="V158" s="271"/>
      <c r="AO158" s="138" t="s">
        <v>656</v>
      </c>
      <c r="AQ158" s="138" t="s">
        <v>338</v>
      </c>
      <c r="AR158" s="138" t="s">
        <v>157</v>
      </c>
      <c r="AV158" s="13" t="s">
        <v>151</v>
      </c>
      <c r="BB158" s="139" t="e">
        <f>IF(#REF!="základná",J158,0)</f>
        <v>#REF!</v>
      </c>
      <c r="BC158" s="139" t="e">
        <f>IF(#REF!="znížená",J158,0)</f>
        <v>#REF!</v>
      </c>
      <c r="BD158" s="139" t="e">
        <f>IF(#REF!="zákl. prenesená",J158,0)</f>
        <v>#REF!</v>
      </c>
      <c r="BE158" s="139" t="e">
        <f>IF(#REF!="zníž. prenesená",J158,0)</f>
        <v>#REF!</v>
      </c>
      <c r="BF158" s="139" t="e">
        <f>IF(#REF!="nulová",J158,0)</f>
        <v>#REF!</v>
      </c>
      <c r="BG158" s="13" t="s">
        <v>157</v>
      </c>
      <c r="BH158" s="330">
        <f>ROUND(I158*H158,3)</f>
        <v>0</v>
      </c>
      <c r="BI158" s="13" t="s">
        <v>656</v>
      </c>
      <c r="BJ158" s="138" t="s">
        <v>2151</v>
      </c>
    </row>
    <row r="159" spans="2:62" s="291" customFormat="1" ht="22.8">
      <c r="B159" s="422"/>
      <c r="C159" s="140">
        <v>19</v>
      </c>
      <c r="D159" s="140" t="s">
        <v>338</v>
      </c>
      <c r="E159" s="141" t="s">
        <v>2237</v>
      </c>
      <c r="F159" s="142" t="s">
        <v>2238</v>
      </c>
      <c r="G159" s="143" t="s">
        <v>154</v>
      </c>
      <c r="H159" s="144">
        <v>1</v>
      </c>
      <c r="I159" s="144"/>
      <c r="J159" s="441">
        <f>ROUND(I159*H159,3)</f>
        <v>0</v>
      </c>
      <c r="L159" s="25"/>
      <c r="M159" s="331"/>
      <c r="N159" s="47"/>
      <c r="O159" s="47"/>
      <c r="P159" s="47"/>
      <c r="Q159" s="47"/>
      <c r="R159" s="47"/>
      <c r="S159" s="48"/>
      <c r="V159" s="271"/>
      <c r="AQ159" s="13" t="s">
        <v>2124</v>
      </c>
      <c r="AR159" s="13" t="s">
        <v>157</v>
      </c>
    </row>
    <row r="160" spans="2:62" s="291" customFormat="1" ht="22.95" customHeight="1">
      <c r="B160" s="437"/>
      <c r="C160" s="47"/>
      <c r="D160" s="439" t="s">
        <v>2124</v>
      </c>
      <c r="E160" s="47"/>
      <c r="F160" s="440" t="s">
        <v>2239</v>
      </c>
      <c r="G160" s="47"/>
      <c r="H160" s="47"/>
      <c r="I160" s="47"/>
      <c r="J160" s="424"/>
      <c r="K160" s="418" t="s">
        <v>155</v>
      </c>
      <c r="L160" s="25"/>
      <c r="M160" s="134" t="s">
        <v>1</v>
      </c>
      <c r="N160" s="136">
        <v>1.8</v>
      </c>
      <c r="O160" s="136">
        <f>N160*H160</f>
        <v>0</v>
      </c>
      <c r="P160" s="136">
        <v>0</v>
      </c>
      <c r="Q160" s="136">
        <f>P160*H160</f>
        <v>0</v>
      </c>
      <c r="R160" s="136">
        <v>0</v>
      </c>
      <c r="S160" s="137">
        <f>R160*H160</f>
        <v>0</v>
      </c>
      <c r="V160" s="271"/>
      <c r="AO160" s="138" t="s">
        <v>399</v>
      </c>
      <c r="AQ160" s="138" t="s">
        <v>153</v>
      </c>
      <c r="AR160" s="138" t="s">
        <v>157</v>
      </c>
      <c r="AV160" s="13" t="s">
        <v>151</v>
      </c>
      <c r="BB160" s="139" t="e">
        <f>IF(#REF!="základná",J160,0)</f>
        <v>#REF!</v>
      </c>
      <c r="BC160" s="139" t="e">
        <f>IF(#REF!="znížená",J160,0)</f>
        <v>#REF!</v>
      </c>
      <c r="BD160" s="139" t="e">
        <f>IF(#REF!="zákl. prenesená",J160,0)</f>
        <v>#REF!</v>
      </c>
      <c r="BE160" s="139" t="e">
        <f>IF(#REF!="zníž. prenesená",J160,0)</f>
        <v>#REF!</v>
      </c>
      <c r="BF160" s="139" t="e">
        <f>IF(#REF!="nulová",J160,0)</f>
        <v>#REF!</v>
      </c>
      <c r="BG160" s="13" t="s">
        <v>157</v>
      </c>
      <c r="BH160" s="330">
        <f>ROUND(I160*H160,3)</f>
        <v>0</v>
      </c>
      <c r="BI160" s="13" t="s">
        <v>399</v>
      </c>
      <c r="BJ160" s="138" t="s">
        <v>2153</v>
      </c>
    </row>
    <row r="161" spans="2:62" s="291" customFormat="1" ht="11.4">
      <c r="B161" s="422"/>
      <c r="C161" s="128">
        <v>20</v>
      </c>
      <c r="D161" s="128" t="s">
        <v>153</v>
      </c>
      <c r="E161" s="129" t="s">
        <v>2240</v>
      </c>
      <c r="F161" s="130" t="s">
        <v>2241</v>
      </c>
      <c r="G161" s="131" t="s">
        <v>154</v>
      </c>
      <c r="H161" s="132">
        <v>1</v>
      </c>
      <c r="I161" s="132"/>
      <c r="J161" s="438">
        <f>ROUND(I161*H161,3)</f>
        <v>0</v>
      </c>
      <c r="L161" s="25"/>
      <c r="M161" s="331"/>
      <c r="N161" s="47"/>
      <c r="O161" s="47"/>
      <c r="P161" s="47"/>
      <c r="Q161" s="47"/>
      <c r="R161" s="47"/>
      <c r="S161" s="48"/>
      <c r="V161" s="271"/>
      <c r="AQ161" s="13" t="s">
        <v>2124</v>
      </c>
      <c r="AR161" s="13" t="s">
        <v>157</v>
      </c>
    </row>
    <row r="162" spans="2:62" s="291" customFormat="1" ht="22.95" customHeight="1">
      <c r="B162" s="437"/>
      <c r="C162" s="47"/>
      <c r="D162" s="439" t="s">
        <v>2124</v>
      </c>
      <c r="E162" s="47"/>
      <c r="F162" s="440" t="s">
        <v>2242</v>
      </c>
      <c r="G162" s="47"/>
      <c r="H162" s="47"/>
      <c r="I162" s="47"/>
      <c r="J162" s="424"/>
      <c r="K162" s="417" t="s">
        <v>1</v>
      </c>
      <c r="L162" s="146"/>
      <c r="M162" s="147" t="s">
        <v>1</v>
      </c>
      <c r="N162" s="136">
        <v>0</v>
      </c>
      <c r="O162" s="136">
        <f>N162*H162</f>
        <v>0</v>
      </c>
      <c r="P162" s="136">
        <v>0.01</v>
      </c>
      <c r="Q162" s="136">
        <f>P162*H162</f>
        <v>0</v>
      </c>
      <c r="R162" s="136">
        <v>0</v>
      </c>
      <c r="S162" s="137">
        <f>R162*H162</f>
        <v>0</v>
      </c>
      <c r="V162" s="271"/>
      <c r="AO162" s="138" t="s">
        <v>1381</v>
      </c>
      <c r="AQ162" s="138" t="s">
        <v>338</v>
      </c>
      <c r="AR162" s="138" t="s">
        <v>157</v>
      </c>
      <c r="AV162" s="13" t="s">
        <v>151</v>
      </c>
      <c r="BB162" s="139" t="e">
        <f>IF(#REF!="základná",J162,0)</f>
        <v>#REF!</v>
      </c>
      <c r="BC162" s="139" t="e">
        <f>IF(#REF!="znížená",J162,0)</f>
        <v>#REF!</v>
      </c>
      <c r="BD162" s="139" t="e">
        <f>IF(#REF!="zákl. prenesená",J162,0)</f>
        <v>#REF!</v>
      </c>
      <c r="BE162" s="139" t="e">
        <f>IF(#REF!="zníž. prenesená",J162,0)</f>
        <v>#REF!</v>
      </c>
      <c r="BF162" s="139" t="e">
        <f>IF(#REF!="nulová",J162,0)</f>
        <v>#REF!</v>
      </c>
      <c r="BG162" s="13" t="s">
        <v>157</v>
      </c>
      <c r="BH162" s="330">
        <f>ROUND(I162*H162,3)</f>
        <v>0</v>
      </c>
      <c r="BI162" s="13" t="s">
        <v>399</v>
      </c>
      <c r="BJ162" s="138" t="s">
        <v>2155</v>
      </c>
    </row>
    <row r="163" spans="2:62" s="291" customFormat="1" ht="22.8">
      <c r="B163" s="422"/>
      <c r="C163" s="140">
        <v>21</v>
      </c>
      <c r="D163" s="140" t="s">
        <v>338</v>
      </c>
      <c r="E163" s="141" t="s">
        <v>2243</v>
      </c>
      <c r="F163" s="142" t="s">
        <v>2244</v>
      </c>
      <c r="G163" s="143" t="s">
        <v>154</v>
      </c>
      <c r="H163" s="144">
        <v>1</v>
      </c>
      <c r="I163" s="144"/>
      <c r="J163" s="441">
        <f>ROUND(I163*H163,3)</f>
        <v>0</v>
      </c>
      <c r="L163" s="25"/>
      <c r="M163" s="331"/>
      <c r="N163" s="47"/>
      <c r="O163" s="47"/>
      <c r="P163" s="47"/>
      <c r="Q163" s="47"/>
      <c r="R163" s="47"/>
      <c r="S163" s="48"/>
      <c r="V163" s="271"/>
      <c r="AQ163" s="13" t="s">
        <v>2124</v>
      </c>
      <c r="AR163" s="13" t="s">
        <v>157</v>
      </c>
    </row>
    <row r="164" spans="2:62" s="291" customFormat="1" ht="22.95" customHeight="1">
      <c r="B164" s="437"/>
      <c r="C164" s="47"/>
      <c r="D164" s="439" t="s">
        <v>2124</v>
      </c>
      <c r="E164" s="47"/>
      <c r="F164" s="440" t="s">
        <v>2245</v>
      </c>
      <c r="G164" s="47"/>
      <c r="H164" s="47"/>
      <c r="I164" s="47"/>
      <c r="J164" s="424"/>
      <c r="K164" s="417" t="s">
        <v>1</v>
      </c>
      <c r="L164" s="146"/>
      <c r="M164" s="147" t="s">
        <v>1</v>
      </c>
      <c r="N164" s="136">
        <v>0</v>
      </c>
      <c r="O164" s="136">
        <f>N164*H164</f>
        <v>0</v>
      </c>
      <c r="P164" s="136">
        <v>1.2999999999999999E-4</v>
      </c>
      <c r="Q164" s="136">
        <f>P164*H164</f>
        <v>0</v>
      </c>
      <c r="R164" s="136">
        <v>0</v>
      </c>
      <c r="S164" s="137">
        <f>R164*H164</f>
        <v>0</v>
      </c>
      <c r="V164" s="271"/>
      <c r="AO164" s="138" t="s">
        <v>1381</v>
      </c>
      <c r="AQ164" s="138" t="s">
        <v>338</v>
      </c>
      <c r="AR164" s="138" t="s">
        <v>157</v>
      </c>
      <c r="AV164" s="13" t="s">
        <v>151</v>
      </c>
      <c r="BB164" s="139" t="e">
        <f>IF(#REF!="základná",J164,0)</f>
        <v>#REF!</v>
      </c>
      <c r="BC164" s="139" t="e">
        <f>IF(#REF!="znížená",J164,0)</f>
        <v>#REF!</v>
      </c>
      <c r="BD164" s="139" t="e">
        <f>IF(#REF!="zákl. prenesená",J164,0)</f>
        <v>#REF!</v>
      </c>
      <c r="BE164" s="139" t="e">
        <f>IF(#REF!="zníž. prenesená",J164,0)</f>
        <v>#REF!</v>
      </c>
      <c r="BF164" s="139" t="e">
        <f>IF(#REF!="nulová",J164,0)</f>
        <v>#REF!</v>
      </c>
      <c r="BG164" s="13" t="s">
        <v>157</v>
      </c>
      <c r="BH164" s="330">
        <f>ROUND(I164*H164,3)</f>
        <v>0</v>
      </c>
      <c r="BI164" s="13" t="s">
        <v>399</v>
      </c>
      <c r="BJ164" s="138" t="s">
        <v>2156</v>
      </c>
    </row>
    <row r="165" spans="2:62" s="291" customFormat="1" ht="13.95" customHeight="1">
      <c r="B165" s="422"/>
      <c r="C165" s="128">
        <v>22</v>
      </c>
      <c r="D165" s="128" t="s">
        <v>153</v>
      </c>
      <c r="E165" s="129" t="s">
        <v>1398</v>
      </c>
      <c r="F165" s="130" t="s">
        <v>1399</v>
      </c>
      <c r="G165" s="131" t="s">
        <v>154</v>
      </c>
      <c r="H165" s="132">
        <v>1</v>
      </c>
      <c r="I165" s="132"/>
      <c r="J165" s="438">
        <f>ROUND(I165*H165,3)</f>
        <v>0</v>
      </c>
      <c r="L165" s="25"/>
      <c r="M165" s="331"/>
      <c r="N165" s="47"/>
      <c r="O165" s="47"/>
      <c r="P165" s="47"/>
      <c r="Q165" s="47"/>
      <c r="R165" s="47"/>
      <c r="S165" s="48"/>
      <c r="V165" s="271"/>
      <c r="AQ165" s="13" t="s">
        <v>2124</v>
      </c>
      <c r="AR165" s="13" t="s">
        <v>157</v>
      </c>
    </row>
    <row r="166" spans="2:62" s="291" customFormat="1" ht="24" customHeight="1">
      <c r="B166" s="437"/>
      <c r="C166" s="47"/>
      <c r="D166" s="439" t="s">
        <v>2124</v>
      </c>
      <c r="E166" s="47"/>
      <c r="F166" s="440" t="s">
        <v>2138</v>
      </c>
      <c r="G166" s="47"/>
      <c r="H166" s="47"/>
      <c r="I166" s="47"/>
      <c r="J166" s="424"/>
      <c r="K166" s="417" t="s">
        <v>1</v>
      </c>
      <c r="L166" s="146"/>
      <c r="M166" s="147" t="s">
        <v>1</v>
      </c>
      <c r="N166" s="136">
        <v>0</v>
      </c>
      <c r="O166" s="136">
        <f>N166*H166</f>
        <v>0</v>
      </c>
      <c r="P166" s="136">
        <v>0</v>
      </c>
      <c r="Q166" s="136">
        <f>P166*H166</f>
        <v>0</v>
      </c>
      <c r="R166" s="136">
        <v>0</v>
      </c>
      <c r="S166" s="137">
        <f>R166*H166</f>
        <v>0</v>
      </c>
      <c r="V166" s="271"/>
      <c r="AO166" s="138" t="s">
        <v>1381</v>
      </c>
      <c r="AQ166" s="138" t="s">
        <v>338</v>
      </c>
      <c r="AR166" s="138" t="s">
        <v>157</v>
      </c>
      <c r="AV166" s="13" t="s">
        <v>151</v>
      </c>
      <c r="BB166" s="139" t="e">
        <f>IF(#REF!="základná",J166,0)</f>
        <v>#REF!</v>
      </c>
      <c r="BC166" s="139" t="e">
        <f>IF(#REF!="znížená",J166,0)</f>
        <v>#REF!</v>
      </c>
      <c r="BD166" s="139" t="e">
        <f>IF(#REF!="zákl. prenesená",J166,0)</f>
        <v>#REF!</v>
      </c>
      <c r="BE166" s="139" t="e">
        <f>IF(#REF!="zníž. prenesená",J166,0)</f>
        <v>#REF!</v>
      </c>
      <c r="BF166" s="139" t="e">
        <f>IF(#REF!="nulová",J166,0)</f>
        <v>#REF!</v>
      </c>
      <c r="BG166" s="13" t="s">
        <v>157</v>
      </c>
      <c r="BH166" s="330">
        <f>ROUND(I166*H166,3)</f>
        <v>0</v>
      </c>
      <c r="BI166" s="13" t="s">
        <v>399</v>
      </c>
      <c r="BJ166" s="138" t="s">
        <v>2157</v>
      </c>
    </row>
    <row r="167" spans="2:62" s="291" customFormat="1" ht="11.4">
      <c r="B167" s="422"/>
      <c r="C167" s="128">
        <v>23</v>
      </c>
      <c r="D167" s="128" t="s">
        <v>153</v>
      </c>
      <c r="E167" s="129" t="s">
        <v>1400</v>
      </c>
      <c r="F167" s="130" t="s">
        <v>1401</v>
      </c>
      <c r="G167" s="131" t="s">
        <v>154</v>
      </c>
      <c r="H167" s="132">
        <v>2</v>
      </c>
      <c r="I167" s="132"/>
      <c r="J167" s="438">
        <f>ROUND(I167*H167,3)</f>
        <v>0</v>
      </c>
      <c r="L167" s="25"/>
      <c r="M167" s="331"/>
      <c r="N167" s="47"/>
      <c r="O167" s="47"/>
      <c r="P167" s="47"/>
      <c r="Q167" s="47"/>
      <c r="R167" s="47"/>
      <c r="S167" s="48"/>
      <c r="V167" s="271"/>
      <c r="AQ167" s="13" t="s">
        <v>2124</v>
      </c>
      <c r="AR167" s="13" t="s">
        <v>157</v>
      </c>
    </row>
    <row r="168" spans="2:62" s="291" customFormat="1" ht="16.5" customHeight="1">
      <c r="B168" s="437"/>
      <c r="C168" s="47"/>
      <c r="D168" s="439" t="s">
        <v>2124</v>
      </c>
      <c r="E168" s="47"/>
      <c r="F168" s="440" t="s">
        <v>1401</v>
      </c>
      <c r="G168" s="47"/>
      <c r="H168" s="47"/>
      <c r="I168" s="47"/>
      <c r="J168" s="424"/>
      <c r="K168" s="418" t="s">
        <v>155</v>
      </c>
      <c r="L168" s="25"/>
      <c r="M168" s="134" t="s">
        <v>1</v>
      </c>
      <c r="N168" s="136">
        <v>4.2999999999999997E-2</v>
      </c>
      <c r="O168" s="136">
        <f>N168*H168</f>
        <v>0</v>
      </c>
      <c r="P168" s="136">
        <v>0</v>
      </c>
      <c r="Q168" s="136">
        <f>P168*H168</f>
        <v>0</v>
      </c>
      <c r="R168" s="136">
        <v>0</v>
      </c>
      <c r="S168" s="137">
        <f>R168*H168</f>
        <v>0</v>
      </c>
      <c r="V168" s="271"/>
      <c r="AO168" s="138" t="s">
        <v>399</v>
      </c>
      <c r="AQ168" s="138" t="s">
        <v>153</v>
      </c>
      <c r="AR168" s="138" t="s">
        <v>157</v>
      </c>
      <c r="AV168" s="13" t="s">
        <v>151</v>
      </c>
      <c r="BB168" s="139" t="e">
        <f>IF(#REF!="základná",J168,0)</f>
        <v>#REF!</v>
      </c>
      <c r="BC168" s="139" t="e">
        <f>IF(#REF!="znížená",J168,0)</f>
        <v>#REF!</v>
      </c>
      <c r="BD168" s="139" t="e">
        <f>IF(#REF!="zákl. prenesená",J168,0)</f>
        <v>#REF!</v>
      </c>
      <c r="BE168" s="139" t="e">
        <f>IF(#REF!="zníž. prenesená",J168,0)</f>
        <v>#REF!</v>
      </c>
      <c r="BF168" s="139" t="e">
        <f>IF(#REF!="nulová",J168,0)</f>
        <v>#REF!</v>
      </c>
      <c r="BG168" s="13" t="s">
        <v>157</v>
      </c>
      <c r="BH168" s="330">
        <f>ROUND(I168*H168,3)</f>
        <v>0</v>
      </c>
      <c r="BI168" s="13" t="s">
        <v>399</v>
      </c>
      <c r="BJ168" s="138" t="s">
        <v>2160</v>
      </c>
    </row>
    <row r="169" spans="2:62" s="291" customFormat="1" ht="22.8">
      <c r="B169" s="422"/>
      <c r="C169" s="140">
        <v>24</v>
      </c>
      <c r="D169" s="140" t="s">
        <v>338</v>
      </c>
      <c r="E169" s="141" t="s">
        <v>2246</v>
      </c>
      <c r="F169" s="142" t="s">
        <v>2247</v>
      </c>
      <c r="G169" s="143" t="s">
        <v>154</v>
      </c>
      <c r="H169" s="144">
        <v>1</v>
      </c>
      <c r="I169" s="144"/>
      <c r="J169" s="441">
        <f>ROUND(I169*H169,3)</f>
        <v>0</v>
      </c>
      <c r="L169" s="25"/>
      <c r="M169" s="331"/>
      <c r="N169" s="47"/>
      <c r="O169" s="47"/>
      <c r="P169" s="47"/>
      <c r="Q169" s="47"/>
      <c r="R169" s="47"/>
      <c r="S169" s="48"/>
      <c r="V169" s="271"/>
      <c r="AQ169" s="13" t="s">
        <v>2124</v>
      </c>
      <c r="AR169" s="13" t="s">
        <v>157</v>
      </c>
    </row>
    <row r="170" spans="2:62" s="291" customFormat="1" ht="16.5" customHeight="1">
      <c r="B170" s="437"/>
      <c r="C170" s="47"/>
      <c r="D170" s="439" t="s">
        <v>2124</v>
      </c>
      <c r="E170" s="47"/>
      <c r="F170" s="440" t="s">
        <v>2247</v>
      </c>
      <c r="G170" s="47"/>
      <c r="H170" s="47"/>
      <c r="I170" s="47"/>
      <c r="J170" s="424"/>
      <c r="K170" s="417" t="s">
        <v>155</v>
      </c>
      <c r="L170" s="146"/>
      <c r="M170" s="147" t="s">
        <v>1</v>
      </c>
      <c r="N170" s="136">
        <v>0</v>
      </c>
      <c r="O170" s="136">
        <f>N170*H170</f>
        <v>0</v>
      </c>
      <c r="P170" s="136">
        <v>1.6000000000000001E-4</v>
      </c>
      <c r="Q170" s="136">
        <f>P170*H170</f>
        <v>0</v>
      </c>
      <c r="R170" s="136">
        <v>0</v>
      </c>
      <c r="S170" s="137">
        <f>R170*H170</f>
        <v>0</v>
      </c>
      <c r="V170" s="271"/>
      <c r="AO170" s="138" t="s">
        <v>656</v>
      </c>
      <c r="AQ170" s="138" t="s">
        <v>338</v>
      </c>
      <c r="AR170" s="138" t="s">
        <v>157</v>
      </c>
      <c r="AV170" s="13" t="s">
        <v>151</v>
      </c>
      <c r="BB170" s="139" t="e">
        <f>IF(#REF!="základná",J170,0)</f>
        <v>#REF!</v>
      </c>
      <c r="BC170" s="139" t="e">
        <f>IF(#REF!="znížená",J170,0)</f>
        <v>#REF!</v>
      </c>
      <c r="BD170" s="139" t="e">
        <f>IF(#REF!="zákl. prenesená",J170,0)</f>
        <v>#REF!</v>
      </c>
      <c r="BE170" s="139" t="e">
        <f>IF(#REF!="zníž. prenesená",J170,0)</f>
        <v>#REF!</v>
      </c>
      <c r="BF170" s="139" t="e">
        <f>IF(#REF!="nulová",J170,0)</f>
        <v>#REF!</v>
      </c>
      <c r="BG170" s="13" t="s">
        <v>157</v>
      </c>
      <c r="BH170" s="330">
        <f>ROUND(I170*H170,3)</f>
        <v>0</v>
      </c>
      <c r="BI170" s="13" t="s">
        <v>656</v>
      </c>
      <c r="BJ170" s="138" t="s">
        <v>2164</v>
      </c>
    </row>
    <row r="171" spans="2:62" s="291" customFormat="1" ht="22.8">
      <c r="B171" s="422"/>
      <c r="C171" s="140">
        <v>25</v>
      </c>
      <c r="D171" s="140" t="s">
        <v>338</v>
      </c>
      <c r="E171" s="141" t="s">
        <v>1402</v>
      </c>
      <c r="F171" s="142" t="s">
        <v>1403</v>
      </c>
      <c r="G171" s="143" t="s">
        <v>154</v>
      </c>
      <c r="H171" s="144">
        <v>1</v>
      </c>
      <c r="I171" s="144"/>
      <c r="J171" s="441">
        <f>ROUND(I171*H171,3)</f>
        <v>0</v>
      </c>
      <c r="L171" s="25"/>
      <c r="M171" s="331"/>
      <c r="N171" s="47"/>
      <c r="O171" s="47"/>
      <c r="P171" s="47"/>
      <c r="Q171" s="47"/>
      <c r="R171" s="47"/>
      <c r="S171" s="48"/>
      <c r="V171" s="271"/>
      <c r="AQ171" s="13" t="s">
        <v>2124</v>
      </c>
      <c r="AR171" s="13" t="s">
        <v>157</v>
      </c>
    </row>
    <row r="172" spans="2:62" s="291" customFormat="1" ht="20.399999999999999" customHeight="1">
      <c r="B172" s="437"/>
      <c r="C172" s="47"/>
      <c r="D172" s="439" t="s">
        <v>2124</v>
      </c>
      <c r="E172" s="47"/>
      <c r="F172" s="440" t="s">
        <v>1403</v>
      </c>
      <c r="G172" s="47"/>
      <c r="H172" s="47"/>
      <c r="I172" s="47"/>
      <c r="J172" s="424"/>
      <c r="K172" s="418" t="s">
        <v>155</v>
      </c>
      <c r="L172" s="25"/>
      <c r="M172" s="134" t="s">
        <v>1</v>
      </c>
      <c r="N172" s="136">
        <v>0.13</v>
      </c>
      <c r="O172" s="136">
        <f>N172*H172</f>
        <v>0</v>
      </c>
      <c r="P172" s="136">
        <v>0</v>
      </c>
      <c r="Q172" s="136">
        <f>P172*H172</f>
        <v>0</v>
      </c>
      <c r="R172" s="136">
        <v>0</v>
      </c>
      <c r="S172" s="137">
        <f>R172*H172</f>
        <v>0</v>
      </c>
      <c r="V172" s="271"/>
      <c r="AO172" s="138" t="s">
        <v>399</v>
      </c>
      <c r="AQ172" s="138" t="s">
        <v>153</v>
      </c>
      <c r="AR172" s="138" t="s">
        <v>157</v>
      </c>
      <c r="AV172" s="13" t="s">
        <v>151</v>
      </c>
      <c r="BB172" s="139" t="e">
        <f>IF(#REF!="základná",J172,0)</f>
        <v>#REF!</v>
      </c>
      <c r="BC172" s="139" t="e">
        <f>IF(#REF!="znížená",J172,0)</f>
        <v>#REF!</v>
      </c>
      <c r="BD172" s="139" t="e">
        <f>IF(#REF!="zákl. prenesená",J172,0)</f>
        <v>#REF!</v>
      </c>
      <c r="BE172" s="139" t="e">
        <f>IF(#REF!="zníž. prenesená",J172,0)</f>
        <v>#REF!</v>
      </c>
      <c r="BF172" s="139" t="e">
        <f>IF(#REF!="nulová",J172,0)</f>
        <v>#REF!</v>
      </c>
      <c r="BG172" s="13" t="s">
        <v>157</v>
      </c>
      <c r="BH172" s="330">
        <f>ROUND(I172*H172,3)</f>
        <v>0</v>
      </c>
      <c r="BI172" s="13" t="s">
        <v>399</v>
      </c>
      <c r="BJ172" s="138" t="s">
        <v>2167</v>
      </c>
    </row>
    <row r="173" spans="2:62" s="291" customFormat="1" ht="22.8">
      <c r="B173" s="422"/>
      <c r="C173" s="128">
        <v>26</v>
      </c>
      <c r="D173" s="128" t="s">
        <v>153</v>
      </c>
      <c r="E173" s="129" t="s">
        <v>1404</v>
      </c>
      <c r="F173" s="130" t="s">
        <v>1405</v>
      </c>
      <c r="G173" s="131" t="s">
        <v>1406</v>
      </c>
      <c r="H173" s="132">
        <v>20</v>
      </c>
      <c r="I173" s="132"/>
      <c r="J173" s="438">
        <f>ROUND(I173*H173,3)</f>
        <v>0</v>
      </c>
      <c r="L173" s="25"/>
      <c r="M173" s="331"/>
      <c r="N173" s="47"/>
      <c r="O173" s="47"/>
      <c r="P173" s="47"/>
      <c r="Q173" s="47"/>
      <c r="R173" s="47"/>
      <c r="S173" s="48"/>
      <c r="V173" s="271"/>
      <c r="AQ173" s="13" t="s">
        <v>2124</v>
      </c>
      <c r="AR173" s="13" t="s">
        <v>157</v>
      </c>
    </row>
    <row r="174" spans="2:62" s="291" customFormat="1" ht="16.5" customHeight="1">
      <c r="B174" s="437"/>
      <c r="C174" s="47"/>
      <c r="D174" s="439" t="s">
        <v>2124</v>
      </c>
      <c r="E174" s="47"/>
      <c r="F174" s="440" t="s">
        <v>2143</v>
      </c>
      <c r="G174" s="47"/>
      <c r="H174" s="47"/>
      <c r="I174" s="47"/>
      <c r="J174" s="424"/>
      <c r="K174" s="417" t="s">
        <v>155</v>
      </c>
      <c r="L174" s="146"/>
      <c r="M174" s="147" t="s">
        <v>1</v>
      </c>
      <c r="N174" s="136">
        <v>0</v>
      </c>
      <c r="O174" s="136">
        <f>N174*H174</f>
        <v>0</v>
      </c>
      <c r="P174" s="136">
        <v>1.0499999999999999E-3</v>
      </c>
      <c r="Q174" s="136">
        <f>P174*H174</f>
        <v>0</v>
      </c>
      <c r="R174" s="136">
        <v>0</v>
      </c>
      <c r="S174" s="137">
        <f>R174*H174</f>
        <v>0</v>
      </c>
      <c r="V174" s="271"/>
      <c r="AO174" s="138" t="s">
        <v>656</v>
      </c>
      <c r="AQ174" s="138" t="s">
        <v>338</v>
      </c>
      <c r="AR174" s="138" t="s">
        <v>157</v>
      </c>
      <c r="AV174" s="13" t="s">
        <v>151</v>
      </c>
      <c r="BB174" s="139" t="e">
        <f>IF(#REF!="základná",J174,0)</f>
        <v>#REF!</v>
      </c>
      <c r="BC174" s="139" t="e">
        <f>IF(#REF!="znížená",J174,0)</f>
        <v>#REF!</v>
      </c>
      <c r="BD174" s="139" t="e">
        <f>IF(#REF!="zákl. prenesená",J174,0)</f>
        <v>#REF!</v>
      </c>
      <c r="BE174" s="139" t="e">
        <f>IF(#REF!="zníž. prenesená",J174,0)</f>
        <v>#REF!</v>
      </c>
      <c r="BF174" s="139" t="e">
        <f>IF(#REF!="nulová",J174,0)</f>
        <v>#REF!</v>
      </c>
      <c r="BG174" s="13" t="s">
        <v>157</v>
      </c>
      <c r="BH174" s="330">
        <f>ROUND(I174*H174,3)</f>
        <v>0</v>
      </c>
      <c r="BI174" s="13" t="s">
        <v>656</v>
      </c>
      <c r="BJ174" s="138" t="s">
        <v>2171</v>
      </c>
    </row>
    <row r="175" spans="2:62" s="291" customFormat="1" ht="22.8">
      <c r="B175" s="422"/>
      <c r="C175" s="140">
        <v>27</v>
      </c>
      <c r="D175" s="140" t="s">
        <v>338</v>
      </c>
      <c r="E175" s="141" t="s">
        <v>1407</v>
      </c>
      <c r="F175" s="142" t="s">
        <v>1408</v>
      </c>
      <c r="G175" s="143" t="s">
        <v>154</v>
      </c>
      <c r="H175" s="144">
        <v>20</v>
      </c>
      <c r="I175" s="144"/>
      <c r="J175" s="441">
        <f>ROUND(I175*H175,3)</f>
        <v>0</v>
      </c>
      <c r="L175" s="25"/>
      <c r="M175" s="331"/>
      <c r="N175" s="47"/>
      <c r="O175" s="47"/>
      <c r="P175" s="47"/>
      <c r="Q175" s="47"/>
      <c r="R175" s="47"/>
      <c r="S175" s="48"/>
      <c r="V175" s="271"/>
      <c r="AQ175" s="13" t="s">
        <v>2124</v>
      </c>
      <c r="AR175" s="13" t="s">
        <v>157</v>
      </c>
    </row>
    <row r="176" spans="2:62" s="291" customFormat="1" ht="22.95" customHeight="1">
      <c r="B176" s="437"/>
      <c r="C176" s="47"/>
      <c r="D176" s="439" t="s">
        <v>2124</v>
      </c>
      <c r="E176" s="47"/>
      <c r="F176" s="440" t="s">
        <v>1408</v>
      </c>
      <c r="G176" s="47"/>
      <c r="H176" s="47"/>
      <c r="I176" s="47"/>
      <c r="J176" s="424"/>
      <c r="K176" s="418" t="s">
        <v>155</v>
      </c>
      <c r="L176" s="25"/>
      <c r="M176" s="134" t="s">
        <v>1</v>
      </c>
      <c r="N176" s="136">
        <v>3.7999999999999999E-2</v>
      </c>
      <c r="O176" s="136">
        <f>N176*H176</f>
        <v>0</v>
      </c>
      <c r="P176" s="136">
        <v>0</v>
      </c>
      <c r="Q176" s="136">
        <f>P176*H176</f>
        <v>0</v>
      </c>
      <c r="R176" s="136">
        <v>0</v>
      </c>
      <c r="S176" s="137">
        <f>R176*H176</f>
        <v>0</v>
      </c>
      <c r="V176" s="271"/>
      <c r="AO176" s="138" t="s">
        <v>399</v>
      </c>
      <c r="AQ176" s="138" t="s">
        <v>153</v>
      </c>
      <c r="AR176" s="138" t="s">
        <v>157</v>
      </c>
      <c r="AV176" s="13" t="s">
        <v>151</v>
      </c>
      <c r="BB176" s="139" t="e">
        <f>IF(#REF!="základná",J176,0)</f>
        <v>#REF!</v>
      </c>
      <c r="BC176" s="139" t="e">
        <f>IF(#REF!="znížená",J176,0)</f>
        <v>#REF!</v>
      </c>
      <c r="BD176" s="139" t="e">
        <f>IF(#REF!="zákl. prenesená",J176,0)</f>
        <v>#REF!</v>
      </c>
      <c r="BE176" s="139" t="e">
        <f>IF(#REF!="zníž. prenesená",J176,0)</f>
        <v>#REF!</v>
      </c>
      <c r="BF176" s="139" t="e">
        <f>IF(#REF!="nulová",J176,0)</f>
        <v>#REF!</v>
      </c>
      <c r="BG176" s="13" t="s">
        <v>157</v>
      </c>
      <c r="BH176" s="330">
        <f>ROUND(I176*H176,3)</f>
        <v>0</v>
      </c>
      <c r="BI176" s="13" t="s">
        <v>399</v>
      </c>
      <c r="BJ176" s="138" t="s">
        <v>2172</v>
      </c>
    </row>
    <row r="177" spans="2:62" s="291" customFormat="1" ht="11.4">
      <c r="B177" s="422"/>
      <c r="C177" s="128">
        <v>28</v>
      </c>
      <c r="D177" s="128" t="s">
        <v>153</v>
      </c>
      <c r="E177" s="129" t="s">
        <v>1409</v>
      </c>
      <c r="F177" s="130" t="s">
        <v>1410</v>
      </c>
      <c r="G177" s="131" t="s">
        <v>1411</v>
      </c>
      <c r="H177" s="132">
        <v>3200</v>
      </c>
      <c r="I177" s="132"/>
      <c r="J177" s="438">
        <f>ROUND(I177*H177,3)</f>
        <v>0</v>
      </c>
      <c r="L177" s="25"/>
      <c r="M177" s="331"/>
      <c r="N177" s="47"/>
      <c r="O177" s="47"/>
      <c r="P177" s="47"/>
      <c r="Q177" s="47"/>
      <c r="R177" s="47"/>
      <c r="S177" s="48"/>
      <c r="V177" s="271"/>
      <c r="AQ177" s="13" t="s">
        <v>2124</v>
      </c>
      <c r="AR177" s="13" t="s">
        <v>157</v>
      </c>
    </row>
    <row r="178" spans="2:62" s="291" customFormat="1" ht="48" customHeight="1">
      <c r="B178" s="437"/>
      <c r="C178" s="47"/>
      <c r="D178" s="439" t="s">
        <v>2124</v>
      </c>
      <c r="E178" s="47"/>
      <c r="F178" s="440" t="s">
        <v>2146</v>
      </c>
      <c r="G178" s="47"/>
      <c r="H178" s="47"/>
      <c r="I178" s="47"/>
      <c r="J178" s="424"/>
      <c r="K178" s="417" t="s">
        <v>155</v>
      </c>
      <c r="L178" s="146"/>
      <c r="M178" s="147" t="s">
        <v>1</v>
      </c>
      <c r="N178" s="136">
        <v>0</v>
      </c>
      <c r="O178" s="136">
        <f>N178*H178</f>
        <v>0</v>
      </c>
      <c r="P178" s="136">
        <v>1.8000000000000001E-4</v>
      </c>
      <c r="Q178" s="136">
        <f>P178*H178</f>
        <v>0</v>
      </c>
      <c r="R178" s="136">
        <v>0</v>
      </c>
      <c r="S178" s="137">
        <f>R178*H178</f>
        <v>0</v>
      </c>
      <c r="V178" s="271"/>
      <c r="AO178" s="138" t="s">
        <v>656</v>
      </c>
      <c r="AQ178" s="138" t="s">
        <v>338</v>
      </c>
      <c r="AR178" s="138" t="s">
        <v>157</v>
      </c>
      <c r="AV178" s="13" t="s">
        <v>151</v>
      </c>
      <c r="BB178" s="139" t="e">
        <f>IF(#REF!="základná",J178,0)</f>
        <v>#REF!</v>
      </c>
      <c r="BC178" s="139" t="e">
        <f>IF(#REF!="znížená",J178,0)</f>
        <v>#REF!</v>
      </c>
      <c r="BD178" s="139" t="e">
        <f>IF(#REF!="zákl. prenesená",J178,0)</f>
        <v>#REF!</v>
      </c>
      <c r="BE178" s="139" t="e">
        <f>IF(#REF!="zníž. prenesená",J178,0)</f>
        <v>#REF!</v>
      </c>
      <c r="BF178" s="139" t="e">
        <f>IF(#REF!="nulová",J178,0)</f>
        <v>#REF!</v>
      </c>
      <c r="BG178" s="13" t="s">
        <v>157</v>
      </c>
      <c r="BH178" s="330">
        <f>ROUND(I178*H178,3)</f>
        <v>0</v>
      </c>
      <c r="BI178" s="13" t="s">
        <v>656</v>
      </c>
      <c r="BJ178" s="138" t="s">
        <v>2174</v>
      </c>
    </row>
    <row r="179" spans="2:62" s="291" customFormat="1">
      <c r="B179" s="422"/>
      <c r="C179" s="335"/>
      <c r="D179" s="439" t="s">
        <v>2147</v>
      </c>
      <c r="E179" s="335"/>
      <c r="F179" s="443" t="s">
        <v>2248</v>
      </c>
      <c r="G179" s="335"/>
      <c r="H179" s="444">
        <v>3200</v>
      </c>
      <c r="I179" s="335"/>
      <c r="J179" s="445"/>
      <c r="L179" s="25"/>
      <c r="M179" s="331"/>
      <c r="N179" s="47"/>
      <c r="O179" s="47"/>
      <c r="P179" s="47"/>
      <c r="Q179" s="47"/>
      <c r="R179" s="47"/>
      <c r="S179" s="48"/>
      <c r="V179" s="271"/>
      <c r="AQ179" s="13" t="s">
        <v>2124</v>
      </c>
      <c r="AR179" s="13" t="s">
        <v>157</v>
      </c>
    </row>
    <row r="180" spans="2:62" s="291" customFormat="1" ht="22.8">
      <c r="B180" s="437"/>
      <c r="C180" s="140">
        <v>29</v>
      </c>
      <c r="D180" s="140" t="s">
        <v>338</v>
      </c>
      <c r="E180" s="141" t="s">
        <v>2148</v>
      </c>
      <c r="F180" s="142" t="s">
        <v>2149</v>
      </c>
      <c r="G180" s="143" t="s">
        <v>154</v>
      </c>
      <c r="H180" s="144">
        <v>1</v>
      </c>
      <c r="I180" s="144"/>
      <c r="J180" s="441">
        <f>ROUND(I180*H180,3)</f>
        <v>0</v>
      </c>
      <c r="K180" s="417" t="s">
        <v>155</v>
      </c>
      <c r="L180" s="146"/>
      <c r="M180" s="147" t="s">
        <v>1</v>
      </c>
      <c r="N180" s="136">
        <v>0</v>
      </c>
      <c r="O180" s="136">
        <f>N180*H180</f>
        <v>0</v>
      </c>
      <c r="P180" s="136">
        <v>2.4000000000000001E-4</v>
      </c>
      <c r="Q180" s="136">
        <f>P180*H180</f>
        <v>2.4000000000000001E-4</v>
      </c>
      <c r="R180" s="136">
        <v>0</v>
      </c>
      <c r="S180" s="137">
        <f>R180*H180</f>
        <v>0</v>
      </c>
      <c r="V180" s="271"/>
      <c r="AO180" s="138" t="s">
        <v>656</v>
      </c>
      <c r="AQ180" s="138" t="s">
        <v>338</v>
      </c>
      <c r="AR180" s="138" t="s">
        <v>157</v>
      </c>
      <c r="AV180" s="13" t="s">
        <v>151</v>
      </c>
      <c r="BB180" s="139" t="e">
        <f>IF(#REF!="základná",J180,0)</f>
        <v>#REF!</v>
      </c>
      <c r="BC180" s="139" t="e">
        <f>IF(#REF!="znížená",J180,0)</f>
        <v>#REF!</v>
      </c>
      <c r="BD180" s="139" t="e">
        <f>IF(#REF!="zákl. prenesená",J180,0)</f>
        <v>#REF!</v>
      </c>
      <c r="BE180" s="139" t="e">
        <f>IF(#REF!="zníž. prenesená",J180,0)</f>
        <v>#REF!</v>
      </c>
      <c r="BF180" s="139" t="e">
        <f>IF(#REF!="nulová",J180,0)</f>
        <v>#REF!</v>
      </c>
      <c r="BG180" s="13" t="s">
        <v>157</v>
      </c>
      <c r="BH180" s="330">
        <f>ROUND(I180*H180,3)</f>
        <v>0</v>
      </c>
      <c r="BI180" s="13" t="s">
        <v>656</v>
      </c>
      <c r="BJ180" s="138" t="s">
        <v>2176</v>
      </c>
    </row>
    <row r="181" spans="2:62" s="291" customFormat="1">
      <c r="B181" s="422"/>
      <c r="C181" s="47"/>
      <c r="D181" s="439" t="s">
        <v>2124</v>
      </c>
      <c r="E181" s="47"/>
      <c r="F181" s="440" t="s">
        <v>2149</v>
      </c>
      <c r="G181" s="47"/>
      <c r="H181" s="47"/>
      <c r="I181" s="47"/>
      <c r="J181" s="424"/>
      <c r="L181" s="25"/>
      <c r="M181" s="331"/>
      <c r="N181" s="47"/>
      <c r="O181" s="47"/>
      <c r="P181" s="47"/>
      <c r="Q181" s="47"/>
      <c r="R181" s="47"/>
      <c r="S181" s="48"/>
      <c r="V181" s="271"/>
      <c r="AQ181" s="13" t="s">
        <v>2124</v>
      </c>
      <c r="AR181" s="13" t="s">
        <v>157</v>
      </c>
    </row>
    <row r="182" spans="2:62" s="11" customFormat="1" ht="11.4">
      <c r="B182" s="433"/>
      <c r="C182" s="140">
        <v>30</v>
      </c>
      <c r="D182" s="140" t="s">
        <v>338</v>
      </c>
      <c r="E182" s="141" t="s">
        <v>1412</v>
      </c>
      <c r="F182" s="142" t="s">
        <v>2249</v>
      </c>
      <c r="G182" s="143" t="s">
        <v>154</v>
      </c>
      <c r="H182" s="144">
        <v>10</v>
      </c>
      <c r="I182" s="144"/>
      <c r="J182" s="441">
        <f>ROUND(I182*H182,3)</f>
        <v>0</v>
      </c>
      <c r="L182" s="115"/>
      <c r="M182" s="119"/>
      <c r="N182" s="120"/>
      <c r="O182" s="121">
        <v>0</v>
      </c>
      <c r="P182" s="120"/>
      <c r="Q182" s="121">
        <v>0</v>
      </c>
      <c r="R182" s="120"/>
      <c r="S182" s="122">
        <v>0</v>
      </c>
      <c r="V182" s="271"/>
      <c r="AO182" s="116" t="s">
        <v>158</v>
      </c>
      <c r="AQ182" s="123" t="s">
        <v>68</v>
      </c>
      <c r="AR182" s="123" t="s">
        <v>77</v>
      </c>
      <c r="AV182" s="116" t="s">
        <v>151</v>
      </c>
      <c r="BH182" s="329">
        <v>0</v>
      </c>
    </row>
    <row r="183" spans="2:62" s="11" customFormat="1">
      <c r="B183" s="433"/>
      <c r="C183" s="47"/>
      <c r="D183" s="439" t="s">
        <v>2124</v>
      </c>
      <c r="E183" s="47"/>
      <c r="F183" s="440" t="s">
        <v>2152</v>
      </c>
      <c r="G183" s="47"/>
      <c r="H183" s="47"/>
      <c r="I183" s="47"/>
      <c r="J183" s="424"/>
      <c r="L183" s="115"/>
      <c r="M183" s="119"/>
      <c r="N183" s="120"/>
      <c r="O183" s="121">
        <f>SUM(O184:O193)</f>
        <v>0</v>
      </c>
      <c r="P183" s="120"/>
      <c r="Q183" s="121">
        <f>SUM(Q184:Q193)</f>
        <v>0</v>
      </c>
      <c r="R183" s="120"/>
      <c r="S183" s="122">
        <f>SUM(S184:S193)</f>
        <v>0</v>
      </c>
      <c r="V183" s="271"/>
      <c r="AO183" s="116" t="s">
        <v>159</v>
      </c>
      <c r="AQ183" s="123" t="s">
        <v>68</v>
      </c>
      <c r="AR183" s="123" t="s">
        <v>69</v>
      </c>
      <c r="AV183" s="116" t="s">
        <v>151</v>
      </c>
      <c r="BH183" s="329">
        <f>SUM(BH184:BH193)</f>
        <v>0</v>
      </c>
    </row>
    <row r="184" spans="2:62" s="291" customFormat="1" ht="22.8">
      <c r="B184" s="437"/>
      <c r="C184" s="128">
        <v>31</v>
      </c>
      <c r="D184" s="128" t="s">
        <v>153</v>
      </c>
      <c r="E184" s="129" t="s">
        <v>1413</v>
      </c>
      <c r="F184" s="130" t="s">
        <v>1414</v>
      </c>
      <c r="G184" s="131" t="s">
        <v>1406</v>
      </c>
      <c r="H184" s="132">
        <v>1</v>
      </c>
      <c r="I184" s="132"/>
      <c r="J184" s="438">
        <f>ROUND(I184*H184,3)</f>
        <v>0</v>
      </c>
      <c r="K184" s="418" t="s">
        <v>155</v>
      </c>
      <c r="L184" s="25"/>
      <c r="M184" s="134" t="s">
        <v>1</v>
      </c>
      <c r="N184" s="136">
        <v>0</v>
      </c>
      <c r="O184" s="136">
        <f>N184*H184</f>
        <v>0</v>
      </c>
      <c r="P184" s="136">
        <v>0</v>
      </c>
      <c r="Q184" s="136">
        <f>P184*H184</f>
        <v>0</v>
      </c>
      <c r="R184" s="136">
        <v>0</v>
      </c>
      <c r="S184" s="137">
        <f>R184*H184</f>
        <v>0</v>
      </c>
      <c r="V184" s="271"/>
      <c r="AO184" s="138" t="s">
        <v>2178</v>
      </c>
      <c r="AQ184" s="138" t="s">
        <v>153</v>
      </c>
      <c r="AR184" s="138" t="s">
        <v>77</v>
      </c>
      <c r="AV184" s="13" t="s">
        <v>151</v>
      </c>
      <c r="BB184" s="139" t="e">
        <f>IF(#REF!="základná",J184,0)</f>
        <v>#REF!</v>
      </c>
      <c r="BC184" s="139" t="e">
        <f>IF(#REF!="znížená",J184,0)</f>
        <v>#REF!</v>
      </c>
      <c r="BD184" s="139" t="e">
        <f>IF(#REF!="zákl. prenesená",J184,0)</f>
        <v>#REF!</v>
      </c>
      <c r="BE184" s="139" t="e">
        <f>IF(#REF!="zníž. prenesená",J184,0)</f>
        <v>#REF!</v>
      </c>
      <c r="BF184" s="139" t="e">
        <f>IF(#REF!="nulová",J184,0)</f>
        <v>#REF!</v>
      </c>
      <c r="BG184" s="13" t="s">
        <v>157</v>
      </c>
      <c r="BH184" s="330">
        <f>ROUND(I184*H184,3)</f>
        <v>0</v>
      </c>
      <c r="BI184" s="13" t="s">
        <v>2178</v>
      </c>
      <c r="BJ184" s="138" t="s">
        <v>2179</v>
      </c>
    </row>
    <row r="185" spans="2:62" s="291" customFormat="1">
      <c r="B185" s="422"/>
      <c r="C185" s="47"/>
      <c r="D185" s="439" t="s">
        <v>2124</v>
      </c>
      <c r="E185" s="47"/>
      <c r="F185" s="440" t="s">
        <v>2154</v>
      </c>
      <c r="G185" s="47"/>
      <c r="H185" s="47"/>
      <c r="I185" s="47"/>
      <c r="J185" s="424"/>
      <c r="L185" s="25"/>
      <c r="M185" s="331"/>
      <c r="N185" s="47"/>
      <c r="O185" s="47"/>
      <c r="P185" s="47"/>
      <c r="Q185" s="47"/>
      <c r="R185" s="47"/>
      <c r="S185" s="48"/>
      <c r="V185" s="271"/>
      <c r="AQ185" s="13" t="s">
        <v>2124</v>
      </c>
      <c r="AR185" s="13" t="s">
        <v>77</v>
      </c>
    </row>
    <row r="186" spans="2:62" s="291" customFormat="1" ht="23.4" customHeight="1">
      <c r="B186" s="437"/>
      <c r="C186" s="140">
        <v>32</v>
      </c>
      <c r="D186" s="140" t="s">
        <v>338</v>
      </c>
      <c r="E186" s="141" t="s">
        <v>1415</v>
      </c>
      <c r="F186" s="142" t="s">
        <v>2250</v>
      </c>
      <c r="G186" s="143" t="s">
        <v>154</v>
      </c>
      <c r="H186" s="144">
        <v>1</v>
      </c>
      <c r="I186" s="144"/>
      <c r="J186" s="441">
        <f>ROUND(I186*H186,3)</f>
        <v>0</v>
      </c>
      <c r="K186" s="418" t="s">
        <v>155</v>
      </c>
      <c r="L186" s="25"/>
      <c r="M186" s="134" t="s">
        <v>1</v>
      </c>
      <c r="N186" s="136">
        <v>0</v>
      </c>
      <c r="O186" s="136">
        <f>N186*H186</f>
        <v>0</v>
      </c>
      <c r="P186" s="136">
        <v>0</v>
      </c>
      <c r="Q186" s="136">
        <f>P186*H186</f>
        <v>0</v>
      </c>
      <c r="R186" s="136">
        <v>0</v>
      </c>
      <c r="S186" s="137">
        <f>R186*H186</f>
        <v>0</v>
      </c>
      <c r="V186" s="271"/>
      <c r="AO186" s="138" t="s">
        <v>2178</v>
      </c>
      <c r="AQ186" s="138" t="s">
        <v>153</v>
      </c>
      <c r="AR186" s="138" t="s">
        <v>77</v>
      </c>
      <c r="AV186" s="13" t="s">
        <v>151</v>
      </c>
      <c r="BB186" s="139" t="e">
        <f>IF(#REF!="základná",J186,0)</f>
        <v>#REF!</v>
      </c>
      <c r="BC186" s="139" t="e">
        <f>IF(#REF!="znížená",J186,0)</f>
        <v>#REF!</v>
      </c>
      <c r="BD186" s="139" t="e">
        <f>IF(#REF!="zákl. prenesená",J186,0)</f>
        <v>#REF!</v>
      </c>
      <c r="BE186" s="139" t="e">
        <f>IF(#REF!="zníž. prenesená",J186,0)</f>
        <v>#REF!</v>
      </c>
      <c r="BF186" s="139" t="e">
        <f>IF(#REF!="nulová",J186,0)</f>
        <v>#REF!</v>
      </c>
      <c r="BG186" s="13" t="s">
        <v>157</v>
      </c>
      <c r="BH186" s="330">
        <f>ROUND(I186*H186,3)</f>
        <v>0</v>
      </c>
      <c r="BI186" s="13" t="s">
        <v>2178</v>
      </c>
      <c r="BJ186" s="138" t="s">
        <v>2181</v>
      </c>
    </row>
    <row r="187" spans="2:62" s="291" customFormat="1">
      <c r="B187" s="422"/>
      <c r="C187" s="47"/>
      <c r="D187" s="439" t="s">
        <v>2124</v>
      </c>
      <c r="E187" s="47"/>
      <c r="F187" s="440" t="s">
        <v>1416</v>
      </c>
      <c r="G187" s="47"/>
      <c r="H187" s="47"/>
      <c r="I187" s="47"/>
      <c r="J187" s="424"/>
      <c r="L187" s="25"/>
      <c r="M187" s="331"/>
      <c r="N187" s="47"/>
      <c r="O187" s="47"/>
      <c r="P187" s="47"/>
      <c r="Q187" s="47"/>
      <c r="R187" s="47"/>
      <c r="S187" s="48"/>
      <c r="V187" s="271"/>
      <c r="AQ187" s="13" t="s">
        <v>2124</v>
      </c>
      <c r="AR187" s="13" t="s">
        <v>77</v>
      </c>
    </row>
    <row r="188" spans="2:62" s="291" customFormat="1" ht="16.5" customHeight="1">
      <c r="B188" s="437"/>
      <c r="C188" s="140">
        <v>33</v>
      </c>
      <c r="D188" s="140" t="s">
        <v>338</v>
      </c>
      <c r="E188" s="141" t="s">
        <v>1417</v>
      </c>
      <c r="F188" s="142" t="s">
        <v>1418</v>
      </c>
      <c r="G188" s="143" t="s">
        <v>154</v>
      </c>
      <c r="H188" s="144">
        <v>10</v>
      </c>
      <c r="I188" s="144"/>
      <c r="J188" s="441">
        <f>ROUND(I188*H188,3)</f>
        <v>0</v>
      </c>
      <c r="K188" s="418" t="s">
        <v>155</v>
      </c>
      <c r="L188" s="25"/>
      <c r="M188" s="134" t="s">
        <v>1</v>
      </c>
      <c r="N188" s="136">
        <v>0</v>
      </c>
      <c r="O188" s="136">
        <f>N188*H188</f>
        <v>0</v>
      </c>
      <c r="P188" s="136">
        <v>0</v>
      </c>
      <c r="Q188" s="136">
        <f>P188*H188</f>
        <v>0</v>
      </c>
      <c r="R188" s="136">
        <v>0</v>
      </c>
      <c r="S188" s="137">
        <f>R188*H188</f>
        <v>0</v>
      </c>
      <c r="V188" s="271"/>
      <c r="AO188" s="138" t="s">
        <v>2178</v>
      </c>
      <c r="AQ188" s="138" t="s">
        <v>153</v>
      </c>
      <c r="AR188" s="138" t="s">
        <v>77</v>
      </c>
      <c r="AV188" s="13" t="s">
        <v>151</v>
      </c>
      <c r="BB188" s="139" t="e">
        <f>IF(#REF!="základná",J188,0)</f>
        <v>#REF!</v>
      </c>
      <c r="BC188" s="139" t="e">
        <f>IF(#REF!="znížená",J188,0)</f>
        <v>#REF!</v>
      </c>
      <c r="BD188" s="139" t="e">
        <f>IF(#REF!="zákl. prenesená",J188,0)</f>
        <v>#REF!</v>
      </c>
      <c r="BE188" s="139" t="e">
        <f>IF(#REF!="zníž. prenesená",J188,0)</f>
        <v>#REF!</v>
      </c>
      <c r="BF188" s="139" t="e">
        <f>IF(#REF!="nulová",J188,0)</f>
        <v>#REF!</v>
      </c>
      <c r="BG188" s="13" t="s">
        <v>157</v>
      </c>
      <c r="BH188" s="330">
        <f>ROUND(I188*H188,3)</f>
        <v>0</v>
      </c>
      <c r="BI188" s="13" t="s">
        <v>2178</v>
      </c>
      <c r="BJ188" s="138" t="s">
        <v>2183</v>
      </c>
    </row>
    <row r="189" spans="2:62" s="291" customFormat="1">
      <c r="B189" s="422"/>
      <c r="C189" s="47"/>
      <c r="D189" s="439" t="s">
        <v>2124</v>
      </c>
      <c r="E189" s="47"/>
      <c r="F189" s="440" t="s">
        <v>1418</v>
      </c>
      <c r="G189" s="47"/>
      <c r="H189" s="47"/>
      <c r="I189" s="47"/>
      <c r="J189" s="424"/>
      <c r="L189" s="25"/>
      <c r="M189" s="331"/>
      <c r="N189" s="47"/>
      <c r="O189" s="47"/>
      <c r="P189" s="47"/>
      <c r="Q189" s="47"/>
      <c r="R189" s="47"/>
      <c r="S189" s="48"/>
      <c r="V189" s="271"/>
      <c r="AQ189" s="13" t="s">
        <v>2124</v>
      </c>
      <c r="AR189" s="13" t="s">
        <v>77</v>
      </c>
    </row>
    <row r="190" spans="2:62" s="291" customFormat="1" ht="16.5" customHeight="1">
      <c r="B190" s="437"/>
      <c r="C190" s="140">
        <v>34</v>
      </c>
      <c r="D190" s="140" t="s">
        <v>338</v>
      </c>
      <c r="E190" s="141" t="s">
        <v>2251</v>
      </c>
      <c r="F190" s="142" t="s">
        <v>2252</v>
      </c>
      <c r="G190" s="143" t="s">
        <v>154</v>
      </c>
      <c r="H190" s="144">
        <v>2</v>
      </c>
      <c r="I190" s="144"/>
      <c r="J190" s="441">
        <f>ROUND(I190*H190,3)</f>
        <v>0</v>
      </c>
      <c r="K190" s="418" t="s">
        <v>155</v>
      </c>
      <c r="L190" s="25"/>
      <c r="M190" s="134" t="s">
        <v>1</v>
      </c>
      <c r="N190" s="136">
        <v>0</v>
      </c>
      <c r="O190" s="136">
        <f>N190*H190</f>
        <v>0</v>
      </c>
      <c r="P190" s="136">
        <v>0</v>
      </c>
      <c r="Q190" s="136">
        <f>P190*H190</f>
        <v>0</v>
      </c>
      <c r="R190" s="136">
        <v>0</v>
      </c>
      <c r="S190" s="137">
        <f>R190*H190</f>
        <v>0</v>
      </c>
      <c r="V190" s="271"/>
      <c r="AO190" s="138" t="s">
        <v>2178</v>
      </c>
      <c r="AQ190" s="138" t="s">
        <v>153</v>
      </c>
      <c r="AR190" s="138" t="s">
        <v>77</v>
      </c>
      <c r="AV190" s="13" t="s">
        <v>151</v>
      </c>
      <c r="BB190" s="139" t="e">
        <f>IF(#REF!="základná",J190,0)</f>
        <v>#REF!</v>
      </c>
      <c r="BC190" s="139" t="e">
        <f>IF(#REF!="znížená",J190,0)</f>
        <v>#REF!</v>
      </c>
      <c r="BD190" s="139" t="e">
        <f>IF(#REF!="zákl. prenesená",J190,0)</f>
        <v>#REF!</v>
      </c>
      <c r="BE190" s="139" t="e">
        <f>IF(#REF!="zníž. prenesená",J190,0)</f>
        <v>#REF!</v>
      </c>
      <c r="BF190" s="139" t="e">
        <f>IF(#REF!="nulová",J190,0)</f>
        <v>#REF!</v>
      </c>
      <c r="BG190" s="13" t="s">
        <v>157</v>
      </c>
      <c r="BH190" s="330">
        <f>ROUND(I190*H190,3)</f>
        <v>0</v>
      </c>
      <c r="BI190" s="13" t="s">
        <v>2178</v>
      </c>
      <c r="BJ190" s="138" t="s">
        <v>2185</v>
      </c>
    </row>
    <row r="191" spans="2:62" s="291" customFormat="1" ht="19.2">
      <c r="B191" s="422"/>
      <c r="C191" s="47"/>
      <c r="D191" s="439" t="s">
        <v>2124</v>
      </c>
      <c r="E191" s="47"/>
      <c r="F191" s="440" t="s">
        <v>1419</v>
      </c>
      <c r="G191" s="47"/>
      <c r="H191" s="47"/>
      <c r="I191" s="47"/>
      <c r="J191" s="424"/>
      <c r="L191" s="25"/>
      <c r="M191" s="331"/>
      <c r="N191" s="47"/>
      <c r="O191" s="47"/>
      <c r="P191" s="47"/>
      <c r="Q191" s="47"/>
      <c r="R191" s="47"/>
      <c r="S191" s="48"/>
      <c r="V191" s="271"/>
      <c r="AQ191" s="13" t="s">
        <v>2124</v>
      </c>
      <c r="AR191" s="13" t="s">
        <v>77</v>
      </c>
    </row>
    <row r="192" spans="2:62" s="291" customFormat="1" ht="16.5" customHeight="1">
      <c r="B192" s="437"/>
      <c r="C192" s="140">
        <v>35</v>
      </c>
      <c r="D192" s="140" t="s">
        <v>338</v>
      </c>
      <c r="E192" s="141" t="s">
        <v>2253</v>
      </c>
      <c r="F192" s="142" t="s">
        <v>2254</v>
      </c>
      <c r="G192" s="143" t="s">
        <v>154</v>
      </c>
      <c r="H192" s="144">
        <v>2</v>
      </c>
      <c r="I192" s="144"/>
      <c r="J192" s="441">
        <f>ROUND(I192*H192,3)</f>
        <v>0</v>
      </c>
      <c r="K192" s="418" t="s">
        <v>155</v>
      </c>
      <c r="L192" s="25"/>
      <c r="M192" s="134" t="s">
        <v>1</v>
      </c>
      <c r="N192" s="136">
        <v>0</v>
      </c>
      <c r="O192" s="136">
        <f>N192*H192</f>
        <v>0</v>
      </c>
      <c r="P192" s="136">
        <v>0</v>
      </c>
      <c r="Q192" s="136">
        <f>P192*H192</f>
        <v>0</v>
      </c>
      <c r="R192" s="136">
        <v>0</v>
      </c>
      <c r="S192" s="137">
        <f>R192*H192</f>
        <v>0</v>
      </c>
      <c r="V192" s="271"/>
      <c r="AO192" s="138" t="s">
        <v>2178</v>
      </c>
      <c r="AQ192" s="138" t="s">
        <v>153</v>
      </c>
      <c r="AR192" s="138" t="s">
        <v>77</v>
      </c>
      <c r="AV192" s="13" t="s">
        <v>151</v>
      </c>
      <c r="BB192" s="139" t="e">
        <f>IF(#REF!="základná",J192,0)</f>
        <v>#REF!</v>
      </c>
      <c r="BC192" s="139" t="e">
        <f>IF(#REF!="znížená",J192,0)</f>
        <v>#REF!</v>
      </c>
      <c r="BD192" s="139" t="e">
        <f>IF(#REF!="zákl. prenesená",J192,0)</f>
        <v>#REF!</v>
      </c>
      <c r="BE192" s="139" t="e">
        <f>IF(#REF!="zníž. prenesená",J192,0)</f>
        <v>#REF!</v>
      </c>
      <c r="BF192" s="139" t="e">
        <f>IF(#REF!="nulová",J192,0)</f>
        <v>#REF!</v>
      </c>
      <c r="BG192" s="13" t="s">
        <v>157</v>
      </c>
      <c r="BH192" s="330">
        <f>ROUND(I192*H192,3)</f>
        <v>0</v>
      </c>
      <c r="BI192" s="13" t="s">
        <v>2178</v>
      </c>
      <c r="BJ192" s="138" t="s">
        <v>2187</v>
      </c>
    </row>
    <row r="193" spans="2:44" s="291" customFormat="1" ht="19.2">
      <c r="B193" s="422"/>
      <c r="C193" s="47"/>
      <c r="D193" s="439" t="s">
        <v>2124</v>
      </c>
      <c r="E193" s="47"/>
      <c r="F193" s="440" t="s">
        <v>1419</v>
      </c>
      <c r="G193" s="47"/>
      <c r="H193" s="47"/>
      <c r="I193" s="47"/>
      <c r="J193" s="424"/>
      <c r="L193" s="25"/>
      <c r="M193" s="338"/>
      <c r="N193" s="339"/>
      <c r="O193" s="339"/>
      <c r="P193" s="339"/>
      <c r="Q193" s="339"/>
      <c r="R193" s="339"/>
      <c r="S193" s="340"/>
      <c r="V193" s="271"/>
      <c r="AQ193" s="13" t="s">
        <v>2124</v>
      </c>
      <c r="AR193" s="13" t="s">
        <v>77</v>
      </c>
    </row>
    <row r="194" spans="2:44" s="291" customFormat="1" ht="22.8">
      <c r="B194" s="422"/>
      <c r="C194" s="452">
        <v>36</v>
      </c>
      <c r="D194" s="452" t="s">
        <v>153</v>
      </c>
      <c r="E194" s="453" t="s">
        <v>2158</v>
      </c>
      <c r="F194" s="454" t="s">
        <v>2159</v>
      </c>
      <c r="G194" s="455" t="s">
        <v>335</v>
      </c>
      <c r="H194" s="456">
        <v>115</v>
      </c>
      <c r="I194" s="456"/>
      <c r="J194" s="457">
        <f>ROUND(I194*H194,3)</f>
        <v>0</v>
      </c>
      <c r="K194" s="38"/>
      <c r="L194" s="25"/>
      <c r="V194" s="271"/>
    </row>
    <row r="195" spans="2:44">
      <c r="B195" s="446"/>
      <c r="C195" s="47"/>
      <c r="D195" s="439" t="s">
        <v>2124</v>
      </c>
      <c r="E195" s="47"/>
      <c r="F195" s="440" t="s">
        <v>2161</v>
      </c>
      <c r="G195" s="47"/>
      <c r="H195" s="47"/>
      <c r="I195" s="47"/>
      <c r="J195" s="424"/>
      <c r="V195" s="271"/>
    </row>
    <row r="196" spans="2:44" ht="11.4">
      <c r="B196" s="446"/>
      <c r="C196" s="140">
        <v>37</v>
      </c>
      <c r="D196" s="140" t="s">
        <v>338</v>
      </c>
      <c r="E196" s="141" t="s">
        <v>2162</v>
      </c>
      <c r="F196" s="142" t="s">
        <v>2163</v>
      </c>
      <c r="G196" s="143" t="s">
        <v>335</v>
      </c>
      <c r="H196" s="144">
        <v>115</v>
      </c>
      <c r="I196" s="144"/>
      <c r="J196" s="441">
        <f>ROUND(I196*H196,3)</f>
        <v>0</v>
      </c>
      <c r="V196" s="271"/>
    </row>
    <row r="197" spans="2:44">
      <c r="B197" s="446"/>
      <c r="C197" s="47"/>
      <c r="D197" s="439" t="s">
        <v>2124</v>
      </c>
      <c r="E197" s="47"/>
      <c r="F197" s="440" t="s">
        <v>2163</v>
      </c>
      <c r="G197" s="47"/>
      <c r="H197" s="47"/>
      <c r="I197" s="47"/>
      <c r="J197" s="424"/>
      <c r="V197" s="271"/>
    </row>
    <row r="198" spans="2:44" ht="11.4">
      <c r="B198" s="446"/>
      <c r="C198" s="128">
        <v>38</v>
      </c>
      <c r="D198" s="128" t="s">
        <v>153</v>
      </c>
      <c r="E198" s="129" t="s">
        <v>2255</v>
      </c>
      <c r="F198" s="130" t="s">
        <v>2256</v>
      </c>
      <c r="G198" s="131" t="s">
        <v>335</v>
      </c>
      <c r="H198" s="132">
        <v>5</v>
      </c>
      <c r="I198" s="132"/>
      <c r="J198" s="438">
        <f>ROUND(I198*H198,3)</f>
        <v>0</v>
      </c>
      <c r="V198" s="271"/>
    </row>
    <row r="199" spans="2:44">
      <c r="B199" s="446"/>
      <c r="C199" s="47"/>
      <c r="D199" s="439" t="s">
        <v>2124</v>
      </c>
      <c r="E199" s="47"/>
      <c r="F199" s="440" t="s">
        <v>2257</v>
      </c>
      <c r="G199" s="47"/>
      <c r="H199" s="47"/>
      <c r="I199" s="47"/>
      <c r="J199" s="424"/>
      <c r="V199" s="271"/>
    </row>
    <row r="200" spans="2:44" ht="11.4">
      <c r="B200" s="446"/>
      <c r="C200" s="140">
        <v>39</v>
      </c>
      <c r="D200" s="140" t="s">
        <v>338</v>
      </c>
      <c r="E200" s="141" t="s">
        <v>2258</v>
      </c>
      <c r="F200" s="142" t="s">
        <v>2259</v>
      </c>
      <c r="G200" s="143" t="s">
        <v>335</v>
      </c>
      <c r="H200" s="144">
        <v>5</v>
      </c>
      <c r="I200" s="144"/>
      <c r="J200" s="441">
        <f>ROUND(I200*H200,3)</f>
        <v>0</v>
      </c>
      <c r="V200" s="271"/>
    </row>
    <row r="201" spans="2:44">
      <c r="B201" s="446"/>
      <c r="C201" s="47"/>
      <c r="D201" s="439" t="s">
        <v>2124</v>
      </c>
      <c r="E201" s="47"/>
      <c r="F201" s="440" t="s">
        <v>2259</v>
      </c>
      <c r="G201" s="47"/>
      <c r="H201" s="47"/>
      <c r="I201" s="47"/>
      <c r="J201" s="424"/>
      <c r="V201" s="271"/>
    </row>
    <row r="202" spans="2:44" ht="11.4">
      <c r="B202" s="446"/>
      <c r="C202" s="128">
        <v>40</v>
      </c>
      <c r="D202" s="128" t="s">
        <v>153</v>
      </c>
      <c r="E202" s="129" t="s">
        <v>2165</v>
      </c>
      <c r="F202" s="130" t="s">
        <v>2166</v>
      </c>
      <c r="G202" s="131" t="s">
        <v>335</v>
      </c>
      <c r="H202" s="132">
        <v>15</v>
      </c>
      <c r="I202" s="132"/>
      <c r="J202" s="438">
        <f>ROUND(I202*H202,3)</f>
        <v>0</v>
      </c>
      <c r="V202" s="271"/>
    </row>
    <row r="203" spans="2:44">
      <c r="B203" s="446"/>
      <c r="C203" s="47"/>
      <c r="D203" s="439" t="s">
        <v>2124</v>
      </c>
      <c r="E203" s="47"/>
      <c r="F203" s="440" t="s">
        <v>2168</v>
      </c>
      <c r="G203" s="47"/>
      <c r="H203" s="47"/>
      <c r="I203" s="47"/>
      <c r="J203" s="424"/>
      <c r="V203" s="271"/>
    </row>
    <row r="204" spans="2:44" ht="11.4">
      <c r="B204" s="446"/>
      <c r="C204" s="140">
        <v>41</v>
      </c>
      <c r="D204" s="140" t="s">
        <v>338</v>
      </c>
      <c r="E204" s="141" t="s">
        <v>2169</v>
      </c>
      <c r="F204" s="142" t="s">
        <v>2170</v>
      </c>
      <c r="G204" s="143" t="s">
        <v>335</v>
      </c>
      <c r="H204" s="144">
        <v>15</v>
      </c>
      <c r="I204" s="144"/>
      <c r="J204" s="441">
        <f>ROUND(I204*H204,3)</f>
        <v>0</v>
      </c>
      <c r="V204" s="271"/>
    </row>
    <row r="205" spans="2:44">
      <c r="B205" s="446"/>
      <c r="C205" s="47"/>
      <c r="D205" s="439" t="s">
        <v>2124</v>
      </c>
      <c r="E205" s="47"/>
      <c r="F205" s="440" t="s">
        <v>2170</v>
      </c>
      <c r="G205" s="47"/>
      <c r="H205" s="47"/>
      <c r="I205" s="47"/>
      <c r="J205" s="424"/>
      <c r="V205" s="271"/>
    </row>
    <row r="206" spans="2:44" ht="22.8">
      <c r="B206" s="446"/>
      <c r="C206" s="128">
        <v>42</v>
      </c>
      <c r="D206" s="128" t="s">
        <v>153</v>
      </c>
      <c r="E206" s="129" t="s">
        <v>1420</v>
      </c>
      <c r="F206" s="130" t="s">
        <v>1421</v>
      </c>
      <c r="G206" s="131" t="s">
        <v>335</v>
      </c>
      <c r="H206" s="132">
        <v>230</v>
      </c>
      <c r="I206" s="132"/>
      <c r="J206" s="438">
        <f>ROUND(I206*H206,3)</f>
        <v>0</v>
      </c>
      <c r="V206" s="271"/>
    </row>
    <row r="207" spans="2:44" ht="19.2">
      <c r="B207" s="446"/>
      <c r="C207" s="47"/>
      <c r="D207" s="439" t="s">
        <v>2124</v>
      </c>
      <c r="E207" s="47"/>
      <c r="F207" s="440" t="s">
        <v>2173</v>
      </c>
      <c r="G207" s="47"/>
      <c r="H207" s="47"/>
      <c r="I207" s="47"/>
      <c r="J207" s="424"/>
      <c r="V207" s="271"/>
    </row>
    <row r="208" spans="2:44" ht="45.6">
      <c r="B208" s="446"/>
      <c r="C208" s="140">
        <v>43</v>
      </c>
      <c r="D208" s="140" t="s">
        <v>338</v>
      </c>
      <c r="E208" s="141" t="s">
        <v>1422</v>
      </c>
      <c r="F208" s="142" t="s">
        <v>1423</v>
      </c>
      <c r="G208" s="143" t="s">
        <v>335</v>
      </c>
      <c r="H208" s="144">
        <v>115</v>
      </c>
      <c r="I208" s="144"/>
      <c r="J208" s="441">
        <f>ROUND(I208*H208,3)</f>
        <v>0</v>
      </c>
      <c r="V208" s="271"/>
    </row>
    <row r="209" spans="2:22">
      <c r="B209" s="446"/>
      <c r="C209" s="47"/>
      <c r="D209" s="439" t="s">
        <v>2124</v>
      </c>
      <c r="E209" s="47"/>
      <c r="F209" s="440" t="s">
        <v>2175</v>
      </c>
      <c r="G209" s="47"/>
      <c r="H209" s="47"/>
      <c r="I209" s="47"/>
      <c r="J209" s="424"/>
      <c r="V209" s="271"/>
    </row>
    <row r="210" spans="2:22" ht="45.6">
      <c r="B210" s="446"/>
      <c r="C210" s="140">
        <v>44</v>
      </c>
      <c r="D210" s="140" t="s">
        <v>338</v>
      </c>
      <c r="E210" s="141" t="s">
        <v>1424</v>
      </c>
      <c r="F210" s="142" t="s">
        <v>1425</v>
      </c>
      <c r="G210" s="143" t="s">
        <v>335</v>
      </c>
      <c r="H210" s="144">
        <v>115</v>
      </c>
      <c r="I210" s="144"/>
      <c r="J210" s="441">
        <f>ROUND(I210*H210,3)</f>
        <v>0</v>
      </c>
      <c r="V210" s="271"/>
    </row>
    <row r="211" spans="2:22">
      <c r="B211" s="446"/>
      <c r="C211" s="47"/>
      <c r="D211" s="439" t="s">
        <v>2124</v>
      </c>
      <c r="E211" s="47"/>
      <c r="F211" s="440" t="s">
        <v>2177</v>
      </c>
      <c r="G211" s="47"/>
      <c r="H211" s="47"/>
      <c r="I211" s="47"/>
      <c r="J211" s="424"/>
      <c r="V211" s="271"/>
    </row>
    <row r="212" spans="2:22" ht="15">
      <c r="B212" s="446"/>
      <c r="C212" s="120"/>
      <c r="D212" s="434" t="s">
        <v>68</v>
      </c>
      <c r="E212" s="435" t="s">
        <v>1428</v>
      </c>
      <c r="F212" s="435" t="s">
        <v>1429</v>
      </c>
      <c r="G212" s="120"/>
      <c r="H212" s="120"/>
      <c r="I212" s="120"/>
      <c r="J212" s="436">
        <f>SUM(J213:J222)</f>
        <v>0</v>
      </c>
      <c r="V212" s="271"/>
    </row>
    <row r="213" spans="2:22" ht="22.8">
      <c r="B213" s="446"/>
      <c r="C213" s="128">
        <v>45</v>
      </c>
      <c r="D213" s="128" t="s">
        <v>153</v>
      </c>
      <c r="E213" s="129" t="s">
        <v>1430</v>
      </c>
      <c r="F213" s="130" t="s">
        <v>1431</v>
      </c>
      <c r="G213" s="131" t="s">
        <v>1432</v>
      </c>
      <c r="H213" s="132">
        <v>1</v>
      </c>
      <c r="I213" s="132"/>
      <c r="J213" s="438">
        <f>ROUND(I213*H213,3)</f>
        <v>0</v>
      </c>
      <c r="V213" s="271"/>
    </row>
    <row r="214" spans="2:22" ht="19.2">
      <c r="B214" s="446"/>
      <c r="C214" s="47"/>
      <c r="D214" s="439" t="s">
        <v>2124</v>
      </c>
      <c r="E214" s="47"/>
      <c r="F214" s="440" t="s">
        <v>2180</v>
      </c>
      <c r="G214" s="47"/>
      <c r="H214" s="47"/>
      <c r="I214" s="47"/>
      <c r="J214" s="424"/>
      <c r="V214" s="271"/>
    </row>
    <row r="215" spans="2:22" ht="22.8">
      <c r="B215" s="446"/>
      <c r="C215" s="128">
        <v>46</v>
      </c>
      <c r="D215" s="128" t="s">
        <v>153</v>
      </c>
      <c r="E215" s="129" t="s">
        <v>1433</v>
      </c>
      <c r="F215" s="130" t="s">
        <v>1434</v>
      </c>
      <c r="G215" s="131" t="s">
        <v>1432</v>
      </c>
      <c r="H215" s="132">
        <v>1</v>
      </c>
      <c r="I215" s="132"/>
      <c r="J215" s="438">
        <f>ROUND(I215*H215,3)</f>
        <v>0</v>
      </c>
      <c r="V215" s="271"/>
    </row>
    <row r="216" spans="2:22">
      <c r="B216" s="446"/>
      <c r="C216" s="47"/>
      <c r="D216" s="439" t="s">
        <v>2124</v>
      </c>
      <c r="E216" s="47"/>
      <c r="F216" s="440" t="s">
        <v>2182</v>
      </c>
      <c r="G216" s="47"/>
      <c r="H216" s="47"/>
      <c r="I216" s="47"/>
      <c r="J216" s="424"/>
      <c r="V216" s="271"/>
    </row>
    <row r="217" spans="2:22">
      <c r="B217" s="446"/>
      <c r="C217" s="47"/>
      <c r="D217" s="439" t="s">
        <v>2124</v>
      </c>
      <c r="E217" s="47"/>
      <c r="F217" s="440" t="s">
        <v>2184</v>
      </c>
      <c r="G217" s="47"/>
      <c r="H217" s="47"/>
      <c r="I217" s="47"/>
      <c r="J217" s="424"/>
      <c r="V217" s="271"/>
    </row>
    <row r="218" spans="2:22" ht="11.4">
      <c r="B218" s="446"/>
      <c r="C218" s="128">
        <v>47</v>
      </c>
      <c r="D218" s="128" t="s">
        <v>153</v>
      </c>
      <c r="E218" s="129" t="s">
        <v>1435</v>
      </c>
      <c r="F218" s="130" t="s">
        <v>1436</v>
      </c>
      <c r="G218" s="131" t="s">
        <v>1432</v>
      </c>
      <c r="H218" s="132">
        <v>1</v>
      </c>
      <c r="I218" s="132"/>
      <c r="J218" s="438">
        <f>ROUND(I218*H218,3)</f>
        <v>0</v>
      </c>
      <c r="V218" s="271"/>
    </row>
    <row r="219" spans="2:22">
      <c r="B219" s="446"/>
      <c r="C219" s="47"/>
      <c r="D219" s="439" t="s">
        <v>2124</v>
      </c>
      <c r="E219" s="47"/>
      <c r="F219" s="440" t="s">
        <v>2186</v>
      </c>
      <c r="G219" s="47"/>
      <c r="H219" s="47"/>
      <c r="I219" s="47"/>
      <c r="J219" s="424"/>
      <c r="V219" s="271"/>
    </row>
    <row r="220" spans="2:22" ht="11.4">
      <c r="B220" s="446"/>
      <c r="C220" s="128">
        <v>48</v>
      </c>
      <c r="D220" s="128" t="s">
        <v>153</v>
      </c>
      <c r="E220" s="129" t="s">
        <v>1437</v>
      </c>
      <c r="F220" s="130" t="s">
        <v>1438</v>
      </c>
      <c r="G220" s="131" t="s">
        <v>1432</v>
      </c>
      <c r="H220" s="132">
        <v>1</v>
      </c>
      <c r="I220" s="132"/>
      <c r="J220" s="438">
        <f>ROUND(I220*H220,3)</f>
        <v>0</v>
      </c>
      <c r="V220" s="271"/>
    </row>
    <row r="221" spans="2:22">
      <c r="B221" s="446"/>
      <c r="C221" s="47"/>
      <c r="D221" s="439" t="s">
        <v>2124</v>
      </c>
      <c r="E221" s="47"/>
      <c r="F221" s="440" t="s">
        <v>2188</v>
      </c>
      <c r="G221" s="47"/>
      <c r="H221" s="47"/>
      <c r="I221" s="47"/>
      <c r="J221" s="424"/>
      <c r="V221" s="271"/>
    </row>
    <row r="222" spans="2:22" ht="11.4">
      <c r="B222" s="446"/>
      <c r="C222" s="128">
        <v>49</v>
      </c>
      <c r="D222" s="128" t="s">
        <v>153</v>
      </c>
      <c r="E222" s="129" t="s">
        <v>2260</v>
      </c>
      <c r="F222" s="130" t="s">
        <v>2261</v>
      </c>
      <c r="G222" s="131" t="s">
        <v>1432</v>
      </c>
      <c r="H222" s="132">
        <v>1</v>
      </c>
      <c r="I222" s="132"/>
      <c r="J222" s="438">
        <f>ROUND(I222*H222,3)</f>
        <v>0</v>
      </c>
      <c r="V222" s="271"/>
    </row>
    <row r="223" spans="2:22">
      <c r="B223" s="447"/>
      <c r="C223" s="448"/>
      <c r="D223" s="449" t="s">
        <v>2124</v>
      </c>
      <c r="E223" s="448"/>
      <c r="F223" s="450" t="s">
        <v>2262</v>
      </c>
      <c r="G223" s="448"/>
      <c r="H223" s="448"/>
      <c r="I223" s="448"/>
      <c r="J223" s="451"/>
    </row>
  </sheetData>
  <mergeCells count="5">
    <mergeCell ref="L2:U2"/>
    <mergeCell ref="E7:H7"/>
    <mergeCell ref="E90:H90"/>
    <mergeCell ref="E30:H30"/>
    <mergeCell ref="E10:H10"/>
  </mergeCells>
  <pageMargins left="0.39374999999999999" right="0.39374999999999999" top="0.39374999999999999" bottom="0.39374999999999999" header="0" footer="0"/>
  <pageSetup paperSize="9" scale="89" fitToHeight="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1"/>
  <sheetViews>
    <sheetView topLeftCell="A10" workbookViewId="0">
      <selection activeCell="H16" sqref="H16:H43"/>
    </sheetView>
  </sheetViews>
  <sheetFormatPr defaultRowHeight="10.199999999999999"/>
  <cols>
    <col min="1" max="1" width="6.42578125" style="157" customWidth="1"/>
    <col min="2" max="2" width="5.28515625" style="157" hidden="1" customWidth="1"/>
    <col min="3" max="3" width="9.42578125" style="157" hidden="1" customWidth="1"/>
    <col min="4" max="4" width="14.85546875" style="157" hidden="1" customWidth="1"/>
    <col min="5" max="5" width="71.42578125" style="157" customWidth="1"/>
    <col min="6" max="6" width="5.42578125" style="157" customWidth="1"/>
    <col min="7" max="7" width="11.140625" style="157" customWidth="1"/>
    <col min="8" max="8" width="11.42578125" style="157" customWidth="1"/>
    <col min="9" max="9" width="14.42578125" style="157" customWidth="1"/>
    <col min="10" max="10" width="12.42578125" style="157" hidden="1" customWidth="1"/>
    <col min="11" max="11" width="12.7109375" style="157" hidden="1" customWidth="1"/>
    <col min="12" max="12" width="11.28515625" style="157" hidden="1" customWidth="1"/>
    <col min="13" max="13" width="13.42578125" style="157" hidden="1" customWidth="1"/>
    <col min="14" max="14" width="7" style="157" hidden="1" customWidth="1"/>
    <col min="15" max="15" width="7.85546875" style="157" hidden="1" customWidth="1"/>
    <col min="16" max="16" width="8.28515625" style="157" hidden="1" customWidth="1"/>
    <col min="17" max="19" width="10.7109375" style="157" hidden="1" customWidth="1"/>
    <col min="20" max="255" width="9.28515625" style="157"/>
    <col min="256" max="256" width="6.42578125" style="157" customWidth="1"/>
    <col min="257" max="259" width="0" style="157" hidden="1" customWidth="1"/>
    <col min="260" max="260" width="65" style="157" customWidth="1"/>
    <col min="261" max="261" width="5.42578125" style="157" customWidth="1"/>
    <col min="262" max="262" width="11.140625" style="157" customWidth="1"/>
    <col min="263" max="263" width="11.42578125" style="157" customWidth="1"/>
    <col min="264" max="264" width="14.42578125" style="157" customWidth="1"/>
    <col min="265" max="274" width="0" style="157" hidden="1" customWidth="1"/>
    <col min="275" max="511" width="9.28515625" style="157"/>
    <col min="512" max="512" width="6.42578125" style="157" customWidth="1"/>
    <col min="513" max="515" width="0" style="157" hidden="1" customWidth="1"/>
    <col min="516" max="516" width="65" style="157" customWidth="1"/>
    <col min="517" max="517" width="5.42578125" style="157" customWidth="1"/>
    <col min="518" max="518" width="11.140625" style="157" customWidth="1"/>
    <col min="519" max="519" width="11.42578125" style="157" customWidth="1"/>
    <col min="520" max="520" width="14.42578125" style="157" customWidth="1"/>
    <col min="521" max="530" width="0" style="157" hidden="1" customWidth="1"/>
    <col min="531" max="767" width="9.28515625" style="157"/>
    <col min="768" max="768" width="6.42578125" style="157" customWidth="1"/>
    <col min="769" max="771" width="0" style="157" hidden="1" customWidth="1"/>
    <col min="772" max="772" width="65" style="157" customWidth="1"/>
    <col min="773" max="773" width="5.42578125" style="157" customWidth="1"/>
    <col min="774" max="774" width="11.140625" style="157" customWidth="1"/>
    <col min="775" max="775" width="11.42578125" style="157" customWidth="1"/>
    <col min="776" max="776" width="14.42578125" style="157" customWidth="1"/>
    <col min="777" max="786" width="0" style="157" hidden="1" customWidth="1"/>
    <col min="787" max="1023" width="9.28515625" style="157"/>
    <col min="1024" max="1024" width="6.42578125" style="157" customWidth="1"/>
    <col min="1025" max="1027" width="0" style="157" hidden="1" customWidth="1"/>
    <col min="1028" max="1028" width="65" style="157" customWidth="1"/>
    <col min="1029" max="1029" width="5.42578125" style="157" customWidth="1"/>
    <col min="1030" max="1030" width="11.140625" style="157" customWidth="1"/>
    <col min="1031" max="1031" width="11.42578125" style="157" customWidth="1"/>
    <col min="1032" max="1032" width="14.42578125" style="157" customWidth="1"/>
    <col min="1033" max="1042" width="0" style="157" hidden="1" customWidth="1"/>
    <col min="1043" max="1279" width="9.28515625" style="157"/>
    <col min="1280" max="1280" width="6.42578125" style="157" customWidth="1"/>
    <col min="1281" max="1283" width="0" style="157" hidden="1" customWidth="1"/>
    <col min="1284" max="1284" width="65" style="157" customWidth="1"/>
    <col min="1285" max="1285" width="5.42578125" style="157" customWidth="1"/>
    <col min="1286" max="1286" width="11.140625" style="157" customWidth="1"/>
    <col min="1287" max="1287" width="11.42578125" style="157" customWidth="1"/>
    <col min="1288" max="1288" width="14.42578125" style="157" customWidth="1"/>
    <col min="1289" max="1298" width="0" style="157" hidden="1" customWidth="1"/>
    <col min="1299" max="1535" width="9.28515625" style="157"/>
    <col min="1536" max="1536" width="6.42578125" style="157" customWidth="1"/>
    <col min="1537" max="1539" width="0" style="157" hidden="1" customWidth="1"/>
    <col min="1540" max="1540" width="65" style="157" customWidth="1"/>
    <col min="1541" max="1541" width="5.42578125" style="157" customWidth="1"/>
    <col min="1542" max="1542" width="11.140625" style="157" customWidth="1"/>
    <col min="1543" max="1543" width="11.42578125" style="157" customWidth="1"/>
    <col min="1544" max="1544" width="14.42578125" style="157" customWidth="1"/>
    <col min="1545" max="1554" width="0" style="157" hidden="1" customWidth="1"/>
    <col min="1555" max="1791" width="9.28515625" style="157"/>
    <col min="1792" max="1792" width="6.42578125" style="157" customWidth="1"/>
    <col min="1793" max="1795" width="0" style="157" hidden="1" customWidth="1"/>
    <col min="1796" max="1796" width="65" style="157" customWidth="1"/>
    <col min="1797" max="1797" width="5.42578125" style="157" customWidth="1"/>
    <col min="1798" max="1798" width="11.140625" style="157" customWidth="1"/>
    <col min="1799" max="1799" width="11.42578125" style="157" customWidth="1"/>
    <col min="1800" max="1800" width="14.42578125" style="157" customWidth="1"/>
    <col min="1801" max="1810" width="0" style="157" hidden="1" customWidth="1"/>
    <col min="1811" max="2047" width="9.28515625" style="157"/>
    <col min="2048" max="2048" width="6.42578125" style="157" customWidth="1"/>
    <col min="2049" max="2051" width="0" style="157" hidden="1" customWidth="1"/>
    <col min="2052" max="2052" width="65" style="157" customWidth="1"/>
    <col min="2053" max="2053" width="5.42578125" style="157" customWidth="1"/>
    <col min="2054" max="2054" width="11.140625" style="157" customWidth="1"/>
    <col min="2055" max="2055" width="11.42578125" style="157" customWidth="1"/>
    <col min="2056" max="2056" width="14.42578125" style="157" customWidth="1"/>
    <col min="2057" max="2066" width="0" style="157" hidden="1" customWidth="1"/>
    <col min="2067" max="2303" width="9.28515625" style="157"/>
    <col min="2304" max="2304" width="6.42578125" style="157" customWidth="1"/>
    <col min="2305" max="2307" width="0" style="157" hidden="1" customWidth="1"/>
    <col min="2308" max="2308" width="65" style="157" customWidth="1"/>
    <col min="2309" max="2309" width="5.42578125" style="157" customWidth="1"/>
    <col min="2310" max="2310" width="11.140625" style="157" customWidth="1"/>
    <col min="2311" max="2311" width="11.42578125" style="157" customWidth="1"/>
    <col min="2312" max="2312" width="14.42578125" style="157" customWidth="1"/>
    <col min="2313" max="2322" width="0" style="157" hidden="1" customWidth="1"/>
    <col min="2323" max="2559" width="9.28515625" style="157"/>
    <col min="2560" max="2560" width="6.42578125" style="157" customWidth="1"/>
    <col min="2561" max="2563" width="0" style="157" hidden="1" customWidth="1"/>
    <col min="2564" max="2564" width="65" style="157" customWidth="1"/>
    <col min="2565" max="2565" width="5.42578125" style="157" customWidth="1"/>
    <col min="2566" max="2566" width="11.140625" style="157" customWidth="1"/>
    <col min="2567" max="2567" width="11.42578125" style="157" customWidth="1"/>
    <col min="2568" max="2568" width="14.42578125" style="157" customWidth="1"/>
    <col min="2569" max="2578" width="0" style="157" hidden="1" customWidth="1"/>
    <col min="2579" max="2815" width="9.28515625" style="157"/>
    <col min="2816" max="2816" width="6.42578125" style="157" customWidth="1"/>
    <col min="2817" max="2819" width="0" style="157" hidden="1" customWidth="1"/>
    <col min="2820" max="2820" width="65" style="157" customWidth="1"/>
    <col min="2821" max="2821" width="5.42578125" style="157" customWidth="1"/>
    <col min="2822" max="2822" width="11.140625" style="157" customWidth="1"/>
    <col min="2823" max="2823" width="11.42578125" style="157" customWidth="1"/>
    <col min="2824" max="2824" width="14.42578125" style="157" customWidth="1"/>
    <col min="2825" max="2834" width="0" style="157" hidden="1" customWidth="1"/>
    <col min="2835" max="3071" width="9.28515625" style="157"/>
    <col min="3072" max="3072" width="6.42578125" style="157" customWidth="1"/>
    <col min="3073" max="3075" width="0" style="157" hidden="1" customWidth="1"/>
    <col min="3076" max="3076" width="65" style="157" customWidth="1"/>
    <col min="3077" max="3077" width="5.42578125" style="157" customWidth="1"/>
    <col min="3078" max="3078" width="11.140625" style="157" customWidth="1"/>
    <col min="3079" max="3079" width="11.42578125" style="157" customWidth="1"/>
    <col min="3080" max="3080" width="14.42578125" style="157" customWidth="1"/>
    <col min="3081" max="3090" width="0" style="157" hidden="1" customWidth="1"/>
    <col min="3091" max="3327" width="9.28515625" style="157"/>
    <col min="3328" max="3328" width="6.42578125" style="157" customWidth="1"/>
    <col min="3329" max="3331" width="0" style="157" hidden="1" customWidth="1"/>
    <col min="3332" max="3332" width="65" style="157" customWidth="1"/>
    <col min="3333" max="3333" width="5.42578125" style="157" customWidth="1"/>
    <col min="3334" max="3334" width="11.140625" style="157" customWidth="1"/>
    <col min="3335" max="3335" width="11.42578125" style="157" customWidth="1"/>
    <col min="3336" max="3336" width="14.42578125" style="157" customWidth="1"/>
    <col min="3337" max="3346" width="0" style="157" hidden="1" customWidth="1"/>
    <col min="3347" max="3583" width="9.28515625" style="157"/>
    <col min="3584" max="3584" width="6.42578125" style="157" customWidth="1"/>
    <col min="3585" max="3587" width="0" style="157" hidden="1" customWidth="1"/>
    <col min="3588" max="3588" width="65" style="157" customWidth="1"/>
    <col min="3589" max="3589" width="5.42578125" style="157" customWidth="1"/>
    <col min="3590" max="3590" width="11.140625" style="157" customWidth="1"/>
    <col min="3591" max="3591" width="11.42578125" style="157" customWidth="1"/>
    <col min="3592" max="3592" width="14.42578125" style="157" customWidth="1"/>
    <col min="3593" max="3602" width="0" style="157" hidden="1" customWidth="1"/>
    <col min="3603" max="3839" width="9.28515625" style="157"/>
    <col min="3840" max="3840" width="6.42578125" style="157" customWidth="1"/>
    <col min="3841" max="3843" width="0" style="157" hidden="1" customWidth="1"/>
    <col min="3844" max="3844" width="65" style="157" customWidth="1"/>
    <col min="3845" max="3845" width="5.42578125" style="157" customWidth="1"/>
    <col min="3846" max="3846" width="11.140625" style="157" customWidth="1"/>
    <col min="3847" max="3847" width="11.42578125" style="157" customWidth="1"/>
    <col min="3848" max="3848" width="14.42578125" style="157" customWidth="1"/>
    <col min="3849" max="3858" width="0" style="157" hidden="1" customWidth="1"/>
    <col min="3859" max="4095" width="9.28515625" style="157"/>
    <col min="4096" max="4096" width="6.42578125" style="157" customWidth="1"/>
    <col min="4097" max="4099" width="0" style="157" hidden="1" customWidth="1"/>
    <col min="4100" max="4100" width="65" style="157" customWidth="1"/>
    <col min="4101" max="4101" width="5.42578125" style="157" customWidth="1"/>
    <col min="4102" max="4102" width="11.140625" style="157" customWidth="1"/>
    <col min="4103" max="4103" width="11.42578125" style="157" customWidth="1"/>
    <col min="4104" max="4104" width="14.42578125" style="157" customWidth="1"/>
    <col min="4105" max="4114" width="0" style="157" hidden="1" customWidth="1"/>
    <col min="4115" max="4351" width="9.28515625" style="157"/>
    <col min="4352" max="4352" width="6.42578125" style="157" customWidth="1"/>
    <col min="4353" max="4355" width="0" style="157" hidden="1" customWidth="1"/>
    <col min="4356" max="4356" width="65" style="157" customWidth="1"/>
    <col min="4357" max="4357" width="5.42578125" style="157" customWidth="1"/>
    <col min="4358" max="4358" width="11.140625" style="157" customWidth="1"/>
    <col min="4359" max="4359" width="11.42578125" style="157" customWidth="1"/>
    <col min="4360" max="4360" width="14.42578125" style="157" customWidth="1"/>
    <col min="4361" max="4370" width="0" style="157" hidden="1" customWidth="1"/>
    <col min="4371" max="4607" width="9.28515625" style="157"/>
    <col min="4608" max="4608" width="6.42578125" style="157" customWidth="1"/>
    <col min="4609" max="4611" width="0" style="157" hidden="1" customWidth="1"/>
    <col min="4612" max="4612" width="65" style="157" customWidth="1"/>
    <col min="4613" max="4613" width="5.42578125" style="157" customWidth="1"/>
    <col min="4614" max="4614" width="11.140625" style="157" customWidth="1"/>
    <col min="4615" max="4615" width="11.42578125" style="157" customWidth="1"/>
    <col min="4616" max="4616" width="14.42578125" style="157" customWidth="1"/>
    <col min="4617" max="4626" width="0" style="157" hidden="1" customWidth="1"/>
    <col min="4627" max="4863" width="9.28515625" style="157"/>
    <col min="4864" max="4864" width="6.42578125" style="157" customWidth="1"/>
    <col min="4865" max="4867" width="0" style="157" hidden="1" customWidth="1"/>
    <col min="4868" max="4868" width="65" style="157" customWidth="1"/>
    <col min="4869" max="4869" width="5.42578125" style="157" customWidth="1"/>
    <col min="4870" max="4870" width="11.140625" style="157" customWidth="1"/>
    <col min="4871" max="4871" width="11.42578125" style="157" customWidth="1"/>
    <col min="4872" max="4872" width="14.42578125" style="157" customWidth="1"/>
    <col min="4873" max="4882" width="0" style="157" hidden="1" customWidth="1"/>
    <col min="4883" max="5119" width="9.28515625" style="157"/>
    <col min="5120" max="5120" width="6.42578125" style="157" customWidth="1"/>
    <col min="5121" max="5123" width="0" style="157" hidden="1" customWidth="1"/>
    <col min="5124" max="5124" width="65" style="157" customWidth="1"/>
    <col min="5125" max="5125" width="5.42578125" style="157" customWidth="1"/>
    <col min="5126" max="5126" width="11.140625" style="157" customWidth="1"/>
    <col min="5127" max="5127" width="11.42578125" style="157" customWidth="1"/>
    <col min="5128" max="5128" width="14.42578125" style="157" customWidth="1"/>
    <col min="5129" max="5138" width="0" style="157" hidden="1" customWidth="1"/>
    <col min="5139" max="5375" width="9.28515625" style="157"/>
    <col min="5376" max="5376" width="6.42578125" style="157" customWidth="1"/>
    <col min="5377" max="5379" width="0" style="157" hidden="1" customWidth="1"/>
    <col min="5380" max="5380" width="65" style="157" customWidth="1"/>
    <col min="5381" max="5381" width="5.42578125" style="157" customWidth="1"/>
    <col min="5382" max="5382" width="11.140625" style="157" customWidth="1"/>
    <col min="5383" max="5383" width="11.42578125" style="157" customWidth="1"/>
    <col min="5384" max="5384" width="14.42578125" style="157" customWidth="1"/>
    <col min="5385" max="5394" width="0" style="157" hidden="1" customWidth="1"/>
    <col min="5395" max="5631" width="9.28515625" style="157"/>
    <col min="5632" max="5632" width="6.42578125" style="157" customWidth="1"/>
    <col min="5633" max="5635" width="0" style="157" hidden="1" customWidth="1"/>
    <col min="5636" max="5636" width="65" style="157" customWidth="1"/>
    <col min="5637" max="5637" width="5.42578125" style="157" customWidth="1"/>
    <col min="5638" max="5638" width="11.140625" style="157" customWidth="1"/>
    <col min="5639" max="5639" width="11.42578125" style="157" customWidth="1"/>
    <col min="5640" max="5640" width="14.42578125" style="157" customWidth="1"/>
    <col min="5641" max="5650" width="0" style="157" hidden="1" customWidth="1"/>
    <col min="5651" max="5887" width="9.28515625" style="157"/>
    <col min="5888" max="5888" width="6.42578125" style="157" customWidth="1"/>
    <col min="5889" max="5891" width="0" style="157" hidden="1" customWidth="1"/>
    <col min="5892" max="5892" width="65" style="157" customWidth="1"/>
    <col min="5893" max="5893" width="5.42578125" style="157" customWidth="1"/>
    <col min="5894" max="5894" width="11.140625" style="157" customWidth="1"/>
    <col min="5895" max="5895" width="11.42578125" style="157" customWidth="1"/>
    <col min="5896" max="5896" width="14.42578125" style="157" customWidth="1"/>
    <col min="5897" max="5906" width="0" style="157" hidden="1" customWidth="1"/>
    <col min="5907" max="6143" width="9.28515625" style="157"/>
    <col min="6144" max="6144" width="6.42578125" style="157" customWidth="1"/>
    <col min="6145" max="6147" width="0" style="157" hidden="1" customWidth="1"/>
    <col min="6148" max="6148" width="65" style="157" customWidth="1"/>
    <col min="6149" max="6149" width="5.42578125" style="157" customWidth="1"/>
    <col min="6150" max="6150" width="11.140625" style="157" customWidth="1"/>
    <col min="6151" max="6151" width="11.42578125" style="157" customWidth="1"/>
    <col min="6152" max="6152" width="14.42578125" style="157" customWidth="1"/>
    <col min="6153" max="6162" width="0" style="157" hidden="1" customWidth="1"/>
    <col min="6163" max="6399" width="9.28515625" style="157"/>
    <col min="6400" max="6400" width="6.42578125" style="157" customWidth="1"/>
    <col min="6401" max="6403" width="0" style="157" hidden="1" customWidth="1"/>
    <col min="6404" max="6404" width="65" style="157" customWidth="1"/>
    <col min="6405" max="6405" width="5.42578125" style="157" customWidth="1"/>
    <col min="6406" max="6406" width="11.140625" style="157" customWidth="1"/>
    <col min="6407" max="6407" width="11.42578125" style="157" customWidth="1"/>
    <col min="6408" max="6408" width="14.42578125" style="157" customWidth="1"/>
    <col min="6409" max="6418" width="0" style="157" hidden="1" customWidth="1"/>
    <col min="6419" max="6655" width="9.28515625" style="157"/>
    <col min="6656" max="6656" width="6.42578125" style="157" customWidth="1"/>
    <col min="6657" max="6659" width="0" style="157" hidden="1" customWidth="1"/>
    <col min="6660" max="6660" width="65" style="157" customWidth="1"/>
    <col min="6661" max="6661" width="5.42578125" style="157" customWidth="1"/>
    <col min="6662" max="6662" width="11.140625" style="157" customWidth="1"/>
    <col min="6663" max="6663" width="11.42578125" style="157" customWidth="1"/>
    <col min="6664" max="6664" width="14.42578125" style="157" customWidth="1"/>
    <col min="6665" max="6674" width="0" style="157" hidden="1" customWidth="1"/>
    <col min="6675" max="6911" width="9.28515625" style="157"/>
    <col min="6912" max="6912" width="6.42578125" style="157" customWidth="1"/>
    <col min="6913" max="6915" width="0" style="157" hidden="1" customWidth="1"/>
    <col min="6916" max="6916" width="65" style="157" customWidth="1"/>
    <col min="6917" max="6917" width="5.42578125" style="157" customWidth="1"/>
    <col min="6918" max="6918" width="11.140625" style="157" customWidth="1"/>
    <col min="6919" max="6919" width="11.42578125" style="157" customWidth="1"/>
    <col min="6920" max="6920" width="14.42578125" style="157" customWidth="1"/>
    <col min="6921" max="6930" width="0" style="157" hidden="1" customWidth="1"/>
    <col min="6931" max="7167" width="9.28515625" style="157"/>
    <col min="7168" max="7168" width="6.42578125" style="157" customWidth="1"/>
    <col min="7169" max="7171" width="0" style="157" hidden="1" customWidth="1"/>
    <col min="7172" max="7172" width="65" style="157" customWidth="1"/>
    <col min="7173" max="7173" width="5.42578125" style="157" customWidth="1"/>
    <col min="7174" max="7174" width="11.140625" style="157" customWidth="1"/>
    <col min="7175" max="7175" width="11.42578125" style="157" customWidth="1"/>
    <col min="7176" max="7176" width="14.42578125" style="157" customWidth="1"/>
    <col min="7177" max="7186" width="0" style="157" hidden="1" customWidth="1"/>
    <col min="7187" max="7423" width="9.28515625" style="157"/>
    <col min="7424" max="7424" width="6.42578125" style="157" customWidth="1"/>
    <col min="7425" max="7427" width="0" style="157" hidden="1" customWidth="1"/>
    <col min="7428" max="7428" width="65" style="157" customWidth="1"/>
    <col min="7429" max="7429" width="5.42578125" style="157" customWidth="1"/>
    <col min="7430" max="7430" width="11.140625" style="157" customWidth="1"/>
    <col min="7431" max="7431" width="11.42578125" style="157" customWidth="1"/>
    <col min="7432" max="7432" width="14.42578125" style="157" customWidth="1"/>
    <col min="7433" max="7442" width="0" style="157" hidden="1" customWidth="1"/>
    <col min="7443" max="7679" width="9.28515625" style="157"/>
    <col min="7680" max="7680" width="6.42578125" style="157" customWidth="1"/>
    <col min="7681" max="7683" width="0" style="157" hidden="1" customWidth="1"/>
    <col min="7684" max="7684" width="65" style="157" customWidth="1"/>
    <col min="7685" max="7685" width="5.42578125" style="157" customWidth="1"/>
    <col min="7686" max="7686" width="11.140625" style="157" customWidth="1"/>
    <col min="7687" max="7687" width="11.42578125" style="157" customWidth="1"/>
    <col min="7688" max="7688" width="14.42578125" style="157" customWidth="1"/>
    <col min="7689" max="7698" width="0" style="157" hidden="1" customWidth="1"/>
    <col min="7699" max="7935" width="9.28515625" style="157"/>
    <col min="7936" max="7936" width="6.42578125" style="157" customWidth="1"/>
    <col min="7937" max="7939" width="0" style="157" hidden="1" customWidth="1"/>
    <col min="7940" max="7940" width="65" style="157" customWidth="1"/>
    <col min="7941" max="7941" width="5.42578125" style="157" customWidth="1"/>
    <col min="7942" max="7942" width="11.140625" style="157" customWidth="1"/>
    <col min="7943" max="7943" width="11.42578125" style="157" customWidth="1"/>
    <col min="7944" max="7944" width="14.42578125" style="157" customWidth="1"/>
    <col min="7945" max="7954" width="0" style="157" hidden="1" customWidth="1"/>
    <col min="7955" max="8191" width="9.28515625" style="157"/>
    <col min="8192" max="8192" width="6.42578125" style="157" customWidth="1"/>
    <col min="8193" max="8195" width="0" style="157" hidden="1" customWidth="1"/>
    <col min="8196" max="8196" width="65" style="157" customWidth="1"/>
    <col min="8197" max="8197" width="5.42578125" style="157" customWidth="1"/>
    <col min="8198" max="8198" width="11.140625" style="157" customWidth="1"/>
    <col min="8199" max="8199" width="11.42578125" style="157" customWidth="1"/>
    <col min="8200" max="8200" width="14.42578125" style="157" customWidth="1"/>
    <col min="8201" max="8210" width="0" style="157" hidden="1" customWidth="1"/>
    <col min="8211" max="8447" width="9.28515625" style="157"/>
    <col min="8448" max="8448" width="6.42578125" style="157" customWidth="1"/>
    <col min="8449" max="8451" width="0" style="157" hidden="1" customWidth="1"/>
    <col min="8452" max="8452" width="65" style="157" customWidth="1"/>
    <col min="8453" max="8453" width="5.42578125" style="157" customWidth="1"/>
    <col min="8454" max="8454" width="11.140625" style="157" customWidth="1"/>
    <col min="8455" max="8455" width="11.42578125" style="157" customWidth="1"/>
    <col min="8456" max="8456" width="14.42578125" style="157" customWidth="1"/>
    <col min="8457" max="8466" width="0" style="157" hidden="1" customWidth="1"/>
    <col min="8467" max="8703" width="9.28515625" style="157"/>
    <col min="8704" max="8704" width="6.42578125" style="157" customWidth="1"/>
    <col min="8705" max="8707" width="0" style="157" hidden="1" customWidth="1"/>
    <col min="8708" max="8708" width="65" style="157" customWidth="1"/>
    <col min="8709" max="8709" width="5.42578125" style="157" customWidth="1"/>
    <col min="8710" max="8710" width="11.140625" style="157" customWidth="1"/>
    <col min="8711" max="8711" width="11.42578125" style="157" customWidth="1"/>
    <col min="8712" max="8712" width="14.42578125" style="157" customWidth="1"/>
    <col min="8713" max="8722" width="0" style="157" hidden="1" customWidth="1"/>
    <col min="8723" max="8959" width="9.28515625" style="157"/>
    <col min="8960" max="8960" width="6.42578125" style="157" customWidth="1"/>
    <col min="8961" max="8963" width="0" style="157" hidden="1" customWidth="1"/>
    <col min="8964" max="8964" width="65" style="157" customWidth="1"/>
    <col min="8965" max="8965" width="5.42578125" style="157" customWidth="1"/>
    <col min="8966" max="8966" width="11.140625" style="157" customWidth="1"/>
    <col min="8967" max="8967" width="11.42578125" style="157" customWidth="1"/>
    <col min="8968" max="8968" width="14.42578125" style="157" customWidth="1"/>
    <col min="8969" max="8978" width="0" style="157" hidden="1" customWidth="1"/>
    <col min="8979" max="9215" width="9.28515625" style="157"/>
    <col min="9216" max="9216" width="6.42578125" style="157" customWidth="1"/>
    <col min="9217" max="9219" width="0" style="157" hidden="1" customWidth="1"/>
    <col min="9220" max="9220" width="65" style="157" customWidth="1"/>
    <col min="9221" max="9221" width="5.42578125" style="157" customWidth="1"/>
    <col min="9222" max="9222" width="11.140625" style="157" customWidth="1"/>
    <col min="9223" max="9223" width="11.42578125" style="157" customWidth="1"/>
    <col min="9224" max="9224" width="14.42578125" style="157" customWidth="1"/>
    <col min="9225" max="9234" width="0" style="157" hidden="1" customWidth="1"/>
    <col min="9235" max="9471" width="9.28515625" style="157"/>
    <col min="9472" max="9472" width="6.42578125" style="157" customWidth="1"/>
    <col min="9473" max="9475" width="0" style="157" hidden="1" customWidth="1"/>
    <col min="9476" max="9476" width="65" style="157" customWidth="1"/>
    <col min="9477" max="9477" width="5.42578125" style="157" customWidth="1"/>
    <col min="9478" max="9478" width="11.140625" style="157" customWidth="1"/>
    <col min="9479" max="9479" width="11.42578125" style="157" customWidth="1"/>
    <col min="9480" max="9480" width="14.42578125" style="157" customWidth="1"/>
    <col min="9481" max="9490" width="0" style="157" hidden="1" customWidth="1"/>
    <col min="9491" max="9727" width="9.28515625" style="157"/>
    <col min="9728" max="9728" width="6.42578125" style="157" customWidth="1"/>
    <col min="9729" max="9731" width="0" style="157" hidden="1" customWidth="1"/>
    <col min="9732" max="9732" width="65" style="157" customWidth="1"/>
    <col min="9733" max="9733" width="5.42578125" style="157" customWidth="1"/>
    <col min="9734" max="9734" width="11.140625" style="157" customWidth="1"/>
    <col min="9735" max="9735" width="11.42578125" style="157" customWidth="1"/>
    <col min="9736" max="9736" width="14.42578125" style="157" customWidth="1"/>
    <col min="9737" max="9746" width="0" style="157" hidden="1" customWidth="1"/>
    <col min="9747" max="9983" width="9.28515625" style="157"/>
    <col min="9984" max="9984" width="6.42578125" style="157" customWidth="1"/>
    <col min="9985" max="9987" width="0" style="157" hidden="1" customWidth="1"/>
    <col min="9988" max="9988" width="65" style="157" customWidth="1"/>
    <col min="9989" max="9989" width="5.42578125" style="157" customWidth="1"/>
    <col min="9990" max="9990" width="11.140625" style="157" customWidth="1"/>
    <col min="9991" max="9991" width="11.42578125" style="157" customWidth="1"/>
    <col min="9992" max="9992" width="14.42578125" style="157" customWidth="1"/>
    <col min="9993" max="10002" width="0" style="157" hidden="1" customWidth="1"/>
    <col min="10003" max="10239" width="9.28515625" style="157"/>
    <col min="10240" max="10240" width="6.42578125" style="157" customWidth="1"/>
    <col min="10241" max="10243" width="0" style="157" hidden="1" customWidth="1"/>
    <col min="10244" max="10244" width="65" style="157" customWidth="1"/>
    <col min="10245" max="10245" width="5.42578125" style="157" customWidth="1"/>
    <col min="10246" max="10246" width="11.140625" style="157" customWidth="1"/>
    <col min="10247" max="10247" width="11.42578125" style="157" customWidth="1"/>
    <col min="10248" max="10248" width="14.42578125" style="157" customWidth="1"/>
    <col min="10249" max="10258" width="0" style="157" hidden="1" customWidth="1"/>
    <col min="10259" max="10495" width="9.28515625" style="157"/>
    <col min="10496" max="10496" width="6.42578125" style="157" customWidth="1"/>
    <col min="10497" max="10499" width="0" style="157" hidden="1" customWidth="1"/>
    <col min="10500" max="10500" width="65" style="157" customWidth="1"/>
    <col min="10501" max="10501" width="5.42578125" style="157" customWidth="1"/>
    <col min="10502" max="10502" width="11.140625" style="157" customWidth="1"/>
    <col min="10503" max="10503" width="11.42578125" style="157" customWidth="1"/>
    <col min="10504" max="10504" width="14.42578125" style="157" customWidth="1"/>
    <col min="10505" max="10514" width="0" style="157" hidden="1" customWidth="1"/>
    <col min="10515" max="10751" width="9.28515625" style="157"/>
    <col min="10752" max="10752" width="6.42578125" style="157" customWidth="1"/>
    <col min="10753" max="10755" width="0" style="157" hidden="1" customWidth="1"/>
    <col min="10756" max="10756" width="65" style="157" customWidth="1"/>
    <col min="10757" max="10757" width="5.42578125" style="157" customWidth="1"/>
    <col min="10758" max="10758" width="11.140625" style="157" customWidth="1"/>
    <col min="10759" max="10759" width="11.42578125" style="157" customWidth="1"/>
    <col min="10760" max="10760" width="14.42578125" style="157" customWidth="1"/>
    <col min="10761" max="10770" width="0" style="157" hidden="1" customWidth="1"/>
    <col min="10771" max="11007" width="9.28515625" style="157"/>
    <col min="11008" max="11008" width="6.42578125" style="157" customWidth="1"/>
    <col min="11009" max="11011" width="0" style="157" hidden="1" customWidth="1"/>
    <col min="11012" max="11012" width="65" style="157" customWidth="1"/>
    <col min="11013" max="11013" width="5.42578125" style="157" customWidth="1"/>
    <col min="11014" max="11014" width="11.140625" style="157" customWidth="1"/>
    <col min="11015" max="11015" width="11.42578125" style="157" customWidth="1"/>
    <col min="11016" max="11016" width="14.42578125" style="157" customWidth="1"/>
    <col min="11017" max="11026" width="0" style="157" hidden="1" customWidth="1"/>
    <col min="11027" max="11263" width="9.28515625" style="157"/>
    <col min="11264" max="11264" width="6.42578125" style="157" customWidth="1"/>
    <col min="11265" max="11267" width="0" style="157" hidden="1" customWidth="1"/>
    <col min="11268" max="11268" width="65" style="157" customWidth="1"/>
    <col min="11269" max="11269" width="5.42578125" style="157" customWidth="1"/>
    <col min="11270" max="11270" width="11.140625" style="157" customWidth="1"/>
    <col min="11271" max="11271" width="11.42578125" style="157" customWidth="1"/>
    <col min="11272" max="11272" width="14.42578125" style="157" customWidth="1"/>
    <col min="11273" max="11282" width="0" style="157" hidden="1" customWidth="1"/>
    <col min="11283" max="11519" width="9.28515625" style="157"/>
    <col min="11520" max="11520" width="6.42578125" style="157" customWidth="1"/>
    <col min="11521" max="11523" width="0" style="157" hidden="1" customWidth="1"/>
    <col min="11524" max="11524" width="65" style="157" customWidth="1"/>
    <col min="11525" max="11525" width="5.42578125" style="157" customWidth="1"/>
    <col min="11526" max="11526" width="11.140625" style="157" customWidth="1"/>
    <col min="11527" max="11527" width="11.42578125" style="157" customWidth="1"/>
    <col min="11528" max="11528" width="14.42578125" style="157" customWidth="1"/>
    <col min="11529" max="11538" width="0" style="157" hidden="1" customWidth="1"/>
    <col min="11539" max="11775" width="9.28515625" style="157"/>
    <col min="11776" max="11776" width="6.42578125" style="157" customWidth="1"/>
    <col min="11777" max="11779" width="0" style="157" hidden="1" customWidth="1"/>
    <col min="11780" max="11780" width="65" style="157" customWidth="1"/>
    <col min="11781" max="11781" width="5.42578125" style="157" customWidth="1"/>
    <col min="11782" max="11782" width="11.140625" style="157" customWidth="1"/>
    <col min="11783" max="11783" width="11.42578125" style="157" customWidth="1"/>
    <col min="11784" max="11784" width="14.42578125" style="157" customWidth="1"/>
    <col min="11785" max="11794" width="0" style="157" hidden="1" customWidth="1"/>
    <col min="11795" max="12031" width="9.28515625" style="157"/>
    <col min="12032" max="12032" width="6.42578125" style="157" customWidth="1"/>
    <col min="12033" max="12035" width="0" style="157" hidden="1" customWidth="1"/>
    <col min="12036" max="12036" width="65" style="157" customWidth="1"/>
    <col min="12037" max="12037" width="5.42578125" style="157" customWidth="1"/>
    <col min="12038" max="12038" width="11.140625" style="157" customWidth="1"/>
    <col min="12039" max="12039" width="11.42578125" style="157" customWidth="1"/>
    <col min="12040" max="12040" width="14.42578125" style="157" customWidth="1"/>
    <col min="12041" max="12050" width="0" style="157" hidden="1" customWidth="1"/>
    <col min="12051" max="12287" width="9.28515625" style="157"/>
    <col min="12288" max="12288" width="6.42578125" style="157" customWidth="1"/>
    <col min="12289" max="12291" width="0" style="157" hidden="1" customWidth="1"/>
    <col min="12292" max="12292" width="65" style="157" customWidth="1"/>
    <col min="12293" max="12293" width="5.42578125" style="157" customWidth="1"/>
    <col min="12294" max="12294" width="11.140625" style="157" customWidth="1"/>
    <col min="12295" max="12295" width="11.42578125" style="157" customWidth="1"/>
    <col min="12296" max="12296" width="14.42578125" style="157" customWidth="1"/>
    <col min="12297" max="12306" width="0" style="157" hidden="1" customWidth="1"/>
    <col min="12307" max="12543" width="9.28515625" style="157"/>
    <col min="12544" max="12544" width="6.42578125" style="157" customWidth="1"/>
    <col min="12545" max="12547" width="0" style="157" hidden="1" customWidth="1"/>
    <col min="12548" max="12548" width="65" style="157" customWidth="1"/>
    <col min="12549" max="12549" width="5.42578125" style="157" customWidth="1"/>
    <col min="12550" max="12550" width="11.140625" style="157" customWidth="1"/>
    <col min="12551" max="12551" width="11.42578125" style="157" customWidth="1"/>
    <col min="12552" max="12552" width="14.42578125" style="157" customWidth="1"/>
    <col min="12553" max="12562" width="0" style="157" hidden="1" customWidth="1"/>
    <col min="12563" max="12799" width="9.28515625" style="157"/>
    <col min="12800" max="12800" width="6.42578125" style="157" customWidth="1"/>
    <col min="12801" max="12803" width="0" style="157" hidden="1" customWidth="1"/>
    <col min="12804" max="12804" width="65" style="157" customWidth="1"/>
    <col min="12805" max="12805" width="5.42578125" style="157" customWidth="1"/>
    <col min="12806" max="12806" width="11.140625" style="157" customWidth="1"/>
    <col min="12807" max="12807" width="11.42578125" style="157" customWidth="1"/>
    <col min="12808" max="12808" width="14.42578125" style="157" customWidth="1"/>
    <col min="12809" max="12818" width="0" style="157" hidden="1" customWidth="1"/>
    <col min="12819" max="13055" width="9.28515625" style="157"/>
    <col min="13056" max="13056" width="6.42578125" style="157" customWidth="1"/>
    <col min="13057" max="13059" width="0" style="157" hidden="1" customWidth="1"/>
    <col min="13060" max="13060" width="65" style="157" customWidth="1"/>
    <col min="13061" max="13061" width="5.42578125" style="157" customWidth="1"/>
    <col min="13062" max="13062" width="11.140625" style="157" customWidth="1"/>
    <col min="13063" max="13063" width="11.42578125" style="157" customWidth="1"/>
    <col min="13064" max="13064" width="14.42578125" style="157" customWidth="1"/>
    <col min="13065" max="13074" width="0" style="157" hidden="1" customWidth="1"/>
    <col min="13075" max="13311" width="9.28515625" style="157"/>
    <col min="13312" max="13312" width="6.42578125" style="157" customWidth="1"/>
    <col min="13313" max="13315" width="0" style="157" hidden="1" customWidth="1"/>
    <col min="13316" max="13316" width="65" style="157" customWidth="1"/>
    <col min="13317" max="13317" width="5.42578125" style="157" customWidth="1"/>
    <col min="13318" max="13318" width="11.140625" style="157" customWidth="1"/>
    <col min="13319" max="13319" width="11.42578125" style="157" customWidth="1"/>
    <col min="13320" max="13320" width="14.42578125" style="157" customWidth="1"/>
    <col min="13321" max="13330" width="0" style="157" hidden="1" customWidth="1"/>
    <col min="13331" max="13567" width="9.28515625" style="157"/>
    <col min="13568" max="13568" width="6.42578125" style="157" customWidth="1"/>
    <col min="13569" max="13571" width="0" style="157" hidden="1" customWidth="1"/>
    <col min="13572" max="13572" width="65" style="157" customWidth="1"/>
    <col min="13573" max="13573" width="5.42578125" style="157" customWidth="1"/>
    <col min="13574" max="13574" width="11.140625" style="157" customWidth="1"/>
    <col min="13575" max="13575" width="11.42578125" style="157" customWidth="1"/>
    <col min="13576" max="13576" width="14.42578125" style="157" customWidth="1"/>
    <col min="13577" max="13586" width="0" style="157" hidden="1" customWidth="1"/>
    <col min="13587" max="13823" width="9.28515625" style="157"/>
    <col min="13824" max="13824" width="6.42578125" style="157" customWidth="1"/>
    <col min="13825" max="13827" width="0" style="157" hidden="1" customWidth="1"/>
    <col min="13828" max="13828" width="65" style="157" customWidth="1"/>
    <col min="13829" max="13829" width="5.42578125" style="157" customWidth="1"/>
    <col min="13830" max="13830" width="11.140625" style="157" customWidth="1"/>
    <col min="13831" max="13831" width="11.42578125" style="157" customWidth="1"/>
    <col min="13832" max="13832" width="14.42578125" style="157" customWidth="1"/>
    <col min="13833" max="13842" width="0" style="157" hidden="1" customWidth="1"/>
    <col min="13843" max="14079" width="9.28515625" style="157"/>
    <col min="14080" max="14080" width="6.42578125" style="157" customWidth="1"/>
    <col min="14081" max="14083" width="0" style="157" hidden="1" customWidth="1"/>
    <col min="14084" max="14084" width="65" style="157" customWidth="1"/>
    <col min="14085" max="14085" width="5.42578125" style="157" customWidth="1"/>
    <col min="14086" max="14086" width="11.140625" style="157" customWidth="1"/>
    <col min="14087" max="14087" width="11.42578125" style="157" customWidth="1"/>
    <col min="14088" max="14088" width="14.42578125" style="157" customWidth="1"/>
    <col min="14089" max="14098" width="0" style="157" hidden="1" customWidth="1"/>
    <col min="14099" max="14335" width="9.28515625" style="157"/>
    <col min="14336" max="14336" width="6.42578125" style="157" customWidth="1"/>
    <col min="14337" max="14339" width="0" style="157" hidden="1" customWidth="1"/>
    <col min="14340" max="14340" width="65" style="157" customWidth="1"/>
    <col min="14341" max="14341" width="5.42578125" style="157" customWidth="1"/>
    <col min="14342" max="14342" width="11.140625" style="157" customWidth="1"/>
    <col min="14343" max="14343" width="11.42578125" style="157" customWidth="1"/>
    <col min="14344" max="14344" width="14.42578125" style="157" customWidth="1"/>
    <col min="14345" max="14354" width="0" style="157" hidden="1" customWidth="1"/>
    <col min="14355" max="14591" width="9.28515625" style="157"/>
    <col min="14592" max="14592" width="6.42578125" style="157" customWidth="1"/>
    <col min="14593" max="14595" width="0" style="157" hidden="1" customWidth="1"/>
    <col min="14596" max="14596" width="65" style="157" customWidth="1"/>
    <col min="14597" max="14597" width="5.42578125" style="157" customWidth="1"/>
    <col min="14598" max="14598" width="11.140625" style="157" customWidth="1"/>
    <col min="14599" max="14599" width="11.42578125" style="157" customWidth="1"/>
    <col min="14600" max="14600" width="14.42578125" style="157" customWidth="1"/>
    <col min="14601" max="14610" width="0" style="157" hidden="1" customWidth="1"/>
    <col min="14611" max="14847" width="9.28515625" style="157"/>
    <col min="14848" max="14848" width="6.42578125" style="157" customWidth="1"/>
    <col min="14849" max="14851" width="0" style="157" hidden="1" customWidth="1"/>
    <col min="14852" max="14852" width="65" style="157" customWidth="1"/>
    <col min="14853" max="14853" width="5.42578125" style="157" customWidth="1"/>
    <col min="14854" max="14854" width="11.140625" style="157" customWidth="1"/>
    <col min="14855" max="14855" width="11.42578125" style="157" customWidth="1"/>
    <col min="14856" max="14856" width="14.42578125" style="157" customWidth="1"/>
    <col min="14857" max="14866" width="0" style="157" hidden="1" customWidth="1"/>
    <col min="14867" max="15103" width="9.28515625" style="157"/>
    <col min="15104" max="15104" width="6.42578125" style="157" customWidth="1"/>
    <col min="15105" max="15107" width="0" style="157" hidden="1" customWidth="1"/>
    <col min="15108" max="15108" width="65" style="157" customWidth="1"/>
    <col min="15109" max="15109" width="5.42578125" style="157" customWidth="1"/>
    <col min="15110" max="15110" width="11.140625" style="157" customWidth="1"/>
    <col min="15111" max="15111" width="11.42578125" style="157" customWidth="1"/>
    <col min="15112" max="15112" width="14.42578125" style="157" customWidth="1"/>
    <col min="15113" max="15122" width="0" style="157" hidden="1" customWidth="1"/>
    <col min="15123" max="15359" width="9.28515625" style="157"/>
    <col min="15360" max="15360" width="6.42578125" style="157" customWidth="1"/>
    <col min="15361" max="15363" width="0" style="157" hidden="1" customWidth="1"/>
    <col min="15364" max="15364" width="65" style="157" customWidth="1"/>
    <col min="15365" max="15365" width="5.42578125" style="157" customWidth="1"/>
    <col min="15366" max="15366" width="11.140625" style="157" customWidth="1"/>
    <col min="15367" max="15367" width="11.42578125" style="157" customWidth="1"/>
    <col min="15368" max="15368" width="14.42578125" style="157" customWidth="1"/>
    <col min="15369" max="15378" width="0" style="157" hidden="1" customWidth="1"/>
    <col min="15379" max="15615" width="9.28515625" style="157"/>
    <col min="15616" max="15616" width="6.42578125" style="157" customWidth="1"/>
    <col min="15617" max="15619" width="0" style="157" hidden="1" customWidth="1"/>
    <col min="15620" max="15620" width="65" style="157" customWidth="1"/>
    <col min="15621" max="15621" width="5.42578125" style="157" customWidth="1"/>
    <col min="15622" max="15622" width="11.140625" style="157" customWidth="1"/>
    <col min="15623" max="15623" width="11.42578125" style="157" customWidth="1"/>
    <col min="15624" max="15624" width="14.42578125" style="157" customWidth="1"/>
    <col min="15625" max="15634" width="0" style="157" hidden="1" customWidth="1"/>
    <col min="15635" max="15871" width="9.28515625" style="157"/>
    <col min="15872" max="15872" width="6.42578125" style="157" customWidth="1"/>
    <col min="15873" max="15875" width="0" style="157" hidden="1" customWidth="1"/>
    <col min="15876" max="15876" width="65" style="157" customWidth="1"/>
    <col min="15877" max="15877" width="5.42578125" style="157" customWidth="1"/>
    <col min="15878" max="15878" width="11.140625" style="157" customWidth="1"/>
    <col min="15879" max="15879" width="11.42578125" style="157" customWidth="1"/>
    <col min="15880" max="15880" width="14.42578125" style="157" customWidth="1"/>
    <col min="15881" max="15890" width="0" style="157" hidden="1" customWidth="1"/>
    <col min="15891" max="16127" width="9.28515625" style="157"/>
    <col min="16128" max="16128" width="6.42578125" style="157" customWidth="1"/>
    <col min="16129" max="16131" width="0" style="157" hidden="1" customWidth="1"/>
    <col min="16132" max="16132" width="65" style="157" customWidth="1"/>
    <col min="16133" max="16133" width="5.42578125" style="157" customWidth="1"/>
    <col min="16134" max="16134" width="11.140625" style="157" customWidth="1"/>
    <col min="16135" max="16135" width="11.42578125" style="157" customWidth="1"/>
    <col min="16136" max="16136" width="14.42578125" style="157" customWidth="1"/>
    <col min="16137" max="16146" width="0" style="157" hidden="1" customWidth="1"/>
    <col min="16147" max="16384" width="9.28515625" style="157"/>
  </cols>
  <sheetData>
    <row r="1" spans="1:23" ht="18" customHeight="1">
      <c r="A1" s="154" t="s">
        <v>1923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156"/>
    </row>
    <row r="2" spans="1:23" ht="11.25" customHeight="1">
      <c r="A2" s="158" t="s">
        <v>13</v>
      </c>
      <c r="B2" s="159"/>
      <c r="C2" s="159" t="str">
        <f>'[1]Krycí list'!E5</f>
        <v>KOMUNITNÉ CENTRUM JELKA</v>
      </c>
      <c r="D2" s="159"/>
      <c r="E2" s="159"/>
      <c r="F2" s="159" t="s">
        <v>2206</v>
      </c>
      <c r="G2" s="159"/>
      <c r="H2" s="159"/>
      <c r="I2" s="159"/>
      <c r="J2" s="159"/>
      <c r="K2" s="159"/>
      <c r="L2" s="155"/>
      <c r="M2" s="155"/>
      <c r="N2" s="155"/>
      <c r="O2" s="156"/>
      <c r="P2" s="156"/>
    </row>
    <row r="3" spans="1:23" ht="11.25" customHeight="1">
      <c r="A3" s="158" t="s">
        <v>16</v>
      </c>
      <c r="B3" s="159"/>
      <c r="C3" s="159" t="str">
        <f>'[1]Krycí list'!E7</f>
        <v>KOMUNITNÉ CENTRUM JELKA</v>
      </c>
      <c r="D3" s="159"/>
      <c r="E3" s="159"/>
      <c r="F3" s="159" t="s">
        <v>17</v>
      </c>
      <c r="G3" s="159"/>
      <c r="H3" s="159"/>
      <c r="I3" s="159"/>
      <c r="J3" s="159"/>
      <c r="K3" s="159"/>
      <c r="L3" s="155"/>
      <c r="M3" s="155"/>
      <c r="N3" s="155"/>
      <c r="O3" s="156"/>
      <c r="P3" s="156"/>
    </row>
    <row r="4" spans="1:23" ht="11.25" customHeight="1">
      <c r="A4" s="158" t="s">
        <v>24</v>
      </c>
      <c r="B4" s="159"/>
      <c r="C4" s="159" t="str">
        <f>'[1]Krycí list'!E9</f>
        <v xml:space="preserve"> ELEKTROINŠTALÁCIA</v>
      </c>
      <c r="D4" s="159"/>
      <c r="E4" s="159"/>
      <c r="F4" s="159" t="s">
        <v>25</v>
      </c>
      <c r="G4" s="159"/>
      <c r="H4" s="159"/>
      <c r="I4" s="159"/>
      <c r="J4" s="159"/>
      <c r="K4" s="159"/>
      <c r="L4" s="155"/>
      <c r="M4" s="155"/>
      <c r="N4" s="155"/>
      <c r="O4" s="156"/>
      <c r="P4" s="156"/>
    </row>
    <row r="5" spans="1:23" ht="11.25" customHeight="1">
      <c r="A5" s="159" t="s">
        <v>14</v>
      </c>
      <c r="B5" s="159"/>
      <c r="C5" s="159" t="str">
        <f>'[1]Krycí list'!P5</f>
        <v/>
      </c>
      <c r="D5" s="159"/>
      <c r="E5" s="159"/>
      <c r="F5" s="159"/>
      <c r="G5" s="159"/>
      <c r="H5" s="159"/>
      <c r="I5" s="159"/>
      <c r="J5" s="159"/>
      <c r="K5" s="159"/>
      <c r="L5" s="155"/>
      <c r="M5" s="155"/>
      <c r="N5" s="155"/>
      <c r="O5" s="156"/>
      <c r="P5" s="156"/>
    </row>
    <row r="6" spans="1:23" ht="5.25" customHeight="1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5"/>
      <c r="M6" s="155"/>
      <c r="N6" s="155"/>
      <c r="O6" s="156"/>
      <c r="P6" s="156"/>
    </row>
    <row r="7" spans="1:23" ht="11.25" customHeight="1">
      <c r="A7" s="159" t="s">
        <v>19</v>
      </c>
      <c r="B7" s="159"/>
      <c r="C7" s="159" t="str">
        <f>'[1]Krycí list'!E26</f>
        <v>OBEC JELKA, MIEROVÁ 995/17 , 925 23 JELKA</v>
      </c>
      <c r="D7" s="159"/>
      <c r="E7" s="159"/>
      <c r="F7" s="159" t="s">
        <v>21</v>
      </c>
      <c r="G7" s="159"/>
      <c r="H7" s="159"/>
      <c r="I7" s="159"/>
      <c r="J7" s="159"/>
      <c r="K7" s="159"/>
      <c r="L7" s="155"/>
      <c r="M7" s="155"/>
      <c r="N7" s="155"/>
      <c r="O7" s="156"/>
      <c r="P7" s="156"/>
    </row>
    <row r="8" spans="1:23" ht="11.25" customHeight="1">
      <c r="A8" s="159" t="s">
        <v>23</v>
      </c>
      <c r="B8" s="159"/>
      <c r="C8" s="159" t="str">
        <f>'[1]Krycí list'!E28</f>
        <v xml:space="preserve"> e-Innovation s.r.o.</v>
      </c>
      <c r="D8" s="159"/>
      <c r="E8" s="159"/>
      <c r="F8" s="159" t="s">
        <v>2209</v>
      </c>
      <c r="G8" s="159"/>
      <c r="H8" s="159"/>
      <c r="I8" s="159"/>
      <c r="J8" s="159"/>
      <c r="K8" s="159"/>
      <c r="L8" s="155"/>
      <c r="M8" s="155"/>
      <c r="N8" s="155"/>
      <c r="O8" s="156"/>
      <c r="P8" s="156"/>
    </row>
    <row r="9" spans="1:23" ht="11.25" customHeight="1">
      <c r="A9" s="159" t="s">
        <v>18</v>
      </c>
      <c r="B9" s="159"/>
      <c r="C9" s="160">
        <v>43529</v>
      </c>
      <c r="D9" s="159"/>
      <c r="E9" s="396">
        <f>'Rekapitulácia stavby'!AN10</f>
        <v>43886</v>
      </c>
      <c r="F9" s="396"/>
      <c r="G9" s="159"/>
      <c r="H9" s="159"/>
      <c r="I9" s="159"/>
      <c r="J9" s="159"/>
      <c r="K9" s="159"/>
      <c r="L9" s="155"/>
      <c r="M9" s="155"/>
      <c r="N9" s="155"/>
      <c r="O9" s="156"/>
      <c r="P9" s="156"/>
    </row>
    <row r="10" spans="1:23" ht="6" customHeight="1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6"/>
      <c r="P10" s="156"/>
    </row>
    <row r="11" spans="1:23" ht="21.75" customHeight="1">
      <c r="A11" s="161" t="s">
        <v>1924</v>
      </c>
      <c r="B11" s="162"/>
      <c r="C11" s="162"/>
      <c r="D11" s="162"/>
      <c r="E11" s="162" t="s">
        <v>1925</v>
      </c>
      <c r="F11" s="162" t="s">
        <v>139</v>
      </c>
      <c r="G11" s="162" t="s">
        <v>1926</v>
      </c>
      <c r="H11" s="162" t="s">
        <v>1927</v>
      </c>
      <c r="I11" s="162" t="s">
        <v>1928</v>
      </c>
      <c r="J11" s="162" t="s">
        <v>1929</v>
      </c>
      <c r="K11" s="162" t="s">
        <v>1930</v>
      </c>
      <c r="L11" s="162" t="s">
        <v>1931</v>
      </c>
      <c r="M11" s="162" t="s">
        <v>1932</v>
      </c>
      <c r="N11" s="163"/>
      <c r="O11" s="164" t="s">
        <v>1933</v>
      </c>
      <c r="P11" s="165" t="s">
        <v>1934</v>
      </c>
    </row>
    <row r="12" spans="1:23" ht="12" customHeight="1">
      <c r="A12" s="166"/>
      <c r="B12" s="167"/>
      <c r="C12" s="167"/>
      <c r="D12" s="167"/>
      <c r="E12" s="167">
        <v>5</v>
      </c>
      <c r="F12" s="167">
        <v>6</v>
      </c>
      <c r="G12" s="167">
        <v>7</v>
      </c>
      <c r="H12" s="167">
        <v>8</v>
      </c>
      <c r="I12" s="167">
        <v>9</v>
      </c>
      <c r="J12" s="167"/>
      <c r="K12" s="167"/>
      <c r="L12" s="167"/>
      <c r="M12" s="167"/>
      <c r="N12" s="168">
        <v>10</v>
      </c>
      <c r="O12" s="169">
        <v>11</v>
      </c>
      <c r="P12" s="170">
        <v>12</v>
      </c>
    </row>
    <row r="13" spans="1:23" s="179" customFormat="1" ht="12.75" customHeight="1">
      <c r="A13" s="174"/>
      <c r="B13" s="175"/>
      <c r="C13" s="174"/>
      <c r="D13" s="174"/>
      <c r="E13" s="176" t="s">
        <v>1372</v>
      </c>
      <c r="F13" s="174"/>
      <c r="G13" s="174"/>
      <c r="H13" s="174"/>
      <c r="I13" s="210">
        <f>SUM(I16:I28)</f>
        <v>0</v>
      </c>
      <c r="J13" s="174"/>
      <c r="K13" s="178" t="e">
        <f>#REF!+K101</f>
        <v>#REF!</v>
      </c>
      <c r="L13" s="174"/>
      <c r="M13" s="178" t="e">
        <f>#REF!+M101</f>
        <v>#REF!</v>
      </c>
      <c r="N13" s="174"/>
      <c r="P13" s="180" t="s">
        <v>69</v>
      </c>
    </row>
    <row r="14" spans="1:23" s="191" customFormat="1" ht="13.5" customHeight="1">
      <c r="A14" s="182"/>
      <c r="B14" s="192"/>
      <c r="C14" s="192"/>
      <c r="D14" s="193"/>
      <c r="E14" s="211"/>
      <c r="F14" s="212"/>
      <c r="G14" s="186"/>
      <c r="H14" s="194"/>
      <c r="I14" s="194"/>
      <c r="J14" s="195">
        <v>0</v>
      </c>
      <c r="K14" s="194">
        <f t="shared" ref="K14:K28" si="0">G14*J14</f>
        <v>0</v>
      </c>
      <c r="L14" s="195">
        <v>0</v>
      </c>
      <c r="M14" s="194">
        <f t="shared" ref="M14:M28" si="1">G14*L14</f>
        <v>0</v>
      </c>
      <c r="N14" s="188"/>
      <c r="O14" s="196">
        <v>64</v>
      </c>
      <c r="P14" s="191" t="s">
        <v>157</v>
      </c>
      <c r="V14" s="186"/>
    </row>
    <row r="15" spans="1:23" s="191" customFormat="1" ht="13.5" customHeight="1">
      <c r="A15" s="182"/>
      <c r="B15" s="182"/>
      <c r="C15" s="182"/>
      <c r="D15" s="183"/>
      <c r="E15" s="213"/>
      <c r="F15" s="214"/>
      <c r="G15" s="186"/>
      <c r="H15" s="186"/>
      <c r="I15" s="186"/>
      <c r="J15" s="187">
        <v>2.0000000000000001E-4</v>
      </c>
      <c r="K15" s="186">
        <f t="shared" si="0"/>
        <v>0</v>
      </c>
      <c r="L15" s="187">
        <v>0</v>
      </c>
      <c r="M15" s="186">
        <f t="shared" si="1"/>
        <v>0</v>
      </c>
      <c r="N15" s="188"/>
      <c r="O15" s="189">
        <v>256</v>
      </c>
      <c r="P15" s="190" t="s">
        <v>157</v>
      </c>
      <c r="V15" s="186"/>
    </row>
    <row r="16" spans="1:23" s="191" customFormat="1">
      <c r="A16" s="181">
        <v>1</v>
      </c>
      <c r="B16" s="192"/>
      <c r="C16" s="192"/>
      <c r="D16" s="193"/>
      <c r="E16" s="198" t="s">
        <v>1990</v>
      </c>
      <c r="F16" s="198" t="s">
        <v>154</v>
      </c>
      <c r="G16" s="186">
        <v>1</v>
      </c>
      <c r="H16" s="194"/>
      <c r="I16" s="194">
        <f>G16*H16</f>
        <v>0</v>
      </c>
      <c r="J16" s="195">
        <v>0</v>
      </c>
      <c r="K16" s="194">
        <f t="shared" si="0"/>
        <v>0</v>
      </c>
      <c r="L16" s="195">
        <v>0</v>
      </c>
      <c r="M16" s="194">
        <f t="shared" si="1"/>
        <v>0</v>
      </c>
      <c r="N16" s="188">
        <v>20</v>
      </c>
      <c r="O16" s="196">
        <v>64</v>
      </c>
      <c r="P16" s="191" t="s">
        <v>157</v>
      </c>
      <c r="W16" s="271"/>
    </row>
    <row r="17" spans="1:23" s="191" customFormat="1">
      <c r="A17" s="181">
        <v>2</v>
      </c>
      <c r="B17" s="192"/>
      <c r="C17" s="192"/>
      <c r="D17" s="193"/>
      <c r="E17" s="198" t="s">
        <v>1991</v>
      </c>
      <c r="F17" s="198" t="s">
        <v>154</v>
      </c>
      <c r="G17" s="186">
        <v>1</v>
      </c>
      <c r="H17" s="194"/>
      <c r="I17" s="194">
        <f t="shared" ref="I17:I28" si="2">G17*H17</f>
        <v>0</v>
      </c>
      <c r="J17" s="195">
        <v>0</v>
      </c>
      <c r="K17" s="194">
        <f t="shared" si="0"/>
        <v>0</v>
      </c>
      <c r="L17" s="195">
        <v>0</v>
      </c>
      <c r="M17" s="194">
        <f t="shared" si="1"/>
        <v>0</v>
      </c>
      <c r="N17" s="188">
        <v>20</v>
      </c>
      <c r="O17" s="196">
        <v>64</v>
      </c>
      <c r="P17" s="191" t="s">
        <v>157</v>
      </c>
      <c r="W17" s="271"/>
    </row>
    <row r="18" spans="1:23" s="191" customFormat="1">
      <c r="A18" s="181">
        <v>3</v>
      </c>
      <c r="B18" s="192"/>
      <c r="C18" s="192"/>
      <c r="D18" s="193"/>
      <c r="E18" s="198" t="s">
        <v>1992</v>
      </c>
      <c r="F18" s="198" t="s">
        <v>154</v>
      </c>
      <c r="G18" s="186">
        <v>4</v>
      </c>
      <c r="H18" s="194"/>
      <c r="I18" s="194">
        <f t="shared" si="2"/>
        <v>0</v>
      </c>
      <c r="J18" s="195">
        <v>0</v>
      </c>
      <c r="K18" s="194">
        <f t="shared" si="0"/>
        <v>0</v>
      </c>
      <c r="L18" s="195">
        <v>0</v>
      </c>
      <c r="M18" s="194">
        <f t="shared" si="1"/>
        <v>0</v>
      </c>
      <c r="N18" s="188">
        <v>20</v>
      </c>
      <c r="O18" s="196">
        <v>64</v>
      </c>
      <c r="P18" s="191" t="s">
        <v>157</v>
      </c>
      <c r="W18" s="271"/>
    </row>
    <row r="19" spans="1:23" s="191" customFormat="1" ht="13.5" customHeight="1">
      <c r="A19" s="181">
        <v>4</v>
      </c>
      <c r="B19" s="182"/>
      <c r="C19" s="182"/>
      <c r="D19" s="183"/>
      <c r="E19" s="198" t="s">
        <v>1993</v>
      </c>
      <c r="F19" s="198" t="s">
        <v>154</v>
      </c>
      <c r="G19" s="186">
        <v>1</v>
      </c>
      <c r="H19" s="186"/>
      <c r="I19" s="194">
        <f t="shared" si="2"/>
        <v>0</v>
      </c>
      <c r="J19" s="187">
        <v>0</v>
      </c>
      <c r="K19" s="186">
        <f t="shared" si="0"/>
        <v>0</v>
      </c>
      <c r="L19" s="187">
        <v>0</v>
      </c>
      <c r="M19" s="186">
        <f t="shared" si="1"/>
        <v>0</v>
      </c>
      <c r="N19" s="188">
        <v>20</v>
      </c>
      <c r="O19" s="189">
        <v>256</v>
      </c>
      <c r="P19" s="190" t="s">
        <v>157</v>
      </c>
      <c r="V19" s="186"/>
      <c r="W19" s="271"/>
    </row>
    <row r="20" spans="1:23" s="191" customFormat="1">
      <c r="A20" s="181">
        <v>5</v>
      </c>
      <c r="B20" s="192"/>
      <c r="C20" s="192"/>
      <c r="D20" s="193"/>
      <c r="E20" s="198" t="s">
        <v>1994</v>
      </c>
      <c r="F20" s="198" t="s">
        <v>154</v>
      </c>
      <c r="G20" s="186">
        <v>10</v>
      </c>
      <c r="H20" s="194"/>
      <c r="I20" s="194">
        <f t="shared" si="2"/>
        <v>0</v>
      </c>
      <c r="J20" s="195">
        <v>0</v>
      </c>
      <c r="K20" s="194">
        <f t="shared" si="0"/>
        <v>0</v>
      </c>
      <c r="L20" s="195">
        <v>0</v>
      </c>
      <c r="M20" s="194">
        <f t="shared" si="1"/>
        <v>0</v>
      </c>
      <c r="N20" s="188">
        <v>20</v>
      </c>
      <c r="O20" s="196">
        <v>64</v>
      </c>
      <c r="P20" s="191" t="s">
        <v>157</v>
      </c>
      <c r="V20" s="186"/>
      <c r="W20" s="271"/>
    </row>
    <row r="21" spans="1:23" s="191" customFormat="1" ht="13.5" customHeight="1">
      <c r="A21" s="181">
        <v>6</v>
      </c>
      <c r="B21" s="182"/>
      <c r="C21" s="182"/>
      <c r="D21" s="183"/>
      <c r="E21" s="198" t="s">
        <v>1995</v>
      </c>
      <c r="F21" s="198" t="s">
        <v>154</v>
      </c>
      <c r="G21" s="186">
        <v>15</v>
      </c>
      <c r="H21" s="186"/>
      <c r="I21" s="194">
        <f t="shared" si="2"/>
        <v>0</v>
      </c>
      <c r="J21" s="187">
        <v>0</v>
      </c>
      <c r="K21" s="186">
        <f t="shared" si="0"/>
        <v>0</v>
      </c>
      <c r="L21" s="187">
        <v>0</v>
      </c>
      <c r="M21" s="186">
        <f t="shared" si="1"/>
        <v>0</v>
      </c>
      <c r="N21" s="188">
        <v>20</v>
      </c>
      <c r="O21" s="189">
        <v>256</v>
      </c>
      <c r="P21" s="190" t="s">
        <v>157</v>
      </c>
      <c r="V21" s="186"/>
      <c r="W21" s="271"/>
    </row>
    <row r="22" spans="1:23" s="191" customFormat="1">
      <c r="A22" s="181">
        <v>7</v>
      </c>
      <c r="B22" s="192"/>
      <c r="C22" s="192"/>
      <c r="D22" s="193"/>
      <c r="E22" s="198" t="s">
        <v>1996</v>
      </c>
      <c r="F22" s="198" t="s">
        <v>154</v>
      </c>
      <c r="G22" s="186">
        <v>2</v>
      </c>
      <c r="H22" s="194"/>
      <c r="I22" s="194">
        <f t="shared" si="2"/>
        <v>0</v>
      </c>
      <c r="J22" s="195">
        <v>0</v>
      </c>
      <c r="K22" s="194">
        <f t="shared" si="0"/>
        <v>0</v>
      </c>
      <c r="L22" s="195">
        <v>0</v>
      </c>
      <c r="M22" s="194">
        <f t="shared" si="1"/>
        <v>0</v>
      </c>
      <c r="N22" s="188">
        <v>20</v>
      </c>
      <c r="O22" s="196">
        <v>64</v>
      </c>
      <c r="P22" s="191" t="s">
        <v>157</v>
      </c>
      <c r="V22" s="186"/>
      <c r="W22" s="271"/>
    </row>
    <row r="23" spans="1:23" s="191" customFormat="1">
      <c r="A23" s="181">
        <v>8</v>
      </c>
      <c r="B23" s="192"/>
      <c r="C23" s="192"/>
      <c r="D23" s="193"/>
      <c r="E23" s="198" t="s">
        <v>1997</v>
      </c>
      <c r="F23" s="198" t="s">
        <v>154</v>
      </c>
      <c r="G23" s="186">
        <v>1</v>
      </c>
      <c r="H23" s="194"/>
      <c r="I23" s="194">
        <f t="shared" si="2"/>
        <v>0</v>
      </c>
      <c r="J23" s="195"/>
      <c r="K23" s="194"/>
      <c r="L23" s="195"/>
      <c r="M23" s="194"/>
      <c r="N23" s="188"/>
      <c r="O23" s="196"/>
      <c r="V23" s="186"/>
      <c r="W23" s="271"/>
    </row>
    <row r="24" spans="1:23" s="191" customFormat="1" ht="13.5" customHeight="1">
      <c r="A24" s="181">
        <v>9</v>
      </c>
      <c r="B24" s="192"/>
      <c r="C24" s="192"/>
      <c r="D24" s="193"/>
      <c r="E24" s="198" t="s">
        <v>1998</v>
      </c>
      <c r="F24" s="198" t="s">
        <v>154</v>
      </c>
      <c r="G24" s="186">
        <v>1</v>
      </c>
      <c r="H24" s="194"/>
      <c r="I24" s="194">
        <f t="shared" si="2"/>
        <v>0</v>
      </c>
      <c r="J24" s="195">
        <v>0</v>
      </c>
      <c r="K24" s="194">
        <f t="shared" si="0"/>
        <v>0</v>
      </c>
      <c r="L24" s="195">
        <v>0</v>
      </c>
      <c r="M24" s="194">
        <f t="shared" si="1"/>
        <v>0</v>
      </c>
      <c r="N24" s="188">
        <v>20</v>
      </c>
      <c r="O24" s="196">
        <v>64</v>
      </c>
      <c r="P24" s="191" t="s">
        <v>157</v>
      </c>
      <c r="V24" s="186"/>
      <c r="W24" s="271"/>
    </row>
    <row r="25" spans="1:23" s="191" customFormat="1" ht="13.5" customHeight="1">
      <c r="A25" s="181">
        <v>10</v>
      </c>
      <c r="B25" s="182"/>
      <c r="C25" s="182"/>
      <c r="D25" s="183"/>
      <c r="E25" s="198" t="s">
        <v>1971</v>
      </c>
      <c r="F25" s="198" t="s">
        <v>154</v>
      </c>
      <c r="G25" s="186">
        <v>1</v>
      </c>
      <c r="H25" s="186"/>
      <c r="I25" s="194">
        <f t="shared" si="2"/>
        <v>0</v>
      </c>
      <c r="J25" s="187">
        <v>0</v>
      </c>
      <c r="K25" s="186">
        <f t="shared" si="0"/>
        <v>0</v>
      </c>
      <c r="L25" s="187">
        <v>0</v>
      </c>
      <c r="M25" s="186">
        <f t="shared" si="1"/>
        <v>0</v>
      </c>
      <c r="N25" s="188">
        <v>20</v>
      </c>
      <c r="O25" s="189">
        <v>256</v>
      </c>
      <c r="P25" s="190" t="s">
        <v>157</v>
      </c>
      <c r="V25" s="186"/>
      <c r="W25" s="271"/>
    </row>
    <row r="26" spans="1:23" s="191" customFormat="1" ht="13.5" customHeight="1">
      <c r="A26" s="181">
        <v>11</v>
      </c>
      <c r="B26" s="182"/>
      <c r="C26" s="182"/>
      <c r="D26" s="183"/>
      <c r="E26" s="198" t="s">
        <v>1988</v>
      </c>
      <c r="F26" s="198" t="s">
        <v>1349</v>
      </c>
      <c r="G26" s="186">
        <v>20</v>
      </c>
      <c r="H26" s="186"/>
      <c r="I26" s="194">
        <f t="shared" si="2"/>
        <v>0</v>
      </c>
      <c r="J26" s="187">
        <v>0</v>
      </c>
      <c r="K26" s="186">
        <f t="shared" si="0"/>
        <v>0</v>
      </c>
      <c r="L26" s="187">
        <v>0</v>
      </c>
      <c r="M26" s="186">
        <f t="shared" si="1"/>
        <v>0</v>
      </c>
      <c r="N26" s="188">
        <v>20</v>
      </c>
      <c r="O26" s="189">
        <v>256</v>
      </c>
      <c r="P26" s="190" t="s">
        <v>157</v>
      </c>
      <c r="V26" s="186"/>
      <c r="W26" s="271"/>
    </row>
    <row r="27" spans="1:23" s="191" customFormat="1">
      <c r="A27" s="181">
        <v>12</v>
      </c>
      <c r="B27" s="192"/>
      <c r="C27" s="192"/>
      <c r="D27" s="193"/>
      <c r="E27" s="198" t="s">
        <v>1989</v>
      </c>
      <c r="F27" s="198" t="s">
        <v>154</v>
      </c>
      <c r="G27" s="186">
        <v>1</v>
      </c>
      <c r="H27" s="194"/>
      <c r="I27" s="194">
        <f t="shared" si="2"/>
        <v>0</v>
      </c>
      <c r="J27" s="195">
        <v>0</v>
      </c>
      <c r="K27" s="194">
        <f t="shared" si="0"/>
        <v>0</v>
      </c>
      <c r="L27" s="195">
        <v>0</v>
      </c>
      <c r="M27" s="194">
        <f t="shared" si="1"/>
        <v>0</v>
      </c>
      <c r="N27" s="188">
        <v>20</v>
      </c>
      <c r="O27" s="196">
        <v>64</v>
      </c>
      <c r="P27" s="191" t="s">
        <v>157</v>
      </c>
      <c r="V27" s="186"/>
      <c r="W27" s="271"/>
    </row>
    <row r="28" spans="1:23" s="191" customFormat="1" ht="13.5" customHeight="1">
      <c r="A28" s="181">
        <v>13</v>
      </c>
      <c r="B28" s="192"/>
      <c r="C28" s="192"/>
      <c r="D28" s="193"/>
      <c r="E28" s="184" t="s">
        <v>1972</v>
      </c>
      <c r="F28" s="182" t="s">
        <v>422</v>
      </c>
      <c r="G28" s="186">
        <v>8</v>
      </c>
      <c r="H28" s="194"/>
      <c r="I28" s="194">
        <f t="shared" si="2"/>
        <v>0</v>
      </c>
      <c r="J28" s="195">
        <v>0</v>
      </c>
      <c r="K28" s="194">
        <f t="shared" si="0"/>
        <v>0</v>
      </c>
      <c r="L28" s="195">
        <v>0</v>
      </c>
      <c r="M28" s="194">
        <f t="shared" si="1"/>
        <v>0</v>
      </c>
      <c r="N28" s="188">
        <v>20</v>
      </c>
      <c r="O28" s="196">
        <v>256</v>
      </c>
      <c r="P28" s="191" t="s">
        <v>158</v>
      </c>
      <c r="W28" s="271"/>
    </row>
    <row r="29" spans="1:23" s="191" customFormat="1" ht="13.5" customHeight="1">
      <c r="A29" s="182"/>
      <c r="B29" s="182"/>
      <c r="C29" s="182"/>
      <c r="D29" s="183"/>
      <c r="E29" s="184"/>
      <c r="F29" s="182"/>
      <c r="G29" s="186"/>
      <c r="H29" s="186"/>
      <c r="I29" s="186"/>
      <c r="J29" s="187"/>
      <c r="K29" s="186"/>
      <c r="L29" s="187"/>
      <c r="M29" s="186"/>
      <c r="N29" s="188"/>
      <c r="O29" s="189">
        <v>256</v>
      </c>
      <c r="P29" s="190" t="s">
        <v>157</v>
      </c>
    </row>
    <row r="30" spans="1:23" s="191" customFormat="1" ht="13.5" customHeight="1">
      <c r="A30" s="182"/>
      <c r="B30" s="192"/>
      <c r="C30" s="192"/>
      <c r="D30" s="193"/>
      <c r="E30" s="207"/>
      <c r="F30" s="192"/>
      <c r="G30" s="194"/>
      <c r="H30" s="194"/>
      <c r="I30" s="194"/>
      <c r="J30" s="195"/>
      <c r="K30" s="194"/>
      <c r="L30" s="195"/>
      <c r="M30" s="194"/>
      <c r="N30" s="188"/>
      <c r="O30" s="196">
        <v>64</v>
      </c>
      <c r="P30" s="191" t="s">
        <v>157</v>
      </c>
    </row>
    <row r="31" spans="1:23" s="191" customFormat="1" ht="13.5" customHeight="1">
      <c r="A31" s="182"/>
      <c r="B31" s="182"/>
      <c r="C31" s="182"/>
      <c r="D31" s="183"/>
      <c r="E31" s="184"/>
      <c r="F31" s="182"/>
      <c r="G31" s="186"/>
      <c r="H31" s="186"/>
      <c r="I31" s="186"/>
      <c r="J31" s="187"/>
      <c r="K31" s="186"/>
      <c r="L31" s="187"/>
      <c r="M31" s="186"/>
      <c r="N31" s="188"/>
      <c r="O31" s="189">
        <v>256</v>
      </c>
      <c r="P31" s="190" t="s">
        <v>157</v>
      </c>
    </row>
    <row r="32" spans="1:23" s="191" customFormat="1" ht="13.5" customHeight="1">
      <c r="A32" s="182"/>
      <c r="B32" s="192"/>
      <c r="C32" s="192"/>
      <c r="D32" s="193"/>
      <c r="E32" s="207"/>
      <c r="F32" s="192"/>
      <c r="G32" s="194"/>
      <c r="H32" s="194"/>
      <c r="I32" s="194"/>
      <c r="J32" s="195"/>
      <c r="K32" s="194"/>
      <c r="L32" s="195"/>
      <c r="M32" s="194"/>
      <c r="N32" s="188"/>
      <c r="O32" s="196">
        <v>64</v>
      </c>
      <c r="P32" s="191" t="s">
        <v>157</v>
      </c>
    </row>
    <row r="33" spans="1:16" s="191" customFormat="1" ht="13.5" customHeight="1">
      <c r="A33" s="182"/>
      <c r="B33" s="182"/>
      <c r="C33" s="182"/>
      <c r="D33" s="183"/>
      <c r="E33" s="184"/>
      <c r="F33" s="182"/>
      <c r="G33" s="186"/>
      <c r="H33" s="186"/>
      <c r="I33" s="186"/>
      <c r="J33" s="187"/>
      <c r="K33" s="186"/>
      <c r="L33" s="187"/>
      <c r="M33" s="186"/>
      <c r="N33" s="188"/>
      <c r="O33" s="189">
        <v>256</v>
      </c>
      <c r="P33" s="190" t="s">
        <v>157</v>
      </c>
    </row>
    <row r="34" spans="1:16" s="191" customFormat="1" ht="13.5" customHeight="1">
      <c r="A34" s="182"/>
      <c r="B34" s="192"/>
      <c r="C34" s="192"/>
      <c r="D34" s="193"/>
      <c r="E34" s="207"/>
      <c r="F34" s="192"/>
      <c r="G34" s="194"/>
      <c r="H34" s="194"/>
      <c r="I34" s="194"/>
      <c r="J34" s="195"/>
      <c r="K34" s="194"/>
      <c r="L34" s="195"/>
      <c r="M34" s="194"/>
      <c r="N34" s="188"/>
      <c r="O34" s="196">
        <v>64</v>
      </c>
      <c r="P34" s="191" t="s">
        <v>157</v>
      </c>
    </row>
    <row r="35" spans="1:16" s="191" customFormat="1" ht="13.5" customHeight="1">
      <c r="A35" s="182"/>
      <c r="B35" s="182"/>
      <c r="C35" s="182"/>
      <c r="D35" s="183"/>
      <c r="E35" s="184"/>
      <c r="F35" s="182"/>
      <c r="G35" s="186"/>
      <c r="H35" s="186"/>
      <c r="I35" s="186"/>
      <c r="J35" s="187"/>
      <c r="K35" s="186"/>
      <c r="L35" s="187"/>
      <c r="M35" s="186"/>
      <c r="N35" s="188"/>
      <c r="O35" s="189">
        <v>256</v>
      </c>
      <c r="P35" s="190" t="s">
        <v>157</v>
      </c>
    </row>
    <row r="36" spans="1:16" s="191" customFormat="1" ht="13.5" customHeight="1">
      <c r="A36" s="182"/>
      <c r="B36" s="192"/>
      <c r="C36" s="192"/>
      <c r="D36" s="193"/>
      <c r="E36" s="207"/>
      <c r="F36" s="192"/>
      <c r="G36" s="194"/>
      <c r="H36" s="194"/>
      <c r="I36" s="194"/>
      <c r="J36" s="195"/>
      <c r="K36" s="194"/>
      <c r="L36" s="195"/>
      <c r="M36" s="194"/>
      <c r="N36" s="188"/>
      <c r="O36" s="196">
        <v>64</v>
      </c>
      <c r="P36" s="191" t="s">
        <v>157</v>
      </c>
    </row>
    <row r="37" spans="1:16" s="191" customFormat="1" ht="13.5" customHeight="1">
      <c r="A37" s="182"/>
      <c r="B37" s="182"/>
      <c r="C37" s="182"/>
      <c r="D37" s="183"/>
      <c r="E37" s="198"/>
      <c r="F37" s="182"/>
      <c r="G37" s="186"/>
      <c r="H37" s="186"/>
      <c r="I37" s="186"/>
      <c r="J37" s="187"/>
      <c r="K37" s="186"/>
      <c r="L37" s="187"/>
      <c r="M37" s="186"/>
      <c r="N37" s="188"/>
      <c r="O37" s="189">
        <v>256</v>
      </c>
      <c r="P37" s="190" t="s">
        <v>157</v>
      </c>
    </row>
    <row r="38" spans="1:16" s="191" customFormat="1" ht="13.5" customHeight="1">
      <c r="A38" s="182"/>
      <c r="B38" s="192"/>
      <c r="C38" s="192"/>
      <c r="D38" s="193"/>
      <c r="E38" s="207"/>
      <c r="F38" s="192"/>
      <c r="G38" s="194"/>
      <c r="H38" s="194"/>
      <c r="I38" s="194"/>
      <c r="J38" s="195"/>
      <c r="K38" s="194"/>
      <c r="L38" s="195"/>
      <c r="M38" s="194"/>
      <c r="N38" s="188"/>
      <c r="O38" s="196">
        <v>64</v>
      </c>
      <c r="P38" s="191" t="s">
        <v>157</v>
      </c>
    </row>
    <row r="39" spans="1:16" s="191" customFormat="1" ht="13.5" customHeight="1">
      <c r="A39" s="182"/>
      <c r="B39" s="182"/>
      <c r="C39" s="182"/>
      <c r="D39" s="183"/>
      <c r="E39" s="184"/>
      <c r="F39" s="182"/>
      <c r="G39" s="186"/>
      <c r="H39" s="186"/>
      <c r="I39" s="186"/>
      <c r="J39" s="187"/>
      <c r="K39" s="186"/>
      <c r="L39" s="187"/>
      <c r="M39" s="186"/>
      <c r="N39" s="188"/>
      <c r="O39" s="189">
        <v>256</v>
      </c>
      <c r="P39" s="190" t="s">
        <v>157</v>
      </c>
    </row>
    <row r="40" spans="1:16" s="191" customFormat="1" ht="13.5" customHeight="1">
      <c r="A40" s="182"/>
      <c r="B40" s="182"/>
      <c r="C40" s="182"/>
      <c r="D40" s="183"/>
      <c r="E40" s="184"/>
      <c r="F40" s="182"/>
      <c r="G40" s="186"/>
      <c r="H40" s="186"/>
      <c r="I40" s="186"/>
      <c r="J40" s="187"/>
      <c r="K40" s="186"/>
      <c r="L40" s="187"/>
      <c r="M40" s="186"/>
      <c r="N40" s="188"/>
      <c r="O40" s="189">
        <v>256</v>
      </c>
      <c r="P40" s="190" t="s">
        <v>157</v>
      </c>
    </row>
    <row r="41" spans="1:16" s="191" customFormat="1" ht="13.5" customHeight="1">
      <c r="A41" s="182"/>
      <c r="B41" s="182"/>
      <c r="C41" s="182"/>
      <c r="D41" s="183"/>
      <c r="E41" s="184"/>
      <c r="F41" s="182"/>
      <c r="G41" s="186"/>
      <c r="H41" s="186"/>
      <c r="I41" s="186"/>
      <c r="J41" s="187"/>
      <c r="K41" s="186"/>
      <c r="L41" s="187"/>
      <c r="M41" s="186"/>
      <c r="N41" s="188"/>
      <c r="O41" s="189">
        <v>256</v>
      </c>
      <c r="P41" s="190" t="s">
        <v>157</v>
      </c>
    </row>
    <row r="42" spans="1:16" s="191" customFormat="1" ht="13.5" customHeight="1">
      <c r="A42" s="182"/>
      <c r="B42" s="192"/>
      <c r="C42" s="192"/>
      <c r="D42" s="193"/>
      <c r="E42" s="207"/>
      <c r="F42" s="192"/>
      <c r="G42" s="194"/>
      <c r="H42" s="194"/>
      <c r="I42" s="194"/>
      <c r="J42" s="195"/>
      <c r="K42" s="194"/>
      <c r="L42" s="195"/>
      <c r="M42" s="194"/>
      <c r="N42" s="188"/>
      <c r="O42" s="196">
        <v>64</v>
      </c>
      <c r="P42" s="191" t="s">
        <v>157</v>
      </c>
    </row>
    <row r="43" spans="1:16" s="191" customFormat="1" ht="13.5" customHeight="1">
      <c r="A43" s="182"/>
      <c r="B43" s="182"/>
      <c r="C43" s="182"/>
      <c r="D43" s="183"/>
      <c r="E43" s="184"/>
      <c r="F43" s="182"/>
      <c r="G43" s="186"/>
      <c r="H43" s="186"/>
      <c r="I43" s="186"/>
      <c r="J43" s="187"/>
      <c r="K43" s="186"/>
      <c r="L43" s="187"/>
      <c r="M43" s="186"/>
      <c r="N43" s="188"/>
      <c r="O43" s="189">
        <v>256</v>
      </c>
      <c r="P43" s="190" t="s">
        <v>157</v>
      </c>
    </row>
    <row r="44" spans="1:16" s="191" customFormat="1" ht="13.5" customHeight="1">
      <c r="A44" s="182"/>
      <c r="B44" s="192"/>
      <c r="C44" s="192"/>
      <c r="D44" s="193"/>
      <c r="E44" s="207"/>
      <c r="F44" s="192"/>
      <c r="G44" s="194"/>
      <c r="H44" s="194"/>
      <c r="I44" s="194"/>
      <c r="J44" s="195"/>
      <c r="K44" s="194"/>
      <c r="L44" s="195"/>
      <c r="M44" s="194"/>
      <c r="N44" s="188"/>
      <c r="O44" s="196">
        <v>64</v>
      </c>
      <c r="P44" s="191" t="s">
        <v>157</v>
      </c>
    </row>
    <row r="45" spans="1:16" s="191" customFormat="1" ht="13.5" customHeight="1">
      <c r="A45" s="182"/>
      <c r="B45" s="182"/>
      <c r="C45" s="182"/>
      <c r="D45" s="183"/>
      <c r="E45" s="184"/>
      <c r="F45" s="182"/>
      <c r="G45" s="186"/>
      <c r="H45" s="186"/>
      <c r="I45" s="186"/>
      <c r="J45" s="187"/>
      <c r="K45" s="186"/>
      <c r="L45" s="187"/>
      <c r="M45" s="186"/>
      <c r="N45" s="188"/>
      <c r="O45" s="189">
        <v>256</v>
      </c>
      <c r="P45" s="190" t="s">
        <v>157</v>
      </c>
    </row>
    <row r="46" spans="1:16" s="191" customFormat="1" ht="13.5" customHeight="1">
      <c r="A46" s="182"/>
      <c r="B46" s="192"/>
      <c r="C46" s="192"/>
      <c r="D46" s="193"/>
      <c r="E46" s="207"/>
      <c r="F46" s="192"/>
      <c r="G46" s="194"/>
      <c r="H46" s="194"/>
      <c r="I46" s="194"/>
      <c r="J46" s="195"/>
      <c r="K46" s="194"/>
      <c r="L46" s="195"/>
      <c r="M46" s="194"/>
      <c r="N46" s="188"/>
      <c r="O46" s="196">
        <v>64</v>
      </c>
      <c r="P46" s="191" t="s">
        <v>157</v>
      </c>
    </row>
    <row r="47" spans="1:16" s="191" customFormat="1" ht="13.5" customHeight="1">
      <c r="A47" s="182"/>
      <c r="B47" s="182"/>
      <c r="C47" s="182"/>
      <c r="D47" s="183"/>
      <c r="E47" s="184"/>
      <c r="F47" s="182"/>
      <c r="G47" s="186"/>
      <c r="H47" s="186"/>
      <c r="I47" s="186"/>
      <c r="J47" s="187"/>
      <c r="K47" s="186"/>
      <c r="L47" s="187"/>
      <c r="M47" s="186"/>
      <c r="N47" s="188"/>
      <c r="O47" s="189">
        <v>256</v>
      </c>
      <c r="P47" s="190" t="s">
        <v>157</v>
      </c>
    </row>
    <row r="48" spans="1:16" s="191" customFormat="1" ht="13.5" customHeight="1">
      <c r="A48" s="182"/>
      <c r="B48" s="182"/>
      <c r="C48" s="182"/>
      <c r="D48" s="183"/>
      <c r="E48" s="184"/>
      <c r="F48" s="182"/>
      <c r="G48" s="186"/>
      <c r="H48" s="186"/>
      <c r="I48" s="186"/>
      <c r="J48" s="187"/>
      <c r="K48" s="186"/>
      <c r="L48" s="187"/>
      <c r="M48" s="186"/>
      <c r="N48" s="188"/>
      <c r="O48" s="189">
        <v>256</v>
      </c>
      <c r="P48" s="190" t="s">
        <v>157</v>
      </c>
    </row>
    <row r="49" spans="1:16" s="191" customFormat="1" ht="13.5" customHeight="1">
      <c r="A49" s="182"/>
      <c r="B49" s="192"/>
      <c r="C49" s="192"/>
      <c r="D49" s="193"/>
      <c r="E49" s="207"/>
      <c r="F49" s="192"/>
      <c r="G49" s="194"/>
      <c r="H49" s="194"/>
      <c r="I49" s="194"/>
      <c r="J49" s="195"/>
      <c r="K49" s="194"/>
      <c r="L49" s="195"/>
      <c r="M49" s="194"/>
      <c r="N49" s="188"/>
      <c r="O49" s="196">
        <v>64</v>
      </c>
      <c r="P49" s="191" t="s">
        <v>157</v>
      </c>
    </row>
    <row r="50" spans="1:16" s="191" customFormat="1" ht="13.5" customHeight="1">
      <c r="A50" s="182"/>
      <c r="B50" s="182"/>
      <c r="C50" s="182"/>
      <c r="D50" s="183"/>
      <c r="E50" s="184"/>
      <c r="F50" s="182"/>
      <c r="G50" s="186"/>
      <c r="H50" s="186"/>
      <c r="I50" s="186"/>
      <c r="J50" s="187"/>
      <c r="K50" s="186"/>
      <c r="L50" s="187"/>
      <c r="M50" s="186"/>
      <c r="N50" s="188"/>
      <c r="O50" s="189">
        <v>256</v>
      </c>
      <c r="P50" s="190" t="s">
        <v>157</v>
      </c>
    </row>
    <row r="51" spans="1:16" s="191" customFormat="1" ht="13.5" customHeight="1">
      <c r="A51" s="182"/>
      <c r="B51" s="192"/>
      <c r="C51" s="192"/>
      <c r="D51" s="193"/>
      <c r="E51" s="207"/>
      <c r="F51" s="192"/>
      <c r="G51" s="194"/>
      <c r="H51" s="194"/>
      <c r="I51" s="194"/>
      <c r="J51" s="195"/>
      <c r="K51" s="194"/>
      <c r="L51" s="195"/>
      <c r="M51" s="194"/>
      <c r="N51" s="188"/>
      <c r="O51" s="196">
        <v>64</v>
      </c>
      <c r="P51" s="191" t="s">
        <v>157</v>
      </c>
    </row>
    <row r="52" spans="1:16" s="191" customFormat="1" ht="13.5" customHeight="1">
      <c r="A52" s="182"/>
      <c r="B52" s="182"/>
      <c r="C52" s="182"/>
      <c r="D52" s="183"/>
      <c r="E52" s="184"/>
      <c r="F52" s="182"/>
      <c r="G52" s="186"/>
      <c r="H52" s="186"/>
      <c r="I52" s="186"/>
      <c r="J52" s="187"/>
      <c r="K52" s="186"/>
      <c r="L52" s="187"/>
      <c r="M52" s="186"/>
      <c r="N52" s="188"/>
      <c r="O52" s="189">
        <v>256</v>
      </c>
      <c r="P52" s="190" t="s">
        <v>157</v>
      </c>
    </row>
    <row r="53" spans="1:16" s="191" customFormat="1" ht="13.5" customHeight="1">
      <c r="A53" s="182"/>
      <c r="B53" s="192"/>
      <c r="C53" s="192"/>
      <c r="D53" s="193"/>
      <c r="E53" s="207"/>
      <c r="F53" s="192"/>
      <c r="G53" s="194"/>
      <c r="H53" s="194"/>
      <c r="I53" s="194"/>
      <c r="J53" s="195"/>
      <c r="K53" s="194"/>
      <c r="L53" s="195"/>
      <c r="M53" s="194"/>
      <c r="N53" s="188"/>
      <c r="O53" s="196">
        <v>64</v>
      </c>
      <c r="P53" s="191" t="s">
        <v>157</v>
      </c>
    </row>
    <row r="54" spans="1:16" s="191" customFormat="1" ht="13.5" customHeight="1">
      <c r="A54" s="182"/>
      <c r="B54" s="182"/>
      <c r="C54" s="182"/>
      <c r="D54" s="183"/>
      <c r="E54" s="184"/>
      <c r="F54" s="182"/>
      <c r="G54" s="186"/>
      <c r="H54" s="186"/>
      <c r="I54" s="186"/>
      <c r="J54" s="187"/>
      <c r="K54" s="186"/>
      <c r="L54" s="187"/>
      <c r="M54" s="186"/>
      <c r="N54" s="188"/>
      <c r="O54" s="189">
        <v>256</v>
      </c>
      <c r="P54" s="190" t="s">
        <v>157</v>
      </c>
    </row>
    <row r="55" spans="1:16" s="191" customFormat="1" ht="13.5" customHeight="1">
      <c r="A55" s="182"/>
      <c r="B55" s="192"/>
      <c r="C55" s="192"/>
      <c r="D55" s="193"/>
      <c r="E55" s="207"/>
      <c r="F55" s="192"/>
      <c r="G55" s="194"/>
      <c r="H55" s="194"/>
      <c r="I55" s="194"/>
      <c r="J55" s="195"/>
      <c r="K55" s="194"/>
      <c r="L55" s="195"/>
      <c r="M55" s="194"/>
      <c r="N55" s="188"/>
      <c r="O55" s="196">
        <v>64</v>
      </c>
      <c r="P55" s="191" t="s">
        <v>157</v>
      </c>
    </row>
    <row r="56" spans="1:16" s="191" customFormat="1" ht="13.5" customHeight="1">
      <c r="A56" s="182"/>
      <c r="B56" s="182"/>
      <c r="C56" s="182"/>
      <c r="D56" s="183"/>
      <c r="E56" s="184"/>
      <c r="F56" s="182"/>
      <c r="G56" s="186"/>
      <c r="H56" s="186"/>
      <c r="I56" s="186"/>
      <c r="J56" s="187"/>
      <c r="K56" s="186"/>
      <c r="L56" s="187"/>
      <c r="M56" s="186"/>
      <c r="N56" s="188"/>
      <c r="O56" s="189">
        <v>256</v>
      </c>
      <c r="P56" s="190" t="s">
        <v>157</v>
      </c>
    </row>
    <row r="57" spans="1:16" s="191" customFormat="1" ht="13.5" customHeight="1">
      <c r="A57" s="182"/>
      <c r="B57" s="192"/>
      <c r="C57" s="192"/>
      <c r="D57" s="193"/>
      <c r="E57" s="207"/>
      <c r="F57" s="192"/>
      <c r="G57" s="194"/>
      <c r="H57" s="194"/>
      <c r="I57" s="194"/>
      <c r="J57" s="195"/>
      <c r="K57" s="194"/>
      <c r="L57" s="195"/>
      <c r="M57" s="194"/>
      <c r="N57" s="188"/>
      <c r="O57" s="196">
        <v>64</v>
      </c>
      <c r="P57" s="191" t="s">
        <v>157</v>
      </c>
    </row>
    <row r="58" spans="1:16" s="191" customFormat="1" ht="13.5" customHeight="1">
      <c r="A58" s="182"/>
      <c r="B58" s="182"/>
      <c r="C58" s="182"/>
      <c r="D58" s="183"/>
      <c r="E58" s="184"/>
      <c r="F58" s="182"/>
      <c r="G58" s="186"/>
      <c r="H58" s="186"/>
      <c r="I58" s="186"/>
      <c r="J58" s="187"/>
      <c r="K58" s="186"/>
      <c r="L58" s="187"/>
      <c r="M58" s="186"/>
      <c r="N58" s="188"/>
      <c r="O58" s="189">
        <v>256</v>
      </c>
      <c r="P58" s="190" t="s">
        <v>157</v>
      </c>
    </row>
    <row r="59" spans="1:16" s="191" customFormat="1" ht="13.5" customHeight="1">
      <c r="A59" s="182"/>
      <c r="B59" s="192"/>
      <c r="C59" s="192"/>
      <c r="D59" s="193"/>
      <c r="E59" s="207"/>
      <c r="F59" s="192"/>
      <c r="G59" s="194"/>
      <c r="H59" s="194"/>
      <c r="I59" s="194"/>
      <c r="J59" s="195"/>
      <c r="K59" s="194"/>
      <c r="L59" s="195"/>
      <c r="M59" s="194"/>
      <c r="N59" s="188"/>
      <c r="O59" s="196">
        <v>64</v>
      </c>
      <c r="P59" s="191" t="s">
        <v>157</v>
      </c>
    </row>
    <row r="60" spans="1:16" s="191" customFormat="1" ht="13.5" customHeight="1">
      <c r="A60" s="182"/>
      <c r="B60" s="182"/>
      <c r="C60" s="182"/>
      <c r="D60" s="183"/>
      <c r="E60" s="184"/>
      <c r="F60" s="182"/>
      <c r="G60" s="186"/>
      <c r="H60" s="186"/>
      <c r="I60" s="186"/>
      <c r="J60" s="187"/>
      <c r="K60" s="186"/>
      <c r="L60" s="187"/>
      <c r="M60" s="186"/>
      <c r="N60" s="188"/>
      <c r="O60" s="189">
        <v>256</v>
      </c>
      <c r="P60" s="190" t="s">
        <v>157</v>
      </c>
    </row>
    <row r="61" spans="1:16" s="191" customFormat="1" ht="13.5" customHeight="1">
      <c r="A61" s="182"/>
      <c r="B61" s="192"/>
      <c r="C61" s="192"/>
      <c r="D61" s="193"/>
      <c r="E61" s="207"/>
      <c r="F61" s="192"/>
      <c r="G61" s="194"/>
      <c r="H61" s="194"/>
      <c r="I61" s="194"/>
      <c r="J61" s="195"/>
      <c r="K61" s="194"/>
      <c r="L61" s="195"/>
      <c r="M61" s="194"/>
      <c r="N61" s="188"/>
      <c r="O61" s="196">
        <v>64</v>
      </c>
      <c r="P61" s="191" t="s">
        <v>157</v>
      </c>
    </row>
    <row r="62" spans="1:16" s="191" customFormat="1" ht="13.5" customHeight="1">
      <c r="A62" s="182"/>
      <c r="B62" s="182"/>
      <c r="C62" s="182"/>
      <c r="D62" s="183"/>
      <c r="E62" s="184"/>
      <c r="F62" s="182"/>
      <c r="G62" s="186"/>
      <c r="H62" s="186"/>
      <c r="I62" s="186"/>
      <c r="J62" s="187"/>
      <c r="K62" s="186"/>
      <c r="L62" s="187"/>
      <c r="M62" s="186"/>
      <c r="N62" s="188"/>
      <c r="O62" s="189">
        <v>256</v>
      </c>
      <c r="P62" s="190" t="s">
        <v>157</v>
      </c>
    </row>
    <row r="63" spans="1:16" s="191" customFormat="1" ht="13.5" customHeight="1">
      <c r="A63" s="182"/>
      <c r="B63" s="192"/>
      <c r="C63" s="192"/>
      <c r="D63" s="193"/>
      <c r="E63" s="207"/>
      <c r="F63" s="192"/>
      <c r="G63" s="194"/>
      <c r="H63" s="194"/>
      <c r="I63" s="194"/>
      <c r="J63" s="195"/>
      <c r="K63" s="194"/>
      <c r="L63" s="195"/>
      <c r="M63" s="194"/>
      <c r="N63" s="188"/>
      <c r="O63" s="196">
        <v>64</v>
      </c>
      <c r="P63" s="191" t="s">
        <v>157</v>
      </c>
    </row>
    <row r="64" spans="1:16" s="191" customFormat="1" ht="13.5" customHeight="1">
      <c r="A64" s="182"/>
      <c r="B64" s="182"/>
      <c r="C64" s="182"/>
      <c r="D64" s="183"/>
      <c r="E64" s="184"/>
      <c r="F64" s="182"/>
      <c r="G64" s="186"/>
      <c r="H64" s="186"/>
      <c r="I64" s="186"/>
      <c r="J64" s="187"/>
      <c r="K64" s="186"/>
      <c r="L64" s="187"/>
      <c r="M64" s="186"/>
      <c r="N64" s="188"/>
      <c r="O64" s="189">
        <v>256</v>
      </c>
      <c r="P64" s="190" t="s">
        <v>157</v>
      </c>
    </row>
    <row r="65" spans="1:16" s="191" customFormat="1" ht="24" customHeight="1">
      <c r="A65" s="182"/>
      <c r="B65" s="192"/>
      <c r="C65" s="192"/>
      <c r="D65" s="193"/>
      <c r="E65" s="207"/>
      <c r="F65" s="192"/>
      <c r="G65" s="194"/>
      <c r="H65" s="194"/>
      <c r="I65" s="194"/>
      <c r="J65" s="195"/>
      <c r="K65" s="194"/>
      <c r="L65" s="195"/>
      <c r="M65" s="194"/>
      <c r="N65" s="188"/>
      <c r="O65" s="196">
        <v>64</v>
      </c>
      <c r="P65" s="191" t="s">
        <v>157</v>
      </c>
    </row>
    <row r="66" spans="1:16" s="191" customFormat="1" ht="13.5" customHeight="1">
      <c r="A66" s="182"/>
      <c r="B66" s="182"/>
      <c r="C66" s="182"/>
      <c r="D66" s="183"/>
      <c r="E66" s="184"/>
      <c r="F66" s="182"/>
      <c r="G66" s="186"/>
      <c r="H66" s="186"/>
      <c r="I66" s="186"/>
      <c r="J66" s="187"/>
      <c r="K66" s="186"/>
      <c r="L66" s="187"/>
      <c r="M66" s="186"/>
      <c r="N66" s="188"/>
      <c r="O66" s="189">
        <v>256</v>
      </c>
      <c r="P66" s="190" t="s">
        <v>157</v>
      </c>
    </row>
    <row r="67" spans="1:16" s="191" customFormat="1" ht="13.5" customHeight="1">
      <c r="A67" s="182"/>
      <c r="B67" s="192"/>
      <c r="C67" s="192"/>
      <c r="D67" s="193"/>
      <c r="E67" s="207"/>
      <c r="F67" s="192"/>
      <c r="G67" s="194"/>
      <c r="H67" s="194"/>
      <c r="I67" s="194"/>
      <c r="J67" s="195"/>
      <c r="K67" s="194"/>
      <c r="L67" s="195"/>
      <c r="M67" s="194"/>
      <c r="N67" s="188"/>
      <c r="O67" s="196">
        <v>64</v>
      </c>
      <c r="P67" s="191" t="s">
        <v>157</v>
      </c>
    </row>
    <row r="68" spans="1:16" s="191" customFormat="1" ht="13.5" customHeight="1">
      <c r="A68" s="182"/>
      <c r="B68" s="192"/>
      <c r="C68" s="192"/>
      <c r="D68" s="193"/>
      <c r="E68" s="207"/>
      <c r="F68" s="192"/>
      <c r="G68" s="194"/>
      <c r="H68" s="194"/>
      <c r="I68" s="194"/>
      <c r="J68" s="195"/>
      <c r="K68" s="194"/>
      <c r="L68" s="195"/>
      <c r="M68" s="194"/>
      <c r="N68" s="188"/>
      <c r="O68" s="196">
        <v>256</v>
      </c>
      <c r="P68" s="191" t="s">
        <v>157</v>
      </c>
    </row>
    <row r="69" spans="1:16" s="191" customFormat="1" ht="13.5" customHeight="1">
      <c r="A69" s="182"/>
      <c r="B69" s="192"/>
      <c r="C69" s="192"/>
      <c r="D69" s="193"/>
      <c r="E69" s="207"/>
      <c r="F69" s="192"/>
      <c r="G69" s="194"/>
      <c r="H69" s="194"/>
      <c r="I69" s="194"/>
      <c r="J69" s="195"/>
      <c r="K69" s="194"/>
      <c r="L69" s="195"/>
      <c r="M69" s="194"/>
      <c r="N69" s="188"/>
      <c r="O69" s="196">
        <v>64</v>
      </c>
      <c r="P69" s="191" t="s">
        <v>157</v>
      </c>
    </row>
    <row r="70" spans="1:16" s="179" customFormat="1" ht="12.75" customHeight="1">
      <c r="A70" s="182"/>
      <c r="B70" s="215"/>
      <c r="D70" s="216"/>
      <c r="E70" s="216"/>
      <c r="I70" s="217"/>
      <c r="K70" s="217"/>
      <c r="M70" s="217"/>
      <c r="N70" s="188"/>
      <c r="P70" s="216" t="s">
        <v>157</v>
      </c>
    </row>
    <row r="71" spans="1:16" s="191" customFormat="1" ht="13.5" customHeight="1">
      <c r="A71" s="182"/>
      <c r="B71" s="192"/>
      <c r="C71" s="192"/>
      <c r="D71" s="193"/>
      <c r="E71" s="207"/>
      <c r="F71" s="192"/>
      <c r="G71" s="194"/>
      <c r="H71" s="194"/>
      <c r="I71" s="194"/>
      <c r="J71" s="195"/>
      <c r="K71" s="194"/>
      <c r="L71" s="195"/>
      <c r="M71" s="194"/>
      <c r="N71" s="188"/>
      <c r="O71" s="196">
        <v>64</v>
      </c>
      <c r="P71" s="191" t="s">
        <v>158</v>
      </c>
    </row>
    <row r="72" spans="1:16" s="191" customFormat="1" ht="13.5" customHeight="1">
      <c r="A72" s="182"/>
      <c r="B72" s="182"/>
      <c r="C72" s="182"/>
      <c r="D72" s="183"/>
      <c r="E72" s="184"/>
      <c r="F72" s="182"/>
      <c r="G72" s="186"/>
      <c r="H72" s="186"/>
      <c r="I72" s="186"/>
      <c r="J72" s="187"/>
      <c r="K72" s="186"/>
      <c r="L72" s="187"/>
      <c r="M72" s="186"/>
      <c r="N72" s="188"/>
      <c r="O72" s="189">
        <v>256</v>
      </c>
      <c r="P72" s="190" t="s">
        <v>158</v>
      </c>
    </row>
    <row r="73" spans="1:16" s="191" customFormat="1" ht="24" customHeight="1">
      <c r="A73" s="182"/>
      <c r="B73" s="192"/>
      <c r="C73" s="192"/>
      <c r="D73" s="193"/>
      <c r="E73" s="207"/>
      <c r="F73" s="192"/>
      <c r="G73" s="194"/>
      <c r="H73" s="194"/>
      <c r="I73" s="194"/>
      <c r="J73" s="195"/>
      <c r="K73" s="194"/>
      <c r="L73" s="195"/>
      <c r="M73" s="194"/>
      <c r="N73" s="188"/>
      <c r="O73" s="196">
        <v>64</v>
      </c>
      <c r="P73" s="191" t="s">
        <v>158</v>
      </c>
    </row>
    <row r="74" spans="1:16" s="191" customFormat="1" ht="24" customHeight="1">
      <c r="A74" s="182"/>
      <c r="B74" s="192"/>
      <c r="C74" s="192"/>
      <c r="D74" s="193"/>
      <c r="E74" s="207"/>
      <c r="F74" s="192"/>
      <c r="G74" s="194"/>
      <c r="H74" s="194"/>
      <c r="I74" s="194"/>
      <c r="J74" s="195"/>
      <c r="K74" s="194"/>
      <c r="L74" s="195"/>
      <c r="M74" s="194"/>
      <c r="N74" s="188"/>
      <c r="O74" s="196">
        <v>64</v>
      </c>
      <c r="P74" s="191" t="s">
        <v>158</v>
      </c>
    </row>
    <row r="75" spans="1:16" s="191" customFormat="1" ht="13.5" customHeight="1">
      <c r="A75" s="182"/>
      <c r="B75" s="182"/>
      <c r="C75" s="182"/>
      <c r="D75" s="183"/>
      <c r="E75" s="184"/>
      <c r="F75" s="182"/>
      <c r="G75" s="186"/>
      <c r="H75" s="186"/>
      <c r="I75" s="186"/>
      <c r="J75" s="187"/>
      <c r="K75" s="186"/>
      <c r="L75" s="187"/>
      <c r="M75" s="186"/>
      <c r="N75" s="188"/>
      <c r="O75" s="189">
        <v>256</v>
      </c>
      <c r="P75" s="190" t="s">
        <v>158</v>
      </c>
    </row>
    <row r="76" spans="1:16" s="191" customFormat="1" ht="24" customHeight="1">
      <c r="A76" s="182"/>
      <c r="B76" s="192"/>
      <c r="C76" s="192"/>
      <c r="D76" s="193"/>
      <c r="E76" s="207"/>
      <c r="F76" s="192"/>
      <c r="G76" s="194"/>
      <c r="H76" s="194"/>
      <c r="I76" s="194"/>
      <c r="J76" s="195"/>
      <c r="K76" s="194"/>
      <c r="L76" s="195"/>
      <c r="M76" s="194"/>
      <c r="N76" s="188"/>
      <c r="O76" s="196">
        <v>64</v>
      </c>
      <c r="P76" s="191" t="s">
        <v>158</v>
      </c>
    </row>
    <row r="77" spans="1:16" s="191" customFormat="1" ht="13.5" customHeight="1">
      <c r="A77" s="182"/>
      <c r="B77" s="182"/>
      <c r="C77" s="182"/>
      <c r="D77" s="183"/>
      <c r="E77" s="184"/>
      <c r="F77" s="182"/>
      <c r="G77" s="186"/>
      <c r="H77" s="186"/>
      <c r="I77" s="186"/>
      <c r="J77" s="187"/>
      <c r="K77" s="186"/>
      <c r="L77" s="187"/>
      <c r="M77" s="186"/>
      <c r="N77" s="188"/>
      <c r="O77" s="189">
        <v>256</v>
      </c>
      <c r="P77" s="190" t="s">
        <v>158</v>
      </c>
    </row>
    <row r="78" spans="1:16" s="191" customFormat="1" ht="24" customHeight="1">
      <c r="A78" s="182"/>
      <c r="B78" s="192"/>
      <c r="C78" s="192"/>
      <c r="D78" s="193"/>
      <c r="E78" s="207"/>
      <c r="F78" s="192"/>
      <c r="G78" s="194"/>
      <c r="H78" s="194"/>
      <c r="I78" s="194"/>
      <c r="J78" s="195"/>
      <c r="K78" s="194"/>
      <c r="L78" s="195"/>
      <c r="M78" s="194"/>
      <c r="N78" s="188"/>
      <c r="O78" s="196">
        <v>64</v>
      </c>
      <c r="P78" s="191" t="s">
        <v>158</v>
      </c>
    </row>
    <row r="79" spans="1:16" s="191" customFormat="1" ht="13.5" customHeight="1">
      <c r="A79" s="182"/>
      <c r="B79" s="182"/>
      <c r="C79" s="182"/>
      <c r="D79" s="183"/>
      <c r="E79" s="184"/>
      <c r="F79" s="182"/>
      <c r="G79" s="186"/>
      <c r="H79" s="186"/>
      <c r="I79" s="186"/>
      <c r="J79" s="187"/>
      <c r="K79" s="186"/>
      <c r="L79" s="187"/>
      <c r="M79" s="186"/>
      <c r="N79" s="188"/>
      <c r="O79" s="189">
        <v>256</v>
      </c>
      <c r="P79" s="190" t="s">
        <v>158</v>
      </c>
    </row>
    <row r="80" spans="1:16" s="191" customFormat="1" ht="13.5" customHeight="1">
      <c r="A80" s="182"/>
      <c r="B80" s="192"/>
      <c r="C80" s="192"/>
      <c r="D80" s="193"/>
      <c r="E80" s="207"/>
      <c r="F80" s="192"/>
      <c r="G80" s="194"/>
      <c r="H80" s="194"/>
      <c r="I80" s="194"/>
      <c r="J80" s="195"/>
      <c r="K80" s="194"/>
      <c r="L80" s="195"/>
      <c r="M80" s="194"/>
      <c r="N80" s="188"/>
      <c r="O80" s="196">
        <v>64</v>
      </c>
      <c r="P80" s="191" t="s">
        <v>158</v>
      </c>
    </row>
    <row r="81" spans="1:16" s="191" customFormat="1" ht="24" customHeight="1">
      <c r="A81" s="182"/>
      <c r="B81" s="182"/>
      <c r="C81" s="182"/>
      <c r="D81" s="183"/>
      <c r="E81" s="184"/>
      <c r="F81" s="182"/>
      <c r="G81" s="186"/>
      <c r="H81" s="186"/>
      <c r="I81" s="186"/>
      <c r="J81" s="187"/>
      <c r="K81" s="186"/>
      <c r="L81" s="187"/>
      <c r="M81" s="186"/>
      <c r="N81" s="188"/>
      <c r="O81" s="189">
        <v>256</v>
      </c>
      <c r="P81" s="190" t="s">
        <v>158</v>
      </c>
    </row>
    <row r="82" spans="1:16" s="191" customFormat="1" ht="13.5" customHeight="1">
      <c r="A82" s="182"/>
      <c r="B82" s="192"/>
      <c r="C82" s="192"/>
      <c r="D82" s="193"/>
      <c r="E82" s="207"/>
      <c r="F82" s="192"/>
      <c r="G82" s="194"/>
      <c r="H82" s="194"/>
      <c r="I82" s="194"/>
      <c r="J82" s="195"/>
      <c r="K82" s="194"/>
      <c r="L82" s="195"/>
      <c r="M82" s="194"/>
      <c r="N82" s="188"/>
      <c r="O82" s="196">
        <v>64</v>
      </c>
      <c r="P82" s="191" t="s">
        <v>158</v>
      </c>
    </row>
    <row r="83" spans="1:16" s="191" customFormat="1" ht="13.5" customHeight="1">
      <c r="A83" s="182"/>
      <c r="B83" s="182"/>
      <c r="C83" s="182"/>
      <c r="D83" s="183"/>
      <c r="E83" s="184"/>
      <c r="F83" s="182"/>
      <c r="G83" s="186"/>
      <c r="H83" s="186"/>
      <c r="I83" s="186"/>
      <c r="J83" s="187"/>
      <c r="K83" s="186"/>
      <c r="L83" s="187"/>
      <c r="M83" s="186"/>
      <c r="N83" s="188"/>
      <c r="O83" s="189">
        <v>256</v>
      </c>
      <c r="P83" s="190" t="s">
        <v>158</v>
      </c>
    </row>
    <row r="84" spans="1:16" s="191" customFormat="1" ht="13.5" customHeight="1">
      <c r="A84" s="182"/>
      <c r="B84" s="182"/>
      <c r="C84" s="182"/>
      <c r="D84" s="183"/>
      <c r="E84" s="184"/>
      <c r="F84" s="182"/>
      <c r="G84" s="186"/>
      <c r="H84" s="186"/>
      <c r="I84" s="186"/>
      <c r="J84" s="187"/>
      <c r="K84" s="186"/>
      <c r="L84" s="187"/>
      <c r="M84" s="186"/>
      <c r="N84" s="188"/>
      <c r="O84" s="189">
        <v>256</v>
      </c>
      <c r="P84" s="190" t="s">
        <v>158</v>
      </c>
    </row>
    <row r="85" spans="1:16" s="191" customFormat="1" ht="24" customHeight="1">
      <c r="A85" s="182"/>
      <c r="B85" s="192"/>
      <c r="C85" s="192"/>
      <c r="D85" s="193"/>
      <c r="E85" s="207"/>
      <c r="F85" s="192"/>
      <c r="G85" s="194"/>
      <c r="H85" s="194"/>
      <c r="I85" s="194"/>
      <c r="J85" s="195"/>
      <c r="K85" s="194"/>
      <c r="L85" s="195"/>
      <c r="M85" s="194"/>
      <c r="N85" s="188"/>
      <c r="O85" s="196">
        <v>64</v>
      </c>
      <c r="P85" s="191" t="s">
        <v>158</v>
      </c>
    </row>
    <row r="86" spans="1:16" s="191" customFormat="1" ht="13.5" customHeight="1">
      <c r="A86" s="182"/>
      <c r="B86" s="182"/>
      <c r="C86" s="182"/>
      <c r="D86" s="183"/>
      <c r="E86" s="184"/>
      <c r="F86" s="182"/>
      <c r="G86" s="186"/>
      <c r="H86" s="186"/>
      <c r="I86" s="186"/>
      <c r="J86" s="187"/>
      <c r="K86" s="186"/>
      <c r="L86" s="187"/>
      <c r="M86" s="186"/>
      <c r="N86" s="188"/>
      <c r="O86" s="189">
        <v>256</v>
      </c>
      <c r="P86" s="190" t="s">
        <v>158</v>
      </c>
    </row>
    <row r="87" spans="1:16" s="191" customFormat="1" ht="24" customHeight="1">
      <c r="A87" s="182"/>
      <c r="B87" s="192"/>
      <c r="C87" s="192"/>
      <c r="D87" s="193"/>
      <c r="E87" s="207"/>
      <c r="F87" s="192"/>
      <c r="G87" s="194"/>
      <c r="H87" s="194"/>
      <c r="I87" s="194"/>
      <c r="J87" s="195"/>
      <c r="K87" s="194"/>
      <c r="L87" s="195"/>
      <c r="M87" s="194"/>
      <c r="N87" s="188"/>
      <c r="O87" s="196">
        <v>64</v>
      </c>
      <c r="P87" s="191" t="s">
        <v>158</v>
      </c>
    </row>
    <row r="88" spans="1:16" s="191" customFormat="1" ht="13.5" customHeight="1">
      <c r="A88" s="182"/>
      <c r="B88" s="182"/>
      <c r="C88" s="182"/>
      <c r="D88" s="183"/>
      <c r="E88" s="184"/>
      <c r="F88" s="182"/>
      <c r="G88" s="186"/>
      <c r="H88" s="186"/>
      <c r="I88" s="186"/>
      <c r="J88" s="187"/>
      <c r="K88" s="186"/>
      <c r="L88" s="187"/>
      <c r="M88" s="186"/>
      <c r="N88" s="188"/>
      <c r="O88" s="189">
        <v>256</v>
      </c>
      <c r="P88" s="190" t="s">
        <v>158</v>
      </c>
    </row>
    <row r="89" spans="1:16" s="191" customFormat="1" ht="24" customHeight="1">
      <c r="A89" s="182"/>
      <c r="B89" s="192"/>
      <c r="C89" s="192"/>
      <c r="D89" s="193"/>
      <c r="E89" s="207"/>
      <c r="F89" s="192"/>
      <c r="G89" s="194"/>
      <c r="H89" s="194"/>
      <c r="I89" s="194"/>
      <c r="J89" s="195"/>
      <c r="K89" s="194"/>
      <c r="L89" s="195"/>
      <c r="M89" s="194"/>
      <c r="N89" s="188"/>
      <c r="O89" s="196">
        <v>64</v>
      </c>
      <c r="P89" s="191" t="s">
        <v>158</v>
      </c>
    </row>
    <row r="90" spans="1:16" s="191" customFormat="1" ht="13.5" customHeight="1">
      <c r="A90" s="182"/>
      <c r="B90" s="182"/>
      <c r="C90" s="182"/>
      <c r="D90" s="183"/>
      <c r="E90" s="184"/>
      <c r="F90" s="182"/>
      <c r="G90" s="186"/>
      <c r="H90" s="186"/>
      <c r="I90" s="186"/>
      <c r="J90" s="187"/>
      <c r="K90" s="186"/>
      <c r="L90" s="187"/>
      <c r="M90" s="186"/>
      <c r="N90" s="188"/>
      <c r="O90" s="189">
        <v>256</v>
      </c>
      <c r="P90" s="190" t="s">
        <v>158</v>
      </c>
    </row>
    <row r="91" spans="1:16" s="191" customFormat="1" ht="24" customHeight="1">
      <c r="A91" s="182"/>
      <c r="B91" s="192"/>
      <c r="C91" s="192"/>
      <c r="D91" s="193"/>
      <c r="E91" s="207"/>
      <c r="F91" s="192"/>
      <c r="G91" s="194"/>
      <c r="H91" s="194"/>
      <c r="I91" s="194"/>
      <c r="J91" s="195"/>
      <c r="K91" s="194"/>
      <c r="L91" s="195"/>
      <c r="M91" s="194"/>
      <c r="N91" s="188"/>
      <c r="O91" s="196">
        <v>64</v>
      </c>
      <c r="P91" s="191" t="s">
        <v>158</v>
      </c>
    </row>
    <row r="92" spans="1:16" s="191" customFormat="1" ht="13.5" customHeight="1">
      <c r="A92" s="182"/>
      <c r="B92" s="182"/>
      <c r="C92" s="182"/>
      <c r="D92" s="183"/>
      <c r="E92" s="184"/>
      <c r="F92" s="182"/>
      <c r="G92" s="186"/>
      <c r="H92" s="186"/>
      <c r="I92" s="186"/>
      <c r="J92" s="187"/>
      <c r="K92" s="186"/>
      <c r="L92" s="187"/>
      <c r="M92" s="186"/>
      <c r="N92" s="188"/>
      <c r="O92" s="189">
        <v>256</v>
      </c>
      <c r="P92" s="190" t="s">
        <v>158</v>
      </c>
    </row>
    <row r="93" spans="1:16" s="191" customFormat="1" ht="13.5" customHeight="1">
      <c r="A93" s="182"/>
      <c r="B93" s="182"/>
      <c r="C93" s="182"/>
      <c r="D93" s="183"/>
      <c r="E93" s="184"/>
      <c r="F93" s="182"/>
      <c r="G93" s="186"/>
      <c r="H93" s="186"/>
      <c r="I93" s="186"/>
      <c r="J93" s="187"/>
      <c r="K93" s="186"/>
      <c r="L93" s="187"/>
      <c r="M93" s="186"/>
      <c r="N93" s="188"/>
      <c r="O93" s="189">
        <v>256</v>
      </c>
      <c r="P93" s="190" t="s">
        <v>158</v>
      </c>
    </row>
    <row r="94" spans="1:16" s="191" customFormat="1" ht="24" customHeight="1">
      <c r="A94" s="182"/>
      <c r="B94" s="192"/>
      <c r="C94" s="192"/>
      <c r="D94" s="193"/>
      <c r="E94" s="207"/>
      <c r="F94" s="192"/>
      <c r="G94" s="194"/>
      <c r="H94" s="194"/>
      <c r="I94" s="194"/>
      <c r="J94" s="195"/>
      <c r="K94" s="194"/>
      <c r="L94" s="195"/>
      <c r="M94" s="194"/>
      <c r="N94" s="188"/>
      <c r="O94" s="196">
        <v>64</v>
      </c>
      <c r="P94" s="191" t="s">
        <v>158</v>
      </c>
    </row>
    <row r="95" spans="1:16" s="191" customFormat="1" ht="13.5" customHeight="1">
      <c r="A95" s="182"/>
      <c r="B95" s="182"/>
      <c r="C95" s="182"/>
      <c r="D95" s="183"/>
      <c r="E95" s="184"/>
      <c r="F95" s="182"/>
      <c r="G95" s="186"/>
      <c r="H95" s="186"/>
      <c r="I95" s="186"/>
      <c r="J95" s="187"/>
      <c r="K95" s="186"/>
      <c r="L95" s="187"/>
      <c r="M95" s="186"/>
      <c r="N95" s="188"/>
      <c r="O95" s="189">
        <v>256</v>
      </c>
      <c r="P95" s="190" t="s">
        <v>158</v>
      </c>
    </row>
    <row r="96" spans="1:16" s="191" customFormat="1" ht="13.5" customHeight="1">
      <c r="A96" s="182"/>
      <c r="B96" s="192"/>
      <c r="C96" s="192"/>
      <c r="D96" s="193"/>
      <c r="E96" s="207"/>
      <c r="F96" s="192"/>
      <c r="G96" s="194"/>
      <c r="H96" s="194"/>
      <c r="I96" s="194"/>
      <c r="J96" s="195"/>
      <c r="K96" s="194"/>
      <c r="L96" s="195"/>
      <c r="M96" s="194"/>
      <c r="N96" s="188"/>
      <c r="O96" s="196">
        <v>64</v>
      </c>
      <c r="P96" s="191" t="s">
        <v>158</v>
      </c>
    </row>
    <row r="97" spans="1:16" s="191" customFormat="1" ht="13.5" customHeight="1">
      <c r="A97" s="182"/>
      <c r="B97" s="182"/>
      <c r="C97" s="182"/>
      <c r="D97" s="183"/>
      <c r="E97" s="184"/>
      <c r="F97" s="182"/>
      <c r="G97" s="186"/>
      <c r="H97" s="186"/>
      <c r="I97" s="186"/>
      <c r="J97" s="187"/>
      <c r="K97" s="186"/>
      <c r="L97" s="187"/>
      <c r="M97" s="186"/>
      <c r="N97" s="188"/>
      <c r="O97" s="189">
        <v>256</v>
      </c>
      <c r="P97" s="190" t="s">
        <v>158</v>
      </c>
    </row>
    <row r="98" spans="1:16" s="191" customFormat="1" ht="13.5" customHeight="1">
      <c r="A98" s="182"/>
      <c r="B98" s="192"/>
      <c r="C98" s="192"/>
      <c r="D98" s="193"/>
      <c r="E98" s="207"/>
      <c r="F98" s="192"/>
      <c r="G98" s="194"/>
      <c r="H98" s="194"/>
      <c r="I98" s="194"/>
      <c r="J98" s="195"/>
      <c r="K98" s="194"/>
      <c r="L98" s="195"/>
      <c r="M98" s="194"/>
      <c r="N98" s="188"/>
      <c r="O98" s="196">
        <v>256</v>
      </c>
      <c r="P98" s="191" t="s">
        <v>158</v>
      </c>
    </row>
    <row r="99" spans="1:16" s="191" customFormat="1" ht="13.5" customHeight="1">
      <c r="A99" s="182"/>
      <c r="B99" s="192"/>
      <c r="C99" s="192"/>
      <c r="D99" s="193"/>
      <c r="E99" s="207"/>
      <c r="F99" s="192"/>
      <c r="G99" s="194"/>
      <c r="H99" s="194"/>
      <c r="I99" s="194"/>
      <c r="J99" s="195"/>
      <c r="K99" s="194"/>
      <c r="L99" s="195"/>
      <c r="M99" s="194"/>
      <c r="N99" s="188"/>
      <c r="O99" s="196">
        <v>64</v>
      </c>
      <c r="P99" s="191" t="s">
        <v>158</v>
      </c>
    </row>
    <row r="100" spans="1:16" s="179" customFormat="1" ht="12.75" customHeight="1">
      <c r="A100" s="182"/>
      <c r="B100" s="218"/>
      <c r="D100" s="219"/>
      <c r="E100" s="219"/>
      <c r="I100" s="220"/>
      <c r="K100" s="220"/>
      <c r="M100" s="220"/>
      <c r="N100" s="188"/>
      <c r="P100" s="219" t="s">
        <v>77</v>
      </c>
    </row>
    <row r="101" spans="1:16" s="191" customFormat="1" ht="13.5" customHeight="1">
      <c r="A101" s="182"/>
      <c r="B101" s="192"/>
      <c r="C101" s="192"/>
      <c r="D101" s="193"/>
      <c r="E101" s="207"/>
      <c r="F101" s="192"/>
      <c r="G101" s="194"/>
      <c r="H101" s="194"/>
      <c r="I101" s="194"/>
      <c r="J101" s="195"/>
      <c r="K101" s="194"/>
      <c r="L101" s="195"/>
      <c r="M101" s="194"/>
      <c r="N101" s="188"/>
      <c r="O101" s="196">
        <v>64</v>
      </c>
      <c r="P101" s="191" t="s">
        <v>157</v>
      </c>
    </row>
    <row r="102" spans="1:16" s="191" customFormat="1" ht="24" customHeight="1">
      <c r="A102" s="182"/>
      <c r="B102" s="192"/>
      <c r="C102" s="192"/>
      <c r="D102" s="193"/>
      <c r="E102" s="207"/>
      <c r="F102" s="192"/>
      <c r="G102" s="194"/>
      <c r="H102" s="194"/>
      <c r="I102" s="194"/>
      <c r="J102" s="195"/>
      <c r="K102" s="194"/>
      <c r="L102" s="195"/>
      <c r="M102" s="194"/>
      <c r="N102" s="188"/>
      <c r="O102" s="196">
        <v>64</v>
      </c>
      <c r="P102" s="191" t="s">
        <v>157</v>
      </c>
    </row>
    <row r="103" spans="1:16" s="191" customFormat="1" ht="13.5" customHeight="1">
      <c r="A103" s="182"/>
      <c r="B103" s="182"/>
      <c r="C103" s="182"/>
      <c r="D103" s="183"/>
      <c r="E103" s="184"/>
      <c r="F103" s="182"/>
      <c r="G103" s="186"/>
      <c r="H103" s="186"/>
      <c r="I103" s="186"/>
      <c r="J103" s="187"/>
      <c r="K103" s="186"/>
      <c r="L103" s="187"/>
      <c r="M103" s="186"/>
      <c r="N103" s="188"/>
      <c r="O103" s="189">
        <v>256</v>
      </c>
      <c r="P103" s="190" t="s">
        <v>157</v>
      </c>
    </row>
    <row r="104" spans="1:16" s="191" customFormat="1" ht="24" customHeight="1">
      <c r="A104" s="182"/>
      <c r="B104" s="182"/>
      <c r="C104" s="182"/>
      <c r="D104" s="183"/>
      <c r="E104" s="184"/>
      <c r="F104" s="182"/>
      <c r="G104" s="186"/>
      <c r="H104" s="186"/>
      <c r="I104" s="186"/>
      <c r="J104" s="187"/>
      <c r="K104" s="186"/>
      <c r="L104" s="187"/>
      <c r="M104" s="186"/>
      <c r="N104" s="188"/>
      <c r="O104" s="189">
        <v>256</v>
      </c>
      <c r="P104" s="190" t="s">
        <v>157</v>
      </c>
    </row>
    <row r="105" spans="1:16" s="191" customFormat="1" ht="13.5" customHeight="1">
      <c r="A105" s="182"/>
      <c r="B105" s="192"/>
      <c r="C105" s="192"/>
      <c r="D105" s="193"/>
      <c r="E105" s="207"/>
      <c r="F105" s="192"/>
      <c r="G105" s="194"/>
      <c r="H105" s="194"/>
      <c r="I105" s="194"/>
      <c r="J105" s="195"/>
      <c r="K105" s="194"/>
      <c r="L105" s="195"/>
      <c r="M105" s="194"/>
      <c r="N105" s="188"/>
      <c r="O105" s="196">
        <v>64</v>
      </c>
      <c r="P105" s="191" t="s">
        <v>157</v>
      </c>
    </row>
    <row r="106" spans="1:16" s="191" customFormat="1" ht="13.5" customHeight="1">
      <c r="A106" s="182"/>
      <c r="B106" s="182"/>
      <c r="C106" s="182"/>
      <c r="D106" s="183"/>
      <c r="E106" s="184"/>
      <c r="F106" s="182"/>
      <c r="G106" s="186"/>
      <c r="H106" s="186"/>
      <c r="I106" s="186"/>
      <c r="J106" s="187"/>
      <c r="K106" s="186"/>
      <c r="L106" s="187"/>
      <c r="M106" s="186"/>
      <c r="N106" s="188"/>
      <c r="O106" s="189">
        <v>256</v>
      </c>
      <c r="P106" s="190" t="s">
        <v>157</v>
      </c>
    </row>
    <row r="107" spans="1:16" s="191" customFormat="1" ht="24" customHeight="1">
      <c r="A107" s="182"/>
      <c r="B107" s="192"/>
      <c r="C107" s="192"/>
      <c r="D107" s="193"/>
      <c r="E107" s="207"/>
      <c r="F107" s="192"/>
      <c r="G107" s="194"/>
      <c r="H107" s="194"/>
      <c r="I107" s="194"/>
      <c r="J107" s="195"/>
      <c r="K107" s="194"/>
      <c r="L107" s="195"/>
      <c r="M107" s="194"/>
      <c r="N107" s="206"/>
      <c r="O107" s="196">
        <v>64</v>
      </c>
      <c r="P107" s="191" t="s">
        <v>157</v>
      </c>
    </row>
    <row r="108" spans="1:16" s="191" customFormat="1" ht="24" customHeight="1">
      <c r="A108" s="182"/>
      <c r="B108" s="192"/>
      <c r="C108" s="192"/>
      <c r="D108" s="193"/>
      <c r="E108" s="207"/>
      <c r="F108" s="192"/>
      <c r="G108" s="194"/>
      <c r="H108" s="194"/>
      <c r="I108" s="194"/>
      <c r="J108" s="195"/>
      <c r="K108" s="194"/>
      <c r="L108" s="195"/>
      <c r="M108" s="194"/>
      <c r="N108" s="206"/>
      <c r="O108" s="196">
        <v>64</v>
      </c>
      <c r="P108" s="191" t="s">
        <v>157</v>
      </c>
    </row>
    <row r="109" spans="1:16" s="191" customFormat="1" ht="13.5" customHeight="1">
      <c r="A109" s="182"/>
      <c r="B109" s="192"/>
      <c r="C109" s="192"/>
      <c r="D109" s="193"/>
      <c r="E109" s="207"/>
      <c r="F109" s="192"/>
      <c r="G109" s="194"/>
      <c r="H109" s="194"/>
      <c r="I109" s="194"/>
      <c r="J109" s="195"/>
      <c r="K109" s="194"/>
      <c r="L109" s="195"/>
      <c r="M109" s="194"/>
      <c r="N109" s="206"/>
      <c r="O109" s="196">
        <v>64</v>
      </c>
      <c r="P109" s="191" t="s">
        <v>157</v>
      </c>
    </row>
    <row r="110" spans="1:16" s="179" customFormat="1" ht="12.75" customHeight="1">
      <c r="A110" s="182"/>
      <c r="B110" s="208"/>
      <c r="D110" s="180"/>
      <c r="E110" s="180"/>
      <c r="I110" s="209"/>
      <c r="K110" s="209"/>
      <c r="M110" s="209"/>
      <c r="P110" s="180" t="s">
        <v>69</v>
      </c>
    </row>
    <row r="111" spans="1:16" s="191" customFormat="1" ht="24" customHeight="1">
      <c r="A111" s="192"/>
      <c r="B111" s="192"/>
      <c r="C111" s="192"/>
      <c r="D111" s="193"/>
      <c r="E111" s="207"/>
      <c r="F111" s="192"/>
      <c r="G111" s="194"/>
      <c r="H111" s="194"/>
      <c r="I111" s="194"/>
      <c r="J111" s="195"/>
      <c r="K111" s="194"/>
      <c r="L111" s="195"/>
      <c r="M111" s="194"/>
      <c r="N111" s="206"/>
      <c r="O111" s="196">
        <v>512</v>
      </c>
      <c r="P111" s="191" t="s">
        <v>77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23</vt:i4>
      </vt:variant>
    </vt:vector>
  </HeadingPairs>
  <TitlesOfParts>
    <vt:vector size="40" baseType="lpstr">
      <vt:lpstr>Rekapitulácia stavby</vt:lpstr>
      <vt:lpstr>01 - Architektúra -staveb...</vt:lpstr>
      <vt:lpstr>02 - Zdravotechnika</vt:lpstr>
      <vt:lpstr>03 - Ústredné vykurovanie</vt:lpstr>
      <vt:lpstr>04 - Elektroinštalácia</vt:lpstr>
      <vt:lpstr>elektro</vt:lpstr>
      <vt:lpstr>1kV prípojka</vt:lpstr>
      <vt:lpstr>05 - Fotovoltalická elekt...</vt:lpstr>
      <vt:lpstr>rozvádzač</vt:lpstr>
      <vt:lpstr>bleskozvod</vt:lpstr>
      <vt:lpstr>06 - Vzduchotechnika</vt:lpstr>
      <vt:lpstr>VZT</vt:lpstr>
      <vt:lpstr>07 - Štrukturovaná kabelá...</vt:lpstr>
      <vt:lpstr>08 - Doprava</vt:lpstr>
      <vt:lpstr>09 - SO-02 Oplotenie</vt:lpstr>
      <vt:lpstr>10 - Vonkajší vodovod</vt:lpstr>
      <vt:lpstr>11 - Vonkajšia kanalizácia</vt:lpstr>
      <vt:lpstr>'01 - Architektúra -staveb...'!Názvy_tlače</vt:lpstr>
      <vt:lpstr>'02 - Zdravotechnika'!Názvy_tlače</vt:lpstr>
      <vt:lpstr>'03 - Ústredné vykurovanie'!Názvy_tlače</vt:lpstr>
      <vt:lpstr>'04 - Elektroinštalácia'!Názvy_tlače</vt:lpstr>
      <vt:lpstr>'06 - Vzduchotechnika'!Názvy_tlače</vt:lpstr>
      <vt:lpstr>'07 - Štrukturovaná kabelá...'!Názvy_tlače</vt:lpstr>
      <vt:lpstr>'08 - Doprava'!Názvy_tlače</vt:lpstr>
      <vt:lpstr>'09 - SO-02 Oplotenie'!Názvy_tlače</vt:lpstr>
      <vt:lpstr>'10 - Vonkajší vodovod'!Názvy_tlače</vt:lpstr>
      <vt:lpstr>'11 - Vonkajšia kanalizácia'!Názvy_tlače</vt:lpstr>
      <vt:lpstr>'Rekapitulácia stavby'!Názvy_tlače</vt:lpstr>
      <vt:lpstr>'01 - Architektúra -staveb...'!Oblasť_tlače</vt:lpstr>
      <vt:lpstr>'02 - Zdravotechnika'!Oblasť_tlače</vt:lpstr>
      <vt:lpstr>'03 - Ústredné vykurovanie'!Oblasť_tlače</vt:lpstr>
      <vt:lpstr>'04 - Elektroinštalácia'!Oblasť_tlače</vt:lpstr>
      <vt:lpstr>'05 - Fotovoltalická elekt...'!Oblasť_tlače</vt:lpstr>
      <vt:lpstr>'06 - Vzduchotechnika'!Oblasť_tlače</vt:lpstr>
      <vt:lpstr>'07 - Štrukturovaná kabelá...'!Oblasť_tlače</vt:lpstr>
      <vt:lpstr>'08 - Doprava'!Oblasť_tlače</vt:lpstr>
      <vt:lpstr>'09 - SO-02 Oplotenie'!Oblasť_tlače</vt:lpstr>
      <vt:lpstr>'10 - Vonkajší vodovod'!Oblasť_tlače</vt:lpstr>
      <vt:lpstr>'11 - Vonkajšia kanalizácia'!Oblasť_tlače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Rudolf-HP\Rudolf</dc:creator>
  <cp:lastModifiedBy>admin</cp:lastModifiedBy>
  <cp:lastPrinted>2019-07-25T14:25:41Z</cp:lastPrinted>
  <dcterms:created xsi:type="dcterms:W3CDTF">2019-04-18T11:17:33Z</dcterms:created>
  <dcterms:modified xsi:type="dcterms:W3CDTF">2021-03-04T16:46:10Z</dcterms:modified>
</cp:coreProperties>
</file>