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BACA\Bača\2020\Plán VO 2020\DNS ťažba 2020\DNS ťažba 2021 podklady\VO - ťažba - DNS - Rozsah a cenová ponuka\LS Turcovce\LS 08 VC 3\"/>
    </mc:Choice>
  </mc:AlternateContent>
  <bookViews>
    <workbookView xWindow="1950" yWindow="-30" windowWidth="21075" windowHeight="9780" activeTab="1"/>
  </bookViews>
  <sheets>
    <sheet name="zákazka a cenová ponuka 1 " sheetId="1" r:id="rId1"/>
    <sheet name="Sumár 2" sheetId="17" r:id="rId2"/>
    <sheet name="Vysvetlívky" sheetId="3" r:id="rId3"/>
  </sheets>
  <definedNames>
    <definedName name="_xlnm.Print_Area" localSheetId="0">'zákazka a cenová ponuka 1 '!$A$1:$O$37</definedName>
  </definedNames>
  <calcPr calcId="152511"/>
</workbook>
</file>

<file path=xl/calcChain.xml><?xml version="1.0" encoding="utf-8"?>
<calcChain xmlns="http://schemas.openxmlformats.org/spreadsheetml/2006/main">
  <c r="L19" i="17" l="1"/>
  <c r="L18" i="17"/>
  <c r="L15" i="17"/>
  <c r="L14" i="17"/>
  <c r="L11" i="17"/>
  <c r="L10" i="17"/>
  <c r="G19" i="17"/>
  <c r="F19" i="17"/>
  <c r="E19" i="17"/>
  <c r="G18" i="17"/>
  <c r="F18" i="17"/>
  <c r="E18" i="17"/>
  <c r="G15" i="17"/>
  <c r="F15" i="17"/>
  <c r="E15" i="17"/>
  <c r="G14" i="17"/>
  <c r="F14" i="17"/>
  <c r="E14" i="17"/>
  <c r="G11" i="17"/>
  <c r="F11" i="17"/>
  <c r="E11" i="17"/>
  <c r="G10" i="17"/>
  <c r="F10" i="17"/>
  <c r="E10" i="17"/>
  <c r="G10" i="1" l="1"/>
  <c r="G19" i="1"/>
  <c r="H32" i="17" l="1"/>
  <c r="H31" i="17"/>
  <c r="H30" i="17"/>
  <c r="H29" i="17"/>
  <c r="H28" i="17"/>
  <c r="B4" i="17"/>
  <c r="C3" i="17"/>
  <c r="A8" i="17"/>
  <c r="P17" i="17"/>
  <c r="L16" i="1"/>
  <c r="F16" i="1"/>
  <c r="E16" i="1"/>
  <c r="G15" i="1"/>
  <c r="O15" i="1" s="1"/>
  <c r="O15" i="17" s="1"/>
  <c r="G14" i="1"/>
  <c r="O14" i="1" s="1"/>
  <c r="O14" i="17" s="1"/>
  <c r="E20" i="17" l="1"/>
  <c r="F16" i="17"/>
  <c r="L20" i="17"/>
  <c r="F20" i="17"/>
  <c r="L16" i="17"/>
  <c r="G16" i="1"/>
  <c r="O16" i="1"/>
  <c r="L12" i="17"/>
  <c r="E12" i="17"/>
  <c r="E16" i="17"/>
  <c r="F12" i="17"/>
  <c r="L20" i="1"/>
  <c r="F20" i="1"/>
  <c r="E20" i="1"/>
  <c r="G18" i="1"/>
  <c r="O18" i="1" s="1"/>
  <c r="O18" i="17" s="1"/>
  <c r="L12" i="1"/>
  <c r="F12" i="1"/>
  <c r="E12" i="1"/>
  <c r="G11" i="1"/>
  <c r="G16" i="17" l="1"/>
  <c r="G12" i="1"/>
  <c r="G20" i="17"/>
  <c r="G12" i="17"/>
  <c r="O16" i="17"/>
  <c r="F21" i="17"/>
  <c r="L22" i="17"/>
  <c r="L22" i="1"/>
  <c r="G20" i="1"/>
  <c r="E21" i="17"/>
  <c r="O10" i="1"/>
  <c r="O10" i="17" l="1"/>
  <c r="P10" i="17" s="1"/>
  <c r="G21" i="17"/>
  <c r="P10" i="1"/>
  <c r="O19" i="1" l="1"/>
  <c r="O19" i="17" s="1"/>
  <c r="P17" i="1"/>
  <c r="O11" i="1"/>
  <c r="O11" i="17" s="1"/>
  <c r="P19" i="1" l="1"/>
  <c r="O20" i="1"/>
  <c r="P20" i="1" s="1"/>
  <c r="P11" i="17"/>
  <c r="O12" i="17"/>
  <c r="O12" i="1"/>
  <c r="P11" i="1"/>
  <c r="O22" i="1" l="1"/>
  <c r="P22" i="1" s="1"/>
  <c r="O20" i="17"/>
  <c r="P20" i="17" s="1"/>
  <c r="P19" i="17"/>
  <c r="P12" i="17"/>
  <c r="P12" i="1"/>
  <c r="O22" i="17" l="1"/>
  <c r="O23" i="17" s="1"/>
  <c r="O24" i="17" s="1"/>
  <c r="O23" i="1"/>
  <c r="O24" i="1" s="1"/>
  <c r="P22" i="17" l="1"/>
</calcChain>
</file>

<file path=xl/sharedStrings.xml><?xml version="1.0" encoding="utf-8"?>
<sst xmlns="http://schemas.openxmlformats.org/spreadsheetml/2006/main" count="156" uniqueCount="82">
  <si>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</si>
  <si>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</si>
  <si>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</si>
  <si>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</si>
  <si>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</si>
  <si>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</si>
  <si>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</si>
  <si>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</si>
  <si>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</si>
  <si>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</si>
  <si>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</si>
  <si>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</si>
  <si>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</si>
  <si>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</si>
  <si>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</si>
  <si>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</si>
  <si>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</si>
  <si>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</si>
  <si>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</si>
  <si>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</si>
  <si>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</si>
  <si>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</si>
  <si>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</si>
  <si>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</si>
  <si>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</si>
  <si>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</si>
  <si>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</si>
  <si>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</si>
  <si>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</si>
  <si>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</si>
  <si>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</si>
  <si>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</si>
  <si>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</si>
  <si>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</si>
  <si>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</si>
  <si>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</si>
  <si>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</si>
  <si>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</si>
  <si>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</si>
  <si>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</si>
  <si>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</si>
  <si>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</si>
  <si>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</si>
  <si>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</si>
  <si>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</si>
  <si>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</si>
  <si>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</si>
  <si>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</si>
  <si>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</si>
  <si>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</si>
  <si>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</si>
  <si>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</si>
  <si>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</si>
  <si>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</si>
  <si>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</si>
  <si>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</si>
  <si>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</si>
  <si>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</si>
  <si>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</si>
  <si>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</si>
  <si>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</si>
  <si>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</si>
  <si>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</si>
  <si>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</si>
  <si>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</si>
  <si>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</si>
  <si>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</si>
  <si>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</si>
  <si>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</si>
  <si>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</si>
  <si>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</si>
  <si>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LS/VC/LO</t>
  </si>
  <si>
    <t>spolu</t>
  </si>
  <si>
    <t>1,2,4a,6(skm),7</t>
  </si>
  <si>
    <t>1,2,4a,6(sort),7</t>
  </si>
  <si>
    <t>OU</t>
  </si>
  <si>
    <t>463A1</t>
  </si>
  <si>
    <t>464 1</t>
  </si>
  <si>
    <t>466 1</t>
  </si>
  <si>
    <t>Lesy SR š.p. OZ Vranov n/T, LS Turcovce</t>
  </si>
  <si>
    <t xml:space="preserve">Lesnícke služby v ťažbovom procese na OZ Vranov n/T,  LS Turcovce VC03   </t>
  </si>
  <si>
    <t xml:space="preserve"> LS08 VC03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</si>
</sst>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9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4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6" fillId="3" borderId="20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/>
    </xf>
    <xf numFmtId="0" fontId="6" fillId="3" borderId="28" xfId="0" applyFont="1" applyFill="1" applyBorder="1" applyAlignment="1" applyProtection="1">
      <alignment horizontal="left" vertical="center"/>
    </xf>
    <xf numFmtId="0" fontId="10" fillId="3" borderId="29" xfId="0" applyFont="1" applyFill="1" applyBorder="1" applyAlignment="1" applyProtection="1">
      <alignment horizontal="center" vertical="center" wrapText="1"/>
    </xf>
    <xf numFmtId="0" fontId="10" fillId="3" borderId="29" xfId="0" applyFont="1" applyFill="1" applyBorder="1" applyAlignment="1" applyProtection="1">
      <alignment horizontal="center" vertical="center"/>
    </xf>
    <xf numFmtId="0" fontId="10" fillId="3" borderId="33" xfId="0" applyFont="1" applyFill="1" applyBorder="1" applyAlignment="1" applyProtection="1">
      <alignment horizontal="center" vertical="center" wrapText="1"/>
    </xf>
    <xf numFmtId="0" fontId="10" fillId="3" borderId="33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center" vertical="center"/>
    </xf>
    <xf numFmtId="0" fontId="10" fillId="3" borderId="37" xfId="0" applyFont="1" applyFill="1" applyBorder="1" applyAlignment="1" applyProtection="1">
      <alignment horizontal="center" vertical="center" wrapText="1"/>
    </xf>
    <xf numFmtId="0" fontId="3" fillId="3" borderId="37" xfId="0" applyFont="1" applyFill="1" applyBorder="1" applyAlignment="1" applyProtection="1">
      <alignment horizontal="center" vertical="center"/>
    </xf>
    <xf numFmtId="0" fontId="0" fillId="3" borderId="37" xfId="0" applyFill="1" applyBorder="1" applyAlignment="1" applyProtection="1">
      <alignment horizontal="center" vertical="center"/>
    </xf>
    <xf numFmtId="3" fontId="10" fillId="3" borderId="37" xfId="0" applyNumberFormat="1" applyFont="1" applyFill="1" applyBorder="1" applyAlignment="1" applyProtection="1">
      <alignment horizontal="right" vertical="center"/>
    </xf>
    <xf numFmtId="0" fontId="10" fillId="3" borderId="37" xfId="0" applyFont="1" applyFill="1" applyBorder="1" applyAlignment="1" applyProtection="1">
      <alignment horizontal="center" vertical="center"/>
    </xf>
    <xf numFmtId="4" fontId="6" fillId="3" borderId="39" xfId="0" applyNumberFormat="1" applyFont="1" applyFill="1" applyBorder="1" applyAlignment="1" applyProtection="1">
      <alignment horizontal="center" vertical="center"/>
    </xf>
    <xf numFmtId="4" fontId="6" fillId="3" borderId="38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39" xfId="0" applyFont="1" applyFill="1" applyBorder="1" applyProtection="1"/>
    <xf numFmtId="0" fontId="0" fillId="3" borderId="36" xfId="0" applyFill="1" applyBorder="1" applyProtection="1"/>
    <xf numFmtId="0" fontId="5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25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3" fillId="3" borderId="26" xfId="0" applyFont="1" applyFill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left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0" fontId="0" fillId="3" borderId="0" xfId="0" applyFill="1" applyAlignment="1" applyProtection="1">
      <alignment horizontal="center"/>
    </xf>
    <xf numFmtId="0" fontId="13" fillId="0" borderId="0" xfId="0" applyFont="1" applyProtection="1"/>
    <xf numFmtId="0" fontId="10" fillId="3" borderId="21" xfId="0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/>
    </xf>
    <xf numFmtId="2" fontId="10" fillId="3" borderId="10" xfId="0" applyNumberFormat="1" applyFont="1" applyFill="1" applyBorder="1" applyAlignment="1" applyProtection="1">
      <alignment horizontal="center" vertical="center"/>
    </xf>
    <xf numFmtId="4" fontId="10" fillId="3" borderId="30" xfId="0" applyNumberFormat="1" applyFont="1" applyFill="1" applyBorder="1" applyAlignment="1" applyProtection="1">
      <alignment horizontal="center" vertical="center"/>
    </xf>
    <xf numFmtId="2" fontId="10" fillId="3" borderId="16" xfId="0" applyNumberFormat="1" applyFont="1" applyFill="1" applyBorder="1" applyAlignment="1" applyProtection="1">
      <alignment horizontal="center" vertical="center"/>
    </xf>
    <xf numFmtId="4" fontId="10" fillId="3" borderId="41" xfId="0" applyNumberFormat="1" applyFont="1" applyFill="1" applyBorder="1" applyAlignment="1" applyProtection="1">
      <alignment horizontal="center" vertical="center"/>
    </xf>
    <xf numFmtId="2" fontId="10" fillId="3" borderId="31" xfId="0" applyNumberFormat="1" applyFont="1" applyFill="1" applyBorder="1" applyAlignment="1" applyProtection="1">
      <alignment horizontal="center" vertical="center"/>
    </xf>
    <xf numFmtId="4" fontId="10" fillId="3" borderId="27" xfId="0" applyNumberFormat="1" applyFont="1" applyFill="1" applyBorder="1" applyAlignment="1" applyProtection="1">
      <alignment horizontal="center" vertical="center"/>
    </xf>
    <xf numFmtId="4" fontId="10" fillId="3" borderId="15" xfId="0" applyNumberFormat="1" applyFont="1" applyFill="1" applyBorder="1" applyAlignment="1" applyProtection="1">
      <alignment horizontal="center" vertical="center"/>
    </xf>
    <xf numFmtId="0" fontId="3" fillId="3" borderId="31" xfId="0" applyFont="1" applyFill="1" applyBorder="1" applyAlignment="1" applyProtection="1">
      <alignment horizontal="center" vertical="center"/>
    </xf>
    <xf numFmtId="2" fontId="10" fillId="3" borderId="35" xfId="0" applyNumberFormat="1" applyFont="1" applyFill="1" applyBorder="1" applyAlignment="1" applyProtection="1">
      <alignment horizontal="center" vertical="center"/>
    </xf>
    <xf numFmtId="4" fontId="10" fillId="3" borderId="35" xfId="0" applyNumberFormat="1" applyFont="1" applyFill="1" applyBorder="1" applyAlignment="1" applyProtection="1">
      <alignment horizontal="center" vertical="center"/>
    </xf>
    <xf numFmtId="4" fontId="10" fillId="3" borderId="47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10" fillId="3" borderId="21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2" fontId="3" fillId="3" borderId="10" xfId="0" applyNumberFormat="1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2" fontId="3" fillId="3" borderId="31" xfId="0" applyNumberFormat="1" applyFont="1" applyFill="1" applyBorder="1" applyAlignment="1" applyProtection="1">
      <alignment horizontal="center" vertical="center"/>
    </xf>
    <xf numFmtId="0" fontId="2" fillId="3" borderId="41" xfId="0" applyFont="1" applyFill="1" applyBorder="1" applyAlignment="1" applyProtection="1">
      <alignment horizontal="center" vertical="center"/>
    </xf>
    <xf numFmtId="0" fontId="3" fillId="3" borderId="39" xfId="0" applyFont="1" applyFill="1" applyBorder="1" applyProtection="1">
      <protection locked="0"/>
    </xf>
    <xf numFmtId="0" fontId="10" fillId="3" borderId="48" xfId="0" applyFont="1" applyFill="1" applyBorder="1" applyAlignment="1" applyProtection="1">
      <alignment horizontal="center" vertical="center"/>
    </xf>
    <xf numFmtId="0" fontId="10" fillId="3" borderId="49" xfId="0" applyFont="1" applyFill="1" applyBorder="1" applyAlignment="1" applyProtection="1">
      <alignment horizontal="center" vertical="center"/>
    </xf>
    <xf numFmtId="0" fontId="10" fillId="3" borderId="50" xfId="0" applyFont="1" applyFill="1" applyBorder="1" applyAlignment="1" applyProtection="1">
      <alignment horizontal="center" vertical="center" wrapText="1"/>
    </xf>
    <xf numFmtId="0" fontId="10" fillId="3" borderId="50" xfId="0" applyFont="1" applyFill="1" applyBorder="1" applyAlignment="1" applyProtection="1">
      <alignment horizontal="center" vertical="center"/>
    </xf>
    <xf numFmtId="0" fontId="3" fillId="3" borderId="42" xfId="0" applyFont="1" applyFill="1" applyBorder="1" applyAlignment="1" applyProtection="1">
      <alignment horizontal="center" vertical="center"/>
    </xf>
    <xf numFmtId="0" fontId="10" fillId="3" borderId="5" xfId="0" applyFont="1" applyFill="1" applyBorder="1" applyAlignment="1" applyProtection="1">
      <alignment horizontal="center" vertical="center"/>
    </xf>
    <xf numFmtId="0" fontId="10" fillId="3" borderId="6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/>
    </xf>
    <xf numFmtId="0" fontId="0" fillId="3" borderId="6" xfId="0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4" fontId="10" fillId="3" borderId="29" xfId="0" applyNumberFormat="1" applyFont="1" applyFill="1" applyBorder="1" applyAlignment="1" applyProtection="1">
      <alignment horizontal="center" vertical="center"/>
    </xf>
    <xf numFmtId="4" fontId="10" fillId="3" borderId="1" xfId="0" applyNumberFormat="1" applyFont="1" applyFill="1" applyBorder="1" applyAlignment="1" applyProtection="1">
      <alignment horizontal="center" vertical="center"/>
    </xf>
    <xf numFmtId="2" fontId="10" fillId="3" borderId="29" xfId="0" applyNumberFormat="1" applyFont="1" applyFill="1" applyBorder="1" applyAlignment="1" applyProtection="1">
      <alignment horizontal="center" vertical="center" wrapText="1"/>
    </xf>
    <xf numFmtId="2" fontId="10" fillId="3" borderId="21" xfId="0" applyNumberFormat="1" applyFont="1" applyFill="1" applyBorder="1" applyAlignment="1" applyProtection="1">
      <alignment horizontal="center" vertical="center" wrapText="1"/>
    </xf>
    <xf numFmtId="4" fontId="10" fillId="3" borderId="51" xfId="0" applyNumberFormat="1" applyFont="1" applyFill="1" applyBorder="1" applyAlignment="1" applyProtection="1">
      <alignment horizontal="center" vertical="center"/>
    </xf>
    <xf numFmtId="4" fontId="10" fillId="3" borderId="48" xfId="0" applyNumberFormat="1" applyFont="1" applyFill="1" applyBorder="1" applyAlignment="1" applyProtection="1">
      <alignment vertical="center"/>
    </xf>
    <xf numFmtId="4" fontId="10" fillId="3" borderId="48" xfId="0" applyNumberFormat="1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0" fontId="10" fillId="3" borderId="45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left"/>
    </xf>
    <xf numFmtId="4" fontId="10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3" borderId="10" xfId="0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31" xfId="0" applyFont="1" applyFill="1" applyBorder="1" applyAlignment="1" applyProtection="1">
      <alignment horizontal="center" vertical="center"/>
    </xf>
    <xf numFmtId="0" fontId="10" fillId="3" borderId="34" xfId="0" applyFont="1" applyFill="1" applyBorder="1" applyAlignment="1" applyProtection="1">
      <alignment horizontal="center" vertical="center"/>
    </xf>
    <xf numFmtId="4" fontId="10" fillId="2" borderId="8" xfId="0" applyNumberFormat="1" applyFont="1" applyFill="1" applyBorder="1" applyAlignment="1" applyProtection="1">
      <alignment horizontal="center" vertical="center"/>
      <protection locked="0"/>
    </xf>
    <xf numFmtId="4" fontId="10" fillId="2" borderId="41" xfId="0" applyNumberFormat="1" applyFont="1" applyFill="1" applyBorder="1" applyAlignment="1" applyProtection="1">
      <alignment horizontal="center" vertical="center"/>
      <protection locked="0"/>
    </xf>
    <xf numFmtId="14" fontId="6" fillId="3" borderId="20" xfId="0" applyNumberFormat="1" applyFont="1" applyFill="1" applyBorder="1" applyAlignment="1" applyProtection="1">
      <alignment vertical="center" wrapText="1"/>
    </xf>
    <xf numFmtId="0" fontId="10" fillId="3" borderId="32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10" fillId="3" borderId="45" xfId="0" applyFont="1" applyFill="1" applyBorder="1" applyAlignment="1" applyProtection="1">
      <alignment horizontal="center" vertical="center"/>
    </xf>
    <xf numFmtId="0" fontId="10" fillId="3" borderId="46" xfId="0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/>
    </xf>
    <xf numFmtId="0" fontId="15" fillId="3" borderId="26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22" xfId="0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  <protection locked="0"/>
    </xf>
    <xf numFmtId="0" fontId="5" fillId="3" borderId="7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4" fillId="3" borderId="0" xfId="0" applyFont="1" applyFill="1" applyAlignment="1" applyProtection="1"/>
    <xf numFmtId="0" fontId="0" fillId="3" borderId="0" xfId="0" applyFill="1" applyAlignment="1" applyProtection="1"/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0" fillId="2" borderId="25" xfId="0" applyFill="1" applyBorder="1" applyAlignment="1" applyProtection="1">
      <alignment horizontal="center"/>
    </xf>
    <xf numFmtId="0" fontId="0" fillId="2" borderId="15" xfId="0" applyFill="1" applyBorder="1" applyAlignment="1" applyProtection="1">
      <alignment horizontal="center"/>
    </xf>
    <xf numFmtId="0" fontId="0" fillId="2" borderId="26" xfId="0" applyFill="1" applyBorder="1" applyAlignment="1" applyProtection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42" xfId="0" applyFill="1" applyBorder="1" applyAlignment="1" applyProtection="1">
      <alignment horizontal="center" vertical="top" wrapText="1"/>
      <protection locked="0"/>
    </xf>
    <xf numFmtId="0" fontId="0" fillId="3" borderId="17" xfId="0" applyFill="1" applyBorder="1" applyAlignment="1" applyProtection="1">
      <alignment horizontal="center" vertical="top" wrapText="1"/>
      <protection locked="0"/>
    </xf>
    <xf numFmtId="0" fontId="0" fillId="3" borderId="43" xfId="0" applyFill="1" applyBorder="1" applyAlignment="1" applyProtection="1">
      <alignment horizontal="center" vertical="top" wrapText="1"/>
      <protection locked="0"/>
    </xf>
    <xf numFmtId="0" fontId="0" fillId="3" borderId="40" xfId="0" applyFill="1" applyBorder="1" applyAlignment="1" applyProtection="1">
      <alignment horizontal="center" vertical="top" wrapText="1"/>
      <protection locked="0"/>
    </xf>
    <xf numFmtId="0" fontId="0" fillId="3" borderId="0" xfId="0" applyFill="1" applyBorder="1" applyAlignment="1" applyProtection="1">
      <alignment horizontal="center" vertical="top" wrapText="1"/>
      <protection locked="0"/>
    </xf>
    <xf numFmtId="0" fontId="0" fillId="3" borderId="44" xfId="0" applyFill="1" applyBorder="1" applyAlignment="1" applyProtection="1">
      <alignment horizontal="center" vertical="top" wrapText="1"/>
      <protection locked="0"/>
    </xf>
    <xf numFmtId="0" fontId="0" fillId="3" borderId="45" xfId="0" applyFill="1" applyBorder="1" applyAlignment="1" applyProtection="1">
      <alignment horizontal="center" vertical="top" wrapText="1"/>
      <protection locked="0"/>
    </xf>
    <xf numFmtId="0" fontId="0" fillId="3" borderId="41" xfId="0" applyFill="1" applyBorder="1" applyAlignment="1" applyProtection="1">
      <alignment horizontal="center" vertical="top" wrapText="1"/>
      <protection locked="0"/>
    </xf>
    <xf numFmtId="0" fontId="0" fillId="3" borderId="46" xfId="0" applyFill="1" applyBorder="1" applyAlignment="1" applyProtection="1">
      <alignment horizontal="center" vertical="top" wrapText="1"/>
      <protection locked="0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25" xfId="0" applyFont="1" applyFill="1" applyBorder="1" applyAlignment="1" applyProtection="1">
      <alignment horizontal="left"/>
    </xf>
    <xf numFmtId="0" fontId="5" fillId="2" borderId="15" xfId="0" applyFont="1" applyFill="1" applyBorder="1" applyAlignment="1" applyProtection="1">
      <alignment horizontal="left"/>
    </xf>
    <xf numFmtId="0" fontId="5" fillId="2" borderId="26" xfId="0" applyFont="1" applyFill="1" applyBorder="1" applyAlignment="1" applyProtection="1">
      <alignment horizontal="left"/>
    </xf>
    <xf numFmtId="0" fontId="3" fillId="3" borderId="25" xfId="0" applyFont="1" applyFill="1" applyBorder="1" applyAlignment="1" applyProtection="1">
      <alignment horizontal="center" vertical="center"/>
    </xf>
    <xf numFmtId="0" fontId="0" fillId="3" borderId="26" xfId="0" applyFont="1" applyFill="1" applyBorder="1" applyAlignment="1" applyProtection="1">
      <alignment horizontal="center" vertical="center"/>
    </xf>
    <xf numFmtId="0" fontId="3" fillId="3" borderId="42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26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0" fillId="3" borderId="42" xfId="0" applyFill="1" applyBorder="1" applyAlignment="1" applyProtection="1">
      <alignment horizontal="center" vertical="top" wrapText="1"/>
    </xf>
    <xf numFmtId="0" fontId="0" fillId="3" borderId="17" xfId="0" applyFill="1" applyBorder="1" applyAlignment="1" applyProtection="1">
      <alignment horizontal="center" vertical="top" wrapText="1"/>
    </xf>
    <xf numFmtId="0" fontId="0" fillId="3" borderId="43" xfId="0" applyFill="1" applyBorder="1" applyAlignment="1" applyProtection="1">
      <alignment horizontal="center" vertical="top" wrapText="1"/>
    </xf>
    <xf numFmtId="0" fontId="0" fillId="3" borderId="40" xfId="0" applyFill="1" applyBorder="1" applyAlignment="1" applyProtection="1">
      <alignment horizontal="center" vertical="top" wrapText="1"/>
    </xf>
    <xf numFmtId="0" fontId="0" fillId="3" borderId="0" xfId="0" applyFill="1" applyBorder="1" applyAlignment="1" applyProtection="1">
      <alignment horizontal="center" vertical="top" wrapText="1"/>
    </xf>
    <xf numFmtId="0" fontId="0" fillId="3" borderId="44" xfId="0" applyFill="1" applyBorder="1" applyAlignment="1" applyProtection="1">
      <alignment horizontal="center" vertical="top" wrapText="1"/>
    </xf>
    <xf numFmtId="0" fontId="0" fillId="3" borderId="45" xfId="0" applyFill="1" applyBorder="1" applyAlignment="1" applyProtection="1">
      <alignment horizontal="center" vertical="top" wrapText="1"/>
    </xf>
    <xf numFmtId="0" fontId="0" fillId="3" borderId="41" xfId="0" applyFill="1" applyBorder="1" applyAlignment="1" applyProtection="1">
      <alignment horizontal="center" vertical="top" wrapText="1"/>
    </xf>
    <xf numFmtId="0" fontId="0" fillId="3" borderId="46" xfId="0" applyFill="1" applyBorder="1" applyAlignment="1" applyProtection="1">
      <alignment horizontal="center" vertical="top" wrapText="1"/>
    </xf>
    <xf numFmtId="0" fontId="7" fillId="3" borderId="9" xfId="0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41" xfId="0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7"/>
  <sheetViews>
    <sheetView zoomScaleNormal="100" zoomScaleSheetLayoutView="100" workbookViewId="0">
      <selection activeCell="N10" sqref="N10"/>
    </sheetView>
  </sheetViews>
  <sheetFormatPr defaultRowHeight="15" x14ac:dyDescent="0.25"/>
  <cols>
    <col min="1" max="1" width="13.7109375" style="57" customWidth="1"/>
    <col min="2" max="2" width="12" style="57" customWidth="1"/>
    <col min="3" max="3" width="14.85546875" style="57" customWidth="1"/>
    <col min="4" max="4" width="14.5703125" style="57" customWidth="1"/>
    <col min="5" max="6" width="9.140625" style="57"/>
    <col min="7" max="7" width="11.85546875" style="57" customWidth="1"/>
    <col min="8" max="10" width="9.140625" style="57"/>
    <col min="11" max="11" width="11.42578125" style="57" customWidth="1"/>
    <col min="12" max="12" width="16.140625" style="57" customWidth="1"/>
    <col min="13" max="13" width="6.140625" style="57" customWidth="1"/>
    <col min="14" max="14" width="13.85546875" style="57" customWidth="1"/>
    <col min="15" max="15" width="15.85546875" style="57" customWidth="1"/>
    <col min="16" max="16" width="14.5703125" style="57" customWidth="1"/>
    <col min="17" max="17" width="9.42578125" style="57" bestFit="1" customWidth="1"/>
    <col min="18" max="16384" width="9.140625" style="57"/>
  </cols>
  <sheetData>
    <row r="1" spans="1:21" ht="18" x14ac:dyDescent="0.25">
      <c r="A1" s="120" t="s">
        <v>64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4" t="s">
        <v>69</v>
      </c>
      <c r="O1" s="13"/>
    </row>
    <row r="2" spans="1:21" ht="11.25" customHeight="1" x14ac:dyDescent="0.25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14" t="s">
        <v>70</v>
      </c>
      <c r="O2" s="13"/>
    </row>
    <row r="3" spans="1:21" ht="18" x14ac:dyDescent="0.25">
      <c r="A3" s="15" t="s">
        <v>0</v>
      </c>
      <c r="B3" s="98"/>
      <c r="C3" s="136" t="s">
        <v>80</v>
      </c>
      <c r="D3" s="137"/>
      <c r="E3" s="137"/>
      <c r="F3" s="137"/>
      <c r="G3" s="137"/>
      <c r="H3" s="137"/>
      <c r="I3" s="137"/>
      <c r="J3" s="137"/>
      <c r="K3" s="137"/>
      <c r="L3" s="98"/>
      <c r="N3" s="12"/>
      <c r="O3" s="13"/>
    </row>
    <row r="4" spans="1:21" x14ac:dyDescent="0.25">
      <c r="A4" s="102" t="s">
        <v>1</v>
      </c>
      <c r="B4" s="134" t="s">
        <v>79</v>
      </c>
      <c r="C4" s="134"/>
      <c r="D4" s="134"/>
      <c r="E4" s="134"/>
      <c r="F4" s="134"/>
      <c r="G4" s="17"/>
      <c r="H4" s="16"/>
      <c r="I4" s="16"/>
      <c r="J4" s="19"/>
      <c r="K4" s="16"/>
      <c r="L4" s="16"/>
      <c r="M4" s="16"/>
      <c r="N4" s="16"/>
      <c r="O4" s="16"/>
    </row>
    <row r="5" spans="1:21" ht="6" customHeight="1" thickBot="1" x14ac:dyDescent="0.3">
      <c r="A5" s="99"/>
      <c r="B5" s="135"/>
      <c r="C5" s="135"/>
      <c r="D5" s="135"/>
      <c r="E5" s="135"/>
      <c r="F5" s="135"/>
      <c r="G5" s="17"/>
      <c r="H5" s="16"/>
      <c r="I5" s="16"/>
      <c r="J5" s="16"/>
      <c r="K5" s="16"/>
      <c r="L5" s="16"/>
      <c r="M5" s="16"/>
      <c r="N5" s="16"/>
      <c r="O5" s="16"/>
    </row>
    <row r="6" spans="1:21" ht="16.5" customHeight="1" thickBot="1" x14ac:dyDescent="0.3">
      <c r="A6" s="132" t="s">
        <v>66</v>
      </c>
      <c r="B6" s="133"/>
      <c r="C6" s="58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21" ht="21" customHeight="1" thickBot="1" x14ac:dyDescent="0.3">
      <c r="A7" s="80" t="s">
        <v>71</v>
      </c>
      <c r="B7" s="138" t="s">
        <v>2</v>
      </c>
      <c r="C7" s="140" t="s">
        <v>53</v>
      </c>
      <c r="D7" s="141"/>
      <c r="E7" s="148" t="s">
        <v>3</v>
      </c>
      <c r="F7" s="149"/>
      <c r="G7" s="150"/>
      <c r="H7" s="123" t="s">
        <v>4</v>
      </c>
      <c r="I7" s="113" t="s">
        <v>5</v>
      </c>
      <c r="J7" s="127" t="s">
        <v>6</v>
      </c>
      <c r="K7" s="130" t="s">
        <v>7</v>
      </c>
      <c r="L7" s="113" t="s">
        <v>54</v>
      </c>
      <c r="M7" s="113" t="s">
        <v>60</v>
      </c>
      <c r="N7" s="142" t="s">
        <v>58</v>
      </c>
      <c r="O7" s="144" t="s">
        <v>59</v>
      </c>
    </row>
    <row r="8" spans="1:21" ht="21.75" customHeight="1" x14ac:dyDescent="0.25">
      <c r="A8" s="113" t="s">
        <v>81</v>
      </c>
      <c r="B8" s="139"/>
      <c r="C8" s="146" t="s">
        <v>68</v>
      </c>
      <c r="D8" s="147"/>
      <c r="E8" s="146" t="s">
        <v>9</v>
      </c>
      <c r="F8" s="126" t="s">
        <v>10</v>
      </c>
      <c r="G8" s="113" t="s">
        <v>11</v>
      </c>
      <c r="H8" s="124"/>
      <c r="I8" s="126"/>
      <c r="J8" s="128"/>
      <c r="K8" s="131"/>
      <c r="L8" s="126"/>
      <c r="M8" s="126"/>
      <c r="N8" s="143"/>
      <c r="O8" s="145"/>
    </row>
    <row r="9" spans="1:21" ht="50.25" customHeight="1" thickBot="1" x14ac:dyDescent="0.3">
      <c r="A9" s="114"/>
      <c r="B9" s="139"/>
      <c r="C9" s="146"/>
      <c r="D9" s="147"/>
      <c r="E9" s="146"/>
      <c r="F9" s="126"/>
      <c r="G9" s="126"/>
      <c r="H9" s="125"/>
      <c r="I9" s="126"/>
      <c r="J9" s="129"/>
      <c r="K9" s="131"/>
      <c r="L9" s="114"/>
      <c r="M9" s="114"/>
      <c r="N9" s="143"/>
      <c r="O9" s="145"/>
      <c r="T9" s="73"/>
      <c r="U9" s="73"/>
    </row>
    <row r="10" spans="1:21" x14ac:dyDescent="0.25">
      <c r="A10" s="111"/>
      <c r="B10" s="74" t="s">
        <v>76</v>
      </c>
      <c r="C10" s="121" t="s">
        <v>74</v>
      </c>
      <c r="D10" s="122"/>
      <c r="E10" s="94">
        <v>0</v>
      </c>
      <c r="F10" s="60">
        <v>119.75</v>
      </c>
      <c r="G10" s="94">
        <f>SUM(E10:F10)</f>
        <v>119.75</v>
      </c>
      <c r="H10" s="60" t="s">
        <v>75</v>
      </c>
      <c r="I10" s="60">
        <v>30</v>
      </c>
      <c r="J10" s="60">
        <v>1.65</v>
      </c>
      <c r="K10" s="101">
        <v>2000</v>
      </c>
      <c r="L10" s="62">
        <v>1877.68</v>
      </c>
      <c r="M10" s="104" t="s">
        <v>61</v>
      </c>
      <c r="N10" s="109"/>
      <c r="O10" s="62">
        <f>SUM(N10*G10)</f>
        <v>0</v>
      </c>
      <c r="P10" s="59" t="str">
        <f>IF( O10=0," ", IF(100-((L10/O10)*100)&gt;20,"viac ako 20%",0))</f>
        <v xml:space="preserve"> </v>
      </c>
    </row>
    <row r="11" spans="1:21" x14ac:dyDescent="0.25">
      <c r="A11" s="21"/>
      <c r="B11" s="22" t="s">
        <v>76</v>
      </c>
      <c r="C11" s="117" t="s">
        <v>73</v>
      </c>
      <c r="D11" s="118"/>
      <c r="E11" s="92">
        <v>0</v>
      </c>
      <c r="F11" s="92">
        <v>478.99</v>
      </c>
      <c r="G11" s="92">
        <f t="shared" ref="G11" si="0">SUM(E11:F11)</f>
        <v>478.99</v>
      </c>
      <c r="H11" s="23" t="s">
        <v>75</v>
      </c>
      <c r="I11" s="22">
        <v>30</v>
      </c>
      <c r="J11" s="22">
        <v>1.65</v>
      </c>
      <c r="K11" s="105">
        <v>2000</v>
      </c>
      <c r="L11" s="64">
        <v>6519.05</v>
      </c>
      <c r="M11" s="63" t="s">
        <v>61</v>
      </c>
      <c r="N11" s="103"/>
      <c r="O11" s="64">
        <f>SUM(N11*G11)</f>
        <v>0</v>
      </c>
      <c r="P11" s="59" t="str">
        <f t="shared" ref="P11" si="1">IF( O11=0," ", IF(100-((L11/O11)*100)&gt;20,"viac ako 20%",0))</f>
        <v xml:space="preserve"> </v>
      </c>
    </row>
    <row r="12" spans="1:21" x14ac:dyDescent="0.25">
      <c r="A12" s="24"/>
      <c r="B12" s="25" t="s">
        <v>72</v>
      </c>
      <c r="C12" s="117"/>
      <c r="D12" s="119"/>
      <c r="E12" s="91">
        <f>SUM(E10:E11)</f>
        <v>0</v>
      </c>
      <c r="F12" s="91">
        <f t="shared" ref="F12:G12" si="2">SUM(F10:F11)</f>
        <v>598.74</v>
      </c>
      <c r="G12" s="91">
        <f t="shared" si="2"/>
        <v>598.74</v>
      </c>
      <c r="H12" s="26"/>
      <c r="I12" s="25"/>
      <c r="J12" s="25"/>
      <c r="K12" s="100"/>
      <c r="L12" s="64">
        <f>SUM(L10:L11)</f>
        <v>8396.73</v>
      </c>
      <c r="M12" s="63" t="s">
        <v>61</v>
      </c>
      <c r="N12" s="65"/>
      <c r="O12" s="66">
        <f>SUM(O10:O11)</f>
        <v>0</v>
      </c>
      <c r="P12" s="59" t="str">
        <f>IF( O12=0," ", IF(100-((L12/O12)*100)&gt;20,"viac ako 20%",0))</f>
        <v xml:space="preserve"> </v>
      </c>
    </row>
    <row r="13" spans="1:21" x14ac:dyDescent="0.25">
      <c r="A13" s="24"/>
      <c r="B13" s="22"/>
      <c r="C13" s="105"/>
      <c r="D13" s="106"/>
      <c r="E13" s="56"/>
      <c r="F13" s="56"/>
      <c r="G13" s="56"/>
      <c r="H13" s="23"/>
      <c r="I13" s="22"/>
      <c r="J13" s="22"/>
      <c r="K13" s="105"/>
      <c r="L13" s="64"/>
      <c r="M13" s="67"/>
      <c r="N13" s="68"/>
      <c r="O13" s="64"/>
      <c r="P13" s="59"/>
    </row>
    <row r="14" spans="1:21" x14ac:dyDescent="0.25">
      <c r="A14" s="24"/>
      <c r="B14" s="26" t="s">
        <v>77</v>
      </c>
      <c r="C14" s="115" t="s">
        <v>74</v>
      </c>
      <c r="D14" s="116"/>
      <c r="E14" s="93">
        <v>0</v>
      </c>
      <c r="F14" s="25">
        <v>123.44</v>
      </c>
      <c r="G14" s="25">
        <f>SUM(E14:F14)</f>
        <v>123.44</v>
      </c>
      <c r="H14" s="25" t="s">
        <v>75</v>
      </c>
      <c r="I14" s="25">
        <v>30</v>
      </c>
      <c r="J14" s="25">
        <v>1.87</v>
      </c>
      <c r="K14" s="100">
        <v>1600</v>
      </c>
      <c r="L14" s="66">
        <v>1773.83</v>
      </c>
      <c r="M14" s="107" t="s">
        <v>61</v>
      </c>
      <c r="N14" s="110"/>
      <c r="O14" s="66">
        <f>SUM(N14*G14)</f>
        <v>0</v>
      </c>
      <c r="P14" s="59"/>
    </row>
    <row r="15" spans="1:21" x14ac:dyDescent="0.25">
      <c r="A15" s="24"/>
      <c r="B15" s="22" t="s">
        <v>77</v>
      </c>
      <c r="C15" s="117" t="s">
        <v>73</v>
      </c>
      <c r="D15" s="118"/>
      <c r="E15" s="92">
        <v>0</v>
      </c>
      <c r="F15" s="92">
        <v>493.75</v>
      </c>
      <c r="G15" s="92">
        <f t="shared" ref="G15" si="3">SUM(E15:F15)</f>
        <v>493.75</v>
      </c>
      <c r="H15" s="23" t="s">
        <v>75</v>
      </c>
      <c r="I15" s="22">
        <v>30</v>
      </c>
      <c r="J15" s="22">
        <v>1.87</v>
      </c>
      <c r="K15" s="105">
        <v>1600</v>
      </c>
      <c r="L15" s="64">
        <v>6063.28</v>
      </c>
      <c r="M15" s="63" t="s">
        <v>61</v>
      </c>
      <c r="N15" s="103"/>
      <c r="O15" s="64">
        <f>SUM(N15*G15)</f>
        <v>0</v>
      </c>
      <c r="P15" s="59"/>
    </row>
    <row r="16" spans="1:21" x14ac:dyDescent="0.25">
      <c r="A16" s="24"/>
      <c r="B16" s="25" t="s">
        <v>72</v>
      </c>
      <c r="C16" s="117"/>
      <c r="D16" s="119"/>
      <c r="E16" s="91">
        <f>SUM(E14:E15)</f>
        <v>0</v>
      </c>
      <c r="F16" s="91">
        <f t="shared" ref="F16:G16" si="4">SUM(F14:F15)</f>
        <v>617.19000000000005</v>
      </c>
      <c r="G16" s="91">
        <f t="shared" si="4"/>
        <v>617.19000000000005</v>
      </c>
      <c r="H16" s="26"/>
      <c r="I16" s="25"/>
      <c r="J16" s="25"/>
      <c r="K16" s="100"/>
      <c r="L16" s="64">
        <f>SUM(L14:L15)</f>
        <v>7837.11</v>
      </c>
      <c r="M16" s="63" t="s">
        <v>61</v>
      </c>
      <c r="N16" s="65"/>
      <c r="O16" s="66">
        <f>SUM(O14:O15)</f>
        <v>0</v>
      </c>
      <c r="P16" s="59"/>
    </row>
    <row r="17" spans="1:16" x14ac:dyDescent="0.25">
      <c r="A17" s="21"/>
      <c r="B17" s="22"/>
      <c r="C17" s="117"/>
      <c r="D17" s="118"/>
      <c r="E17" s="56"/>
      <c r="F17" s="56"/>
      <c r="G17" s="56"/>
      <c r="H17" s="23"/>
      <c r="I17" s="22"/>
      <c r="J17" s="22"/>
      <c r="K17" s="105"/>
      <c r="L17" s="64"/>
      <c r="M17" s="67"/>
      <c r="N17" s="68"/>
      <c r="O17" s="64"/>
      <c r="P17" s="59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22" t="s">
        <v>78</v>
      </c>
      <c r="C18" s="115" t="s">
        <v>74</v>
      </c>
      <c r="D18" s="116"/>
      <c r="E18" s="93">
        <v>0</v>
      </c>
      <c r="F18" s="25">
        <v>120.28</v>
      </c>
      <c r="G18" s="25">
        <f>SUM(E18:F18)</f>
        <v>120.28</v>
      </c>
      <c r="H18" s="23" t="s">
        <v>75</v>
      </c>
      <c r="I18" s="22">
        <v>30</v>
      </c>
      <c r="J18" s="22">
        <v>1.7</v>
      </c>
      <c r="K18" s="105">
        <v>1200</v>
      </c>
      <c r="L18" s="64">
        <v>1710.38</v>
      </c>
      <c r="M18" s="67" t="s">
        <v>61</v>
      </c>
      <c r="N18" s="103"/>
      <c r="O18" s="64">
        <f>SUM(N18*G18)</f>
        <v>0</v>
      </c>
      <c r="P18" s="59"/>
    </row>
    <row r="19" spans="1:16" x14ac:dyDescent="0.25">
      <c r="A19" s="21"/>
      <c r="B19" s="22" t="s">
        <v>78</v>
      </c>
      <c r="C19" s="117" t="s">
        <v>73</v>
      </c>
      <c r="D19" s="118"/>
      <c r="E19" s="92">
        <v>0</v>
      </c>
      <c r="F19" s="92">
        <v>481.12</v>
      </c>
      <c r="G19" s="92">
        <f>SUM(E19:F19)</f>
        <v>481.12</v>
      </c>
      <c r="H19" s="23" t="s">
        <v>75</v>
      </c>
      <c r="I19" s="22">
        <v>30</v>
      </c>
      <c r="J19" s="22">
        <v>1.7</v>
      </c>
      <c r="K19" s="105">
        <v>1200</v>
      </c>
      <c r="L19" s="64">
        <v>5677.22</v>
      </c>
      <c r="M19" s="67" t="s">
        <v>61</v>
      </c>
      <c r="N19" s="103"/>
      <c r="O19" s="64">
        <f t="shared" ref="O19" si="6">SUM(N19*G19)</f>
        <v>0</v>
      </c>
      <c r="P19" s="59" t="str">
        <f t="shared" si="5"/>
        <v xml:space="preserve"> </v>
      </c>
    </row>
    <row r="20" spans="1:16" ht="15.75" thickBot="1" x14ac:dyDescent="0.3">
      <c r="A20" s="112"/>
      <c r="B20" s="27" t="s">
        <v>72</v>
      </c>
      <c r="C20" s="117"/>
      <c r="D20" s="119"/>
      <c r="E20" s="91">
        <f>SUM(E18:E19)</f>
        <v>0</v>
      </c>
      <c r="F20" s="91">
        <f t="shared" ref="F20" si="7">SUM(F18:F19)</f>
        <v>601.4</v>
      </c>
      <c r="G20" s="91">
        <f t="shared" ref="G20" si="8">SUM(G18:G19)</f>
        <v>601.4</v>
      </c>
      <c r="H20" s="28"/>
      <c r="I20" s="27"/>
      <c r="J20" s="27"/>
      <c r="K20" s="108"/>
      <c r="L20" s="70">
        <f>SUM(L18:L19)</f>
        <v>7387.6</v>
      </c>
      <c r="M20" s="71" t="s">
        <v>61</v>
      </c>
      <c r="N20" s="72"/>
      <c r="O20" s="70">
        <f>SUM(O18:O19)</f>
        <v>0</v>
      </c>
      <c r="P20" s="59" t="str">
        <f t="shared" si="5"/>
        <v xml:space="preserve"> </v>
      </c>
    </row>
    <row r="21" spans="1:16" ht="15.75" thickBot="1" x14ac:dyDescent="0.3">
      <c r="A21" s="29"/>
      <c r="B21" s="30"/>
      <c r="C21" s="31"/>
      <c r="D21" s="32"/>
      <c r="E21" s="33"/>
      <c r="F21" s="33"/>
      <c r="G21" s="33"/>
      <c r="H21" s="34"/>
      <c r="I21" s="30"/>
      <c r="J21" s="30"/>
      <c r="K21" s="31"/>
      <c r="L21" s="35"/>
      <c r="M21" s="36"/>
      <c r="N21" s="36"/>
      <c r="O21" s="39"/>
      <c r="P21" s="59"/>
    </row>
    <row r="22" spans="1:16" ht="15.75" thickBot="1" x14ac:dyDescent="0.3">
      <c r="A22" s="47"/>
      <c r="B22" s="37"/>
      <c r="C22" s="37"/>
      <c r="D22" s="37"/>
      <c r="E22" s="37"/>
      <c r="F22" s="37"/>
      <c r="G22" s="37"/>
      <c r="H22" s="37"/>
      <c r="I22" s="37"/>
      <c r="J22" s="168" t="s">
        <v>13</v>
      </c>
      <c r="K22" s="168"/>
      <c r="L22" s="35">
        <f>L12+L16+L20</f>
        <v>23621.440000000002</v>
      </c>
      <c r="M22" s="38"/>
      <c r="N22" s="40" t="s">
        <v>14</v>
      </c>
      <c r="O22" s="35">
        <f>O12+O16+O20</f>
        <v>0</v>
      </c>
      <c r="P22" s="59" t="str">
        <f>IF(O22&gt;L22,"prekročená cena","nižšia ako stanovená")</f>
        <v>nižšia ako stanovená</v>
      </c>
    </row>
    <row r="23" spans="1:16" ht="15.75" thickBot="1" x14ac:dyDescent="0.3">
      <c r="A23" s="169" t="s">
        <v>15</v>
      </c>
      <c r="B23" s="170"/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1"/>
      <c r="O23" s="35">
        <f>O22*0.2</f>
        <v>0</v>
      </c>
    </row>
    <row r="24" spans="1:16" ht="15.75" thickBot="1" x14ac:dyDescent="0.3">
      <c r="A24" s="169" t="s">
        <v>16</v>
      </c>
      <c r="B24" s="170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1"/>
      <c r="O24" s="35">
        <f>O22+O23</f>
        <v>0</v>
      </c>
    </row>
    <row r="25" spans="1:16" x14ac:dyDescent="0.25">
      <c r="A25" s="157" t="s">
        <v>17</v>
      </c>
      <c r="B25" s="157"/>
      <c r="C25" s="157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</row>
    <row r="26" spans="1:16" x14ac:dyDescent="0.25">
      <c r="A26" s="172" t="s">
        <v>65</v>
      </c>
      <c r="B26" s="172"/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</row>
    <row r="27" spans="1:16" ht="25.5" customHeight="1" x14ac:dyDescent="0.25">
      <c r="A27" s="49" t="s">
        <v>57</v>
      </c>
      <c r="B27" s="49"/>
      <c r="C27" s="49"/>
      <c r="D27" s="49"/>
      <c r="E27" s="49"/>
      <c r="F27" s="49"/>
      <c r="G27" s="48" t="s">
        <v>55</v>
      </c>
      <c r="H27" s="49"/>
      <c r="I27" s="49"/>
      <c r="J27" s="42"/>
      <c r="K27" s="42"/>
      <c r="L27" s="42"/>
      <c r="M27" s="42"/>
      <c r="N27" s="42"/>
      <c r="O27" s="42"/>
    </row>
    <row r="28" spans="1:16" ht="15" customHeight="1" x14ac:dyDescent="0.25">
      <c r="A28" s="159" t="s">
        <v>67</v>
      </c>
      <c r="B28" s="160"/>
      <c r="C28" s="160"/>
      <c r="D28" s="160"/>
      <c r="E28" s="161"/>
      <c r="F28" s="158" t="s">
        <v>56</v>
      </c>
      <c r="G28" s="43" t="s">
        <v>18</v>
      </c>
      <c r="H28" s="151"/>
      <c r="I28" s="152"/>
      <c r="J28" s="152"/>
      <c r="K28" s="152"/>
      <c r="L28" s="152"/>
      <c r="M28" s="152"/>
      <c r="N28" s="152"/>
      <c r="O28" s="153"/>
    </row>
    <row r="29" spans="1:16" x14ac:dyDescent="0.25">
      <c r="A29" s="162"/>
      <c r="B29" s="163"/>
      <c r="C29" s="163"/>
      <c r="D29" s="163"/>
      <c r="E29" s="164"/>
      <c r="F29" s="158"/>
      <c r="G29" s="43" t="s">
        <v>19</v>
      </c>
      <c r="H29" s="151"/>
      <c r="I29" s="152"/>
      <c r="J29" s="152"/>
      <c r="K29" s="152"/>
      <c r="L29" s="152"/>
      <c r="M29" s="152"/>
      <c r="N29" s="152"/>
      <c r="O29" s="153"/>
    </row>
    <row r="30" spans="1:16" ht="18" customHeight="1" x14ac:dyDescent="0.25">
      <c r="A30" s="162"/>
      <c r="B30" s="163"/>
      <c r="C30" s="163"/>
      <c r="D30" s="163"/>
      <c r="E30" s="164"/>
      <c r="F30" s="158"/>
      <c r="G30" s="43" t="s">
        <v>20</v>
      </c>
      <c r="H30" s="151"/>
      <c r="I30" s="152"/>
      <c r="J30" s="152"/>
      <c r="K30" s="152"/>
      <c r="L30" s="152"/>
      <c r="M30" s="152"/>
      <c r="N30" s="152"/>
      <c r="O30" s="153"/>
    </row>
    <row r="31" spans="1:16" x14ac:dyDescent="0.25">
      <c r="A31" s="162"/>
      <c r="B31" s="163"/>
      <c r="C31" s="163"/>
      <c r="D31" s="163"/>
      <c r="E31" s="164"/>
      <c r="F31" s="158"/>
      <c r="G31" s="43" t="s">
        <v>21</v>
      </c>
      <c r="H31" s="151"/>
      <c r="I31" s="152"/>
      <c r="J31" s="152"/>
      <c r="K31" s="152"/>
      <c r="L31" s="152"/>
      <c r="M31" s="152"/>
      <c r="N31" s="152"/>
      <c r="O31" s="153"/>
    </row>
    <row r="32" spans="1:16" x14ac:dyDescent="0.25">
      <c r="A32" s="162"/>
      <c r="B32" s="163"/>
      <c r="C32" s="163"/>
      <c r="D32" s="163"/>
      <c r="E32" s="164"/>
      <c r="F32" s="158"/>
      <c r="G32" s="43" t="s">
        <v>22</v>
      </c>
      <c r="H32" s="151"/>
      <c r="I32" s="152"/>
      <c r="J32" s="152"/>
      <c r="K32" s="152"/>
      <c r="L32" s="152"/>
      <c r="M32" s="152"/>
      <c r="N32" s="152"/>
      <c r="O32" s="153"/>
    </row>
    <row r="33" spans="1:15" x14ac:dyDescent="0.25">
      <c r="A33" s="162"/>
      <c r="B33" s="163"/>
      <c r="C33" s="163"/>
      <c r="D33" s="163"/>
      <c r="E33" s="164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62"/>
      <c r="B34" s="163"/>
      <c r="C34" s="163"/>
      <c r="D34" s="163"/>
      <c r="E34" s="164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65"/>
      <c r="B35" s="166"/>
      <c r="C35" s="166"/>
      <c r="D35" s="166"/>
      <c r="E35" s="167"/>
      <c r="F35" s="42"/>
      <c r="G35" s="16"/>
      <c r="H35" s="16"/>
      <c r="I35" s="16"/>
      <c r="J35" s="16" t="s">
        <v>23</v>
      </c>
      <c r="K35" s="16"/>
      <c r="L35" s="154"/>
      <c r="M35" s="155"/>
      <c r="N35" s="156"/>
      <c r="O35" s="16"/>
    </row>
    <row r="36" spans="1:15" x14ac:dyDescent="0.25">
      <c r="A36" s="42"/>
      <c r="B36" s="42"/>
      <c r="C36" s="42"/>
      <c r="D36" s="42"/>
      <c r="E36" s="42"/>
      <c r="F36" s="42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+qJ7+lxGjbyBRZpvao4J0YdXS5h/k6TUMIQyKdOVt8X3aJOVyJwO+t7H7CGm0JYyn/B0ITEA/QtgDX0wbGdNtA==" saltValue="guBtriMO7QmjRJepiXWicg==" spinCount="100000" sheet="1" objects="1" scenarios="1"/>
  <mergeCells count="44">
    <mergeCell ref="C19:D19"/>
    <mergeCell ref="J22:K22"/>
    <mergeCell ref="A23:N23"/>
    <mergeCell ref="A24:N24"/>
    <mergeCell ref="A26:O26"/>
    <mergeCell ref="C20:D20"/>
    <mergeCell ref="H32:O32"/>
    <mergeCell ref="L35:N35"/>
    <mergeCell ref="A25:C25"/>
    <mergeCell ref="F28:F32"/>
    <mergeCell ref="H28:O28"/>
    <mergeCell ref="H29:O29"/>
    <mergeCell ref="H30:O30"/>
    <mergeCell ref="H31:O31"/>
    <mergeCell ref="A28:E35"/>
    <mergeCell ref="N7:N9"/>
    <mergeCell ref="O7:O9"/>
    <mergeCell ref="C8:D9"/>
    <mergeCell ref="E8:E9"/>
    <mergeCell ref="F8:F9"/>
    <mergeCell ref="G8:G9"/>
    <mergeCell ref="M7:M9"/>
    <mergeCell ref="E7:G7"/>
    <mergeCell ref="A1:L1"/>
    <mergeCell ref="C10:D10"/>
    <mergeCell ref="C11:D11"/>
    <mergeCell ref="C12:D12"/>
    <mergeCell ref="C17:D17"/>
    <mergeCell ref="H7:H9"/>
    <mergeCell ref="I7:I9"/>
    <mergeCell ref="J7:J9"/>
    <mergeCell ref="K7:K9"/>
    <mergeCell ref="A6:B6"/>
    <mergeCell ref="B4:F4"/>
    <mergeCell ref="B5:F5"/>
    <mergeCell ref="L7:L9"/>
    <mergeCell ref="C3:K3"/>
    <mergeCell ref="B7:B9"/>
    <mergeCell ref="C7:D7"/>
    <mergeCell ref="A8:A9"/>
    <mergeCell ref="C18:D18"/>
    <mergeCell ref="C14:D14"/>
    <mergeCell ref="C15:D15"/>
    <mergeCell ref="C16:D16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topLeftCell="E1" workbookViewId="0">
      <selection activeCell="O24" sqref="O24"/>
    </sheetView>
  </sheetViews>
  <sheetFormatPr defaultRowHeight="15" x14ac:dyDescent="0.25"/>
  <cols>
    <col min="1" max="1" width="13.7109375" style="57" customWidth="1"/>
    <col min="2" max="2" width="12" style="57" customWidth="1"/>
    <col min="3" max="3" width="14.85546875" style="57" customWidth="1"/>
    <col min="4" max="4" width="14.5703125" style="57" customWidth="1"/>
    <col min="5" max="6" width="9.140625" style="57"/>
    <col min="7" max="7" width="11.85546875" style="57" customWidth="1"/>
    <col min="8" max="10" width="9.140625" style="57"/>
    <col min="11" max="11" width="11.42578125" style="57" customWidth="1"/>
    <col min="12" max="12" width="16.140625" style="57" customWidth="1"/>
    <col min="13" max="13" width="6.140625" style="57" customWidth="1"/>
    <col min="14" max="14" width="13.85546875" style="57" customWidth="1"/>
    <col min="15" max="15" width="15.85546875" style="57" customWidth="1"/>
    <col min="16" max="16" width="14.5703125" style="57" customWidth="1"/>
    <col min="17" max="17" width="9.42578125" style="57" bestFit="1" customWidth="1"/>
    <col min="18" max="16384" width="9.140625" style="57"/>
  </cols>
  <sheetData>
    <row r="1" spans="1:16" ht="18" x14ac:dyDescent="0.25">
      <c r="A1" s="120" t="s">
        <v>64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4" t="s">
        <v>69</v>
      </c>
      <c r="O1" s="13"/>
    </row>
    <row r="2" spans="1:16" ht="11.25" customHeight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14" t="s">
        <v>70</v>
      </c>
      <c r="O2" s="13"/>
    </row>
    <row r="3" spans="1:16" ht="18" x14ac:dyDescent="0.25">
      <c r="A3" s="15" t="s">
        <v>0</v>
      </c>
      <c r="B3" s="53"/>
      <c r="C3" s="136" t="str">
        <f>'zákazka a cenová ponuka 1 '!C3:K3</f>
        <v xml:space="preserve">Lesnícke služby v ťažbovom procese na OZ Vranov n/T,  LS Turcovce VC03   </v>
      </c>
      <c r="D3" s="137"/>
      <c r="E3" s="137"/>
      <c r="F3" s="137"/>
      <c r="G3" s="137"/>
      <c r="H3" s="137"/>
      <c r="I3" s="137"/>
      <c r="J3" s="137"/>
      <c r="K3" s="137"/>
      <c r="L3" s="53"/>
      <c r="N3" s="12"/>
      <c r="O3" s="13"/>
    </row>
    <row r="4" spans="1:16" x14ac:dyDescent="0.25">
      <c r="A4" s="18" t="s">
        <v>1</v>
      </c>
      <c r="B4" s="134" t="str">
        <f>'zákazka a cenová ponuka 1 '!B4:F4</f>
        <v>Lesy SR š.p. OZ Vranov n/T, LS Turcovce</v>
      </c>
      <c r="C4" s="134"/>
      <c r="D4" s="134"/>
      <c r="E4" s="134"/>
      <c r="F4" s="134"/>
      <c r="G4" s="17"/>
      <c r="H4" s="16"/>
      <c r="I4" s="16"/>
      <c r="J4" s="19"/>
      <c r="K4" s="16"/>
      <c r="L4" s="16"/>
      <c r="M4" s="16"/>
      <c r="N4" s="16"/>
      <c r="O4" s="16"/>
    </row>
    <row r="5" spans="1:16" ht="6" customHeight="1" thickBot="1" x14ac:dyDescent="0.3">
      <c r="A5" s="55"/>
      <c r="B5" s="135"/>
      <c r="C5" s="135"/>
      <c r="D5" s="135"/>
      <c r="E5" s="135"/>
      <c r="F5" s="135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81" t="s">
        <v>66</v>
      </c>
      <c r="B6" s="182"/>
      <c r="C6" s="58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46" t="s">
        <v>71</v>
      </c>
      <c r="B7" s="138" t="s">
        <v>2</v>
      </c>
      <c r="C7" s="140" t="s">
        <v>53</v>
      </c>
      <c r="D7" s="141"/>
      <c r="E7" s="148" t="s">
        <v>3</v>
      </c>
      <c r="F7" s="149"/>
      <c r="G7" s="150"/>
      <c r="H7" s="123" t="s">
        <v>4</v>
      </c>
      <c r="I7" s="113" t="s">
        <v>5</v>
      </c>
      <c r="J7" s="127" t="s">
        <v>6</v>
      </c>
      <c r="K7" s="130" t="s">
        <v>7</v>
      </c>
      <c r="L7" s="113" t="s">
        <v>54</v>
      </c>
      <c r="M7" s="113" t="s">
        <v>60</v>
      </c>
      <c r="N7" s="192" t="s">
        <v>58</v>
      </c>
      <c r="O7" s="144" t="s">
        <v>59</v>
      </c>
    </row>
    <row r="8" spans="1:16" ht="21.75" customHeight="1" x14ac:dyDescent="0.25">
      <c r="A8" s="113" t="str">
        <f>'zákazka a cenová ponuka 1 '!A8:A9</f>
        <v xml:space="preserve"> LS08 VC03</v>
      </c>
      <c r="B8" s="139"/>
      <c r="C8" s="146" t="s">
        <v>68</v>
      </c>
      <c r="D8" s="147"/>
      <c r="E8" s="146" t="s">
        <v>9</v>
      </c>
      <c r="F8" s="126" t="s">
        <v>10</v>
      </c>
      <c r="G8" s="113" t="s">
        <v>11</v>
      </c>
      <c r="H8" s="124"/>
      <c r="I8" s="126"/>
      <c r="J8" s="128"/>
      <c r="K8" s="131"/>
      <c r="L8" s="126"/>
      <c r="M8" s="126"/>
      <c r="N8" s="193"/>
      <c r="O8" s="145"/>
    </row>
    <row r="9" spans="1:16" ht="50.25" customHeight="1" thickBot="1" x14ac:dyDescent="0.3">
      <c r="A9" s="114"/>
      <c r="B9" s="139"/>
      <c r="C9" s="146"/>
      <c r="D9" s="147"/>
      <c r="E9" s="146"/>
      <c r="F9" s="126"/>
      <c r="G9" s="126"/>
      <c r="H9" s="125"/>
      <c r="I9" s="126"/>
      <c r="J9" s="129"/>
      <c r="K9" s="131"/>
      <c r="L9" s="114"/>
      <c r="M9" s="114"/>
      <c r="N9" s="193"/>
      <c r="O9" s="145"/>
    </row>
    <row r="10" spans="1:16" x14ac:dyDescent="0.25">
      <c r="A10" s="20"/>
      <c r="B10" s="74"/>
      <c r="C10" s="121"/>
      <c r="D10" s="122"/>
      <c r="E10" s="94">
        <f>'zákazka a cenová ponuka 1 '!E10</f>
        <v>0</v>
      </c>
      <c r="F10" s="60">
        <f>'zákazka a cenová ponuka 1 '!F10</f>
        <v>119.75</v>
      </c>
      <c r="G10" s="60">
        <f>'zákazka a cenová ponuka 1 '!G10</f>
        <v>119.75</v>
      </c>
      <c r="H10" s="60"/>
      <c r="I10" s="60"/>
      <c r="J10" s="60"/>
      <c r="K10" s="75"/>
      <c r="L10" s="76">
        <f>'zákazka a cenová ponuka 1 '!L10</f>
        <v>1877.68</v>
      </c>
      <c r="M10" s="61" t="s">
        <v>61</v>
      </c>
      <c r="N10" s="77"/>
      <c r="O10" s="62">
        <f>'zákazka a cenová ponuka 1 '!O10</f>
        <v>0</v>
      </c>
      <c r="P10" s="59" t="str">
        <f>IF( O10=0," ", IF(100-((L10/O10)*100)&gt;20,"viac ako 20%",0))</f>
        <v xml:space="preserve"> </v>
      </c>
    </row>
    <row r="11" spans="1:16" x14ac:dyDescent="0.25">
      <c r="A11" s="21"/>
      <c r="B11" s="22"/>
      <c r="C11" s="176"/>
      <c r="D11" s="177"/>
      <c r="E11" s="92">
        <f>'zákazka a cenová ponuka 1 '!E11</f>
        <v>0</v>
      </c>
      <c r="F11" s="92">
        <f>'zákazka a cenová ponuka 1 '!F11</f>
        <v>478.99</v>
      </c>
      <c r="G11" s="92">
        <f>'zákazka a cenová ponuka 1 '!G11</f>
        <v>478.99</v>
      </c>
      <c r="H11" s="23"/>
      <c r="I11" s="22"/>
      <c r="J11" s="22"/>
      <c r="K11" s="52"/>
      <c r="L11" s="64">
        <f>'zákazka a cenová ponuka 1 '!L11</f>
        <v>6519.05</v>
      </c>
      <c r="M11" s="63" t="s">
        <v>61</v>
      </c>
      <c r="N11" s="68"/>
      <c r="O11" s="64">
        <f>'zákazka a cenová ponuka 1 '!O11</f>
        <v>0</v>
      </c>
      <c r="P11" s="59" t="str">
        <f t="shared" ref="P11" si="0">IF( O11=0," ", IF(100-((L11/O11)*100)&gt;20,"viac ako 20%",0))</f>
        <v xml:space="preserve"> </v>
      </c>
    </row>
    <row r="12" spans="1:16" x14ac:dyDescent="0.25">
      <c r="A12" s="24"/>
      <c r="B12" s="25" t="s">
        <v>72</v>
      </c>
      <c r="C12" s="176"/>
      <c r="D12" s="180"/>
      <c r="E12" s="91">
        <f>SUM(E10:E11)</f>
        <v>0</v>
      </c>
      <c r="F12" s="91">
        <f t="shared" ref="F12:G12" si="1">SUM(F10:F11)</f>
        <v>598.74</v>
      </c>
      <c r="G12" s="91">
        <f t="shared" si="1"/>
        <v>598.74</v>
      </c>
      <c r="H12" s="26"/>
      <c r="I12" s="25"/>
      <c r="J12" s="25"/>
      <c r="K12" s="45"/>
      <c r="L12" s="64">
        <f>SUM(L10:L11)</f>
        <v>8396.73</v>
      </c>
      <c r="M12" s="63" t="s">
        <v>61</v>
      </c>
      <c r="N12" s="65"/>
      <c r="O12" s="66">
        <f>SUM(O10:O11)</f>
        <v>0</v>
      </c>
      <c r="P12" s="59" t="str">
        <f>IF( O12=0," ", IF(100-((L12/O12)*100)&gt;20,"viac ako 20%",0))</f>
        <v xml:space="preserve"> </v>
      </c>
    </row>
    <row r="13" spans="1:16" x14ac:dyDescent="0.25">
      <c r="A13" s="24"/>
      <c r="B13" s="22"/>
      <c r="C13" s="52"/>
      <c r="D13" s="54"/>
      <c r="E13" s="56"/>
      <c r="F13" s="56"/>
      <c r="G13" s="56"/>
      <c r="H13" s="23"/>
      <c r="I13" s="22"/>
      <c r="J13" s="22"/>
      <c r="K13" s="52"/>
      <c r="L13" s="64"/>
      <c r="M13" s="67"/>
      <c r="N13" s="68"/>
      <c r="O13" s="64"/>
      <c r="P13" s="59"/>
    </row>
    <row r="14" spans="1:16" x14ac:dyDescent="0.25">
      <c r="A14" s="24"/>
      <c r="B14" s="26"/>
      <c r="C14" s="115"/>
      <c r="D14" s="116"/>
      <c r="E14" s="93">
        <f>'zákazka a cenová ponuka 1 '!E14</f>
        <v>0</v>
      </c>
      <c r="F14" s="93">
        <f>'zákazka a cenová ponuka 1 '!F14</f>
        <v>123.44</v>
      </c>
      <c r="G14" s="93">
        <f>'zákazka a cenová ponuka 1 '!G14</f>
        <v>123.44</v>
      </c>
      <c r="H14" s="25"/>
      <c r="I14" s="25"/>
      <c r="J14" s="25"/>
      <c r="K14" s="45"/>
      <c r="L14" s="78">
        <f>'zákazka a cenová ponuka 1 '!L14</f>
        <v>1773.83</v>
      </c>
      <c r="M14" s="69" t="s">
        <v>61</v>
      </c>
      <c r="N14" s="79"/>
      <c r="O14" s="66">
        <f>'zákazka a cenová ponuka 1 '!O14</f>
        <v>0</v>
      </c>
      <c r="P14" s="59"/>
    </row>
    <row r="15" spans="1:16" x14ac:dyDescent="0.25">
      <c r="A15" s="24"/>
      <c r="B15" s="22"/>
      <c r="C15" s="176"/>
      <c r="D15" s="177"/>
      <c r="E15" s="92">
        <f>'zákazka a cenová ponuka 1 '!E15</f>
        <v>0</v>
      </c>
      <c r="F15" s="92">
        <f>'zákazka a cenová ponuka 1 '!F15</f>
        <v>493.75</v>
      </c>
      <c r="G15" s="92">
        <f>'zákazka a cenová ponuka 1 '!G15</f>
        <v>493.75</v>
      </c>
      <c r="H15" s="23"/>
      <c r="I15" s="22"/>
      <c r="J15" s="22"/>
      <c r="K15" s="52"/>
      <c r="L15" s="64">
        <f>'zákazka a cenová ponuka 1 '!L15</f>
        <v>6063.28</v>
      </c>
      <c r="M15" s="63" t="s">
        <v>61</v>
      </c>
      <c r="N15" s="68"/>
      <c r="O15" s="64">
        <f>'zákazka a cenová ponuka 1 '!O15</f>
        <v>0</v>
      </c>
      <c r="P15" s="59"/>
    </row>
    <row r="16" spans="1:16" x14ac:dyDescent="0.25">
      <c r="A16" s="24"/>
      <c r="B16" s="25" t="s">
        <v>72</v>
      </c>
      <c r="C16" s="176"/>
      <c r="D16" s="180"/>
      <c r="E16" s="91">
        <f>SUM(E14:E15)</f>
        <v>0</v>
      </c>
      <c r="F16" s="91">
        <f t="shared" ref="F16:G16" si="2">SUM(F14:F15)</f>
        <v>617.19000000000005</v>
      </c>
      <c r="G16" s="91">
        <f t="shared" si="2"/>
        <v>617.19000000000005</v>
      </c>
      <c r="H16" s="26"/>
      <c r="I16" s="25"/>
      <c r="J16" s="25"/>
      <c r="K16" s="45"/>
      <c r="L16" s="64">
        <f>SUM(L14:L15)</f>
        <v>7837.11</v>
      </c>
      <c r="M16" s="63" t="s">
        <v>61</v>
      </c>
      <c r="N16" s="65"/>
      <c r="O16" s="66">
        <f>SUM(O14:O15)</f>
        <v>0</v>
      </c>
      <c r="P16" s="59"/>
    </row>
    <row r="17" spans="1:16" x14ac:dyDescent="0.25">
      <c r="A17" s="21"/>
      <c r="B17" s="22"/>
      <c r="C17" s="176"/>
      <c r="D17" s="177"/>
      <c r="E17" s="56"/>
      <c r="F17" s="56"/>
      <c r="G17" s="56"/>
      <c r="H17" s="23"/>
      <c r="I17" s="22"/>
      <c r="J17" s="22"/>
      <c r="K17" s="52"/>
      <c r="L17" s="64"/>
      <c r="M17" s="67"/>
      <c r="N17" s="68"/>
      <c r="O17" s="64"/>
      <c r="P17" s="59" t="str">
        <f t="shared" ref="P17:P20" si="3">IF( O17=0," ", IF(100-((L17/O17)*100)&gt;20,"viac ako 20%",0))</f>
        <v xml:space="preserve"> </v>
      </c>
    </row>
    <row r="18" spans="1:16" x14ac:dyDescent="0.25">
      <c r="A18" s="21"/>
      <c r="B18" s="22"/>
      <c r="C18" s="115"/>
      <c r="D18" s="116"/>
      <c r="E18" s="93">
        <f>'zákazka a cenová ponuka 1 '!E18</f>
        <v>0</v>
      </c>
      <c r="F18" s="25">
        <f>'zákazka a cenová ponuka 1 '!F18</f>
        <v>120.28</v>
      </c>
      <c r="G18" s="25">
        <f>'zákazka a cenová ponuka 1 '!G18</f>
        <v>120.28</v>
      </c>
      <c r="H18" s="23"/>
      <c r="I18" s="22"/>
      <c r="J18" s="22"/>
      <c r="K18" s="52"/>
      <c r="L18" s="64">
        <f>'zákazka a cenová ponuka 1 '!L18</f>
        <v>1710.38</v>
      </c>
      <c r="M18" s="67" t="s">
        <v>61</v>
      </c>
      <c r="N18" s="68"/>
      <c r="O18" s="64">
        <f>'zákazka a cenová ponuka 1 '!O18</f>
        <v>0</v>
      </c>
      <c r="P18" s="59"/>
    </row>
    <row r="19" spans="1:16" x14ac:dyDescent="0.25">
      <c r="A19" s="21"/>
      <c r="B19" s="22"/>
      <c r="C19" s="176"/>
      <c r="D19" s="177"/>
      <c r="E19" s="92">
        <f>'zákazka a cenová ponuka 1 '!E19</f>
        <v>0</v>
      </c>
      <c r="F19" s="92">
        <f>'zákazka a cenová ponuka 1 '!F19</f>
        <v>481.12</v>
      </c>
      <c r="G19" s="92">
        <f>'zákazka a cenová ponuka 1 '!G19</f>
        <v>481.12</v>
      </c>
      <c r="H19" s="23"/>
      <c r="I19" s="22"/>
      <c r="J19" s="22"/>
      <c r="K19" s="52"/>
      <c r="L19" s="64">
        <f>'zákazka a cenová ponuka 1 '!L19</f>
        <v>5677.22</v>
      </c>
      <c r="M19" s="67" t="s">
        <v>61</v>
      </c>
      <c r="N19" s="68"/>
      <c r="O19" s="64">
        <f>'zákazka a cenová ponuka 1 '!O19</f>
        <v>0</v>
      </c>
      <c r="P19" s="59" t="str">
        <f t="shared" si="3"/>
        <v xml:space="preserve"> </v>
      </c>
    </row>
    <row r="20" spans="1:16" ht="15.75" thickBot="1" x14ac:dyDescent="0.3">
      <c r="A20" s="82"/>
      <c r="B20" s="83" t="s">
        <v>72</v>
      </c>
      <c r="C20" s="178"/>
      <c r="D20" s="179"/>
      <c r="E20" s="95">
        <f>SUM(E18:E19)</f>
        <v>0</v>
      </c>
      <c r="F20" s="95">
        <f t="shared" ref="F20:G20" si="4">SUM(F18:F19)</f>
        <v>601.4</v>
      </c>
      <c r="G20" s="95">
        <f t="shared" si="4"/>
        <v>601.4</v>
      </c>
      <c r="H20" s="84"/>
      <c r="I20" s="83"/>
      <c r="J20" s="83"/>
      <c r="K20" s="85"/>
      <c r="L20" s="70">
        <f>SUM(L18:L19)</f>
        <v>7387.6</v>
      </c>
      <c r="M20" s="71" t="s">
        <v>61</v>
      </c>
      <c r="N20" s="72"/>
      <c r="O20" s="70">
        <f>SUM(O18:O19)</f>
        <v>0</v>
      </c>
      <c r="P20" s="59" t="str">
        <f t="shared" si="3"/>
        <v xml:space="preserve"> </v>
      </c>
    </row>
    <row r="21" spans="1:16" ht="15.75" thickBot="1" x14ac:dyDescent="0.3">
      <c r="A21" s="86"/>
      <c r="B21" s="87"/>
      <c r="C21" s="88"/>
      <c r="D21" s="89"/>
      <c r="E21" s="96">
        <f>E12+E16+E20</f>
        <v>0</v>
      </c>
      <c r="F21" s="97">
        <f t="shared" ref="F21:G21" si="5">F12+F16+F20</f>
        <v>1817.33</v>
      </c>
      <c r="G21" s="97">
        <f t="shared" si="5"/>
        <v>1817.33</v>
      </c>
      <c r="H21" s="81"/>
      <c r="I21" s="87"/>
      <c r="J21" s="87"/>
      <c r="K21" s="90"/>
      <c r="L21" s="35"/>
      <c r="M21" s="36"/>
      <c r="N21" s="36"/>
      <c r="O21" s="39"/>
      <c r="P21" s="59"/>
    </row>
    <row r="22" spans="1:16" ht="15.75" thickBot="1" x14ac:dyDescent="0.3">
      <c r="A22" s="47"/>
      <c r="B22" s="37"/>
      <c r="C22" s="37"/>
      <c r="D22" s="37"/>
      <c r="E22" s="37"/>
      <c r="F22" s="37"/>
      <c r="G22" s="37"/>
      <c r="H22" s="37"/>
      <c r="I22" s="37"/>
      <c r="J22" s="168" t="s">
        <v>13</v>
      </c>
      <c r="K22" s="168"/>
      <c r="L22" s="35">
        <f>L12+L16+L20</f>
        <v>23621.440000000002</v>
      </c>
      <c r="M22" s="38"/>
      <c r="N22" s="40" t="s">
        <v>14</v>
      </c>
      <c r="O22" s="35">
        <f>O12+O16+O20</f>
        <v>0</v>
      </c>
      <c r="P22" s="59" t="str">
        <f>IF(O22&gt;L22,"prekročená cena","nižšia ako stanovená")</f>
        <v>nižšia ako stanovená</v>
      </c>
    </row>
    <row r="23" spans="1:16" ht="15.75" thickBot="1" x14ac:dyDescent="0.3">
      <c r="A23" s="169" t="s">
        <v>15</v>
      </c>
      <c r="B23" s="170"/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1"/>
      <c r="O23" s="35">
        <f>O22*0.2</f>
        <v>0</v>
      </c>
    </row>
    <row r="24" spans="1:16" ht="15.75" thickBot="1" x14ac:dyDescent="0.3">
      <c r="A24" s="169" t="s">
        <v>16</v>
      </c>
      <c r="B24" s="170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1"/>
      <c r="O24" s="35">
        <f>O22+O23</f>
        <v>0</v>
      </c>
    </row>
    <row r="25" spans="1:16" x14ac:dyDescent="0.25">
      <c r="A25" s="157" t="s">
        <v>17</v>
      </c>
      <c r="B25" s="157"/>
      <c r="C25" s="157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</row>
    <row r="26" spans="1:16" x14ac:dyDescent="0.25">
      <c r="A26" s="172" t="s">
        <v>65</v>
      </c>
      <c r="B26" s="172"/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</row>
    <row r="27" spans="1:16" ht="25.5" customHeight="1" x14ac:dyDescent="0.25">
      <c r="A27" s="51" t="s">
        <v>57</v>
      </c>
      <c r="B27" s="51"/>
      <c r="C27" s="51"/>
      <c r="D27" s="51"/>
      <c r="E27" s="51"/>
      <c r="F27" s="51"/>
      <c r="G27" s="50" t="s">
        <v>55</v>
      </c>
      <c r="H27" s="51"/>
      <c r="I27" s="51"/>
      <c r="J27" s="42"/>
      <c r="K27" s="42"/>
      <c r="L27" s="42"/>
      <c r="M27" s="42"/>
      <c r="N27" s="42"/>
      <c r="O27" s="42"/>
    </row>
    <row r="28" spans="1:16" ht="15" customHeight="1" x14ac:dyDescent="0.25">
      <c r="A28" s="183" t="s">
        <v>67</v>
      </c>
      <c r="B28" s="184"/>
      <c r="C28" s="184"/>
      <c r="D28" s="184"/>
      <c r="E28" s="185"/>
      <c r="F28" s="158" t="s">
        <v>56</v>
      </c>
      <c r="G28" s="43" t="s">
        <v>18</v>
      </c>
      <c r="H28" s="173">
        <f>'zákazka a cenová ponuka 1 '!H28:O28</f>
        <v>0</v>
      </c>
      <c r="I28" s="174"/>
      <c r="J28" s="174"/>
      <c r="K28" s="174"/>
      <c r="L28" s="174"/>
      <c r="M28" s="174"/>
      <c r="N28" s="174"/>
      <c r="O28" s="175"/>
    </row>
    <row r="29" spans="1:16" x14ac:dyDescent="0.25">
      <c r="A29" s="186"/>
      <c r="B29" s="187"/>
      <c r="C29" s="187"/>
      <c r="D29" s="187"/>
      <c r="E29" s="188"/>
      <c r="F29" s="158"/>
      <c r="G29" s="43" t="s">
        <v>19</v>
      </c>
      <c r="H29" s="173">
        <f>'zákazka a cenová ponuka 1 '!H29:O29</f>
        <v>0</v>
      </c>
      <c r="I29" s="174"/>
      <c r="J29" s="174"/>
      <c r="K29" s="174"/>
      <c r="L29" s="174"/>
      <c r="M29" s="174"/>
      <c r="N29" s="174"/>
      <c r="O29" s="175"/>
    </row>
    <row r="30" spans="1:16" ht="18" customHeight="1" x14ac:dyDescent="0.25">
      <c r="A30" s="186"/>
      <c r="B30" s="187"/>
      <c r="C30" s="187"/>
      <c r="D30" s="187"/>
      <c r="E30" s="188"/>
      <c r="F30" s="158"/>
      <c r="G30" s="43" t="s">
        <v>20</v>
      </c>
      <c r="H30" s="173">
        <f>'zákazka a cenová ponuka 1 '!H30:O30</f>
        <v>0</v>
      </c>
      <c r="I30" s="174"/>
      <c r="J30" s="174"/>
      <c r="K30" s="174"/>
      <c r="L30" s="174"/>
      <c r="M30" s="174"/>
      <c r="N30" s="174"/>
      <c r="O30" s="175"/>
    </row>
    <row r="31" spans="1:16" x14ac:dyDescent="0.25">
      <c r="A31" s="186"/>
      <c r="B31" s="187"/>
      <c r="C31" s="187"/>
      <c r="D31" s="187"/>
      <c r="E31" s="188"/>
      <c r="F31" s="158"/>
      <c r="G31" s="43" t="s">
        <v>21</v>
      </c>
      <c r="H31" s="173">
        <f>'zákazka a cenová ponuka 1 '!H31:O31</f>
        <v>0</v>
      </c>
      <c r="I31" s="174"/>
      <c r="J31" s="174"/>
      <c r="K31" s="174"/>
      <c r="L31" s="174"/>
      <c r="M31" s="174"/>
      <c r="N31" s="174"/>
      <c r="O31" s="175"/>
    </row>
    <row r="32" spans="1:16" x14ac:dyDescent="0.25">
      <c r="A32" s="186"/>
      <c r="B32" s="187"/>
      <c r="C32" s="187"/>
      <c r="D32" s="187"/>
      <c r="E32" s="188"/>
      <c r="F32" s="158"/>
      <c r="G32" s="43" t="s">
        <v>22</v>
      </c>
      <c r="H32" s="173">
        <f>'zákazka a cenová ponuka 1 '!H32:O32</f>
        <v>0</v>
      </c>
      <c r="I32" s="174"/>
      <c r="J32" s="174"/>
      <c r="K32" s="174"/>
      <c r="L32" s="174"/>
      <c r="M32" s="174"/>
      <c r="N32" s="174"/>
      <c r="O32" s="175"/>
    </row>
    <row r="33" spans="1:15" x14ac:dyDescent="0.25">
      <c r="A33" s="186"/>
      <c r="B33" s="187"/>
      <c r="C33" s="187"/>
      <c r="D33" s="187"/>
      <c r="E33" s="188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86"/>
      <c r="B34" s="187"/>
      <c r="C34" s="187"/>
      <c r="D34" s="187"/>
      <c r="E34" s="188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89"/>
      <c r="B35" s="190"/>
      <c r="C35" s="190"/>
      <c r="D35" s="190"/>
      <c r="E35" s="191"/>
      <c r="F35" s="42"/>
      <c r="G35" s="16"/>
      <c r="H35" s="16"/>
      <c r="I35" s="16"/>
      <c r="J35" s="16" t="s">
        <v>23</v>
      </c>
      <c r="K35" s="16"/>
      <c r="L35" s="154"/>
      <c r="M35" s="155"/>
      <c r="N35" s="156"/>
      <c r="O35" s="16"/>
    </row>
    <row r="36" spans="1:15" x14ac:dyDescent="0.25">
      <c r="A36" s="42"/>
      <c r="B36" s="42"/>
      <c r="C36" s="42"/>
      <c r="D36" s="42"/>
      <c r="E36" s="42"/>
      <c r="F36" s="42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uFIpSTLojyfSnssv9vwNRLke3SWmgKJQE0iuSWdVK059HO9awtvLDwEyXsvlwXvuJwRt8WKlQMQgdpxUG5KCXw==" saltValue="zeDq1WEn7zFOFE1oGfc3Hg==" spinCount="100000" sheet="1" objects="1" scenarios="1"/>
  <mergeCells count="44">
    <mergeCell ref="A8:A9"/>
    <mergeCell ref="A24:N24"/>
    <mergeCell ref="A25:C25"/>
    <mergeCell ref="A26:O26"/>
    <mergeCell ref="A28:E35"/>
    <mergeCell ref="F28:F32"/>
    <mergeCell ref="H29:O29"/>
    <mergeCell ref="H30:O30"/>
    <mergeCell ref="H31:O31"/>
    <mergeCell ref="H32:O32"/>
    <mergeCell ref="L35:N35"/>
    <mergeCell ref="L7:L9"/>
    <mergeCell ref="M7:M9"/>
    <mergeCell ref="N7:N9"/>
    <mergeCell ref="O7:O9"/>
    <mergeCell ref="B7:B9"/>
    <mergeCell ref="A1:L1"/>
    <mergeCell ref="C3:K3"/>
    <mergeCell ref="B4:F4"/>
    <mergeCell ref="B5:F5"/>
    <mergeCell ref="A6:B6"/>
    <mergeCell ref="C10:D10"/>
    <mergeCell ref="C11:D11"/>
    <mergeCell ref="J7:J9"/>
    <mergeCell ref="K7:K9"/>
    <mergeCell ref="C17:D17"/>
    <mergeCell ref="C7:D7"/>
    <mergeCell ref="E7:G7"/>
    <mergeCell ref="H7:H9"/>
    <mergeCell ref="I7:I9"/>
    <mergeCell ref="C8:D9"/>
    <mergeCell ref="E8:E9"/>
    <mergeCell ref="F8:F9"/>
    <mergeCell ref="G8:G9"/>
    <mergeCell ref="C18:D18"/>
    <mergeCell ref="C12:D12"/>
    <mergeCell ref="C14:D14"/>
    <mergeCell ref="C15:D15"/>
    <mergeCell ref="C16:D16"/>
    <mergeCell ref="H28:O28"/>
    <mergeCell ref="C19:D19"/>
    <mergeCell ref="C20:D20"/>
    <mergeCell ref="J22:K22"/>
    <mergeCell ref="A23:N23"/>
  </mergeCells>
  <pageMargins left="0.7" right="0.7" top="0.75" bottom="0.75" header="0.3" footer="0.3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98" t="s">
        <v>51</v>
      </c>
      <c r="M2" s="198"/>
    </row>
    <row r="3" spans="1:14" x14ac:dyDescent="0.25">
      <c r="A3" s="5" t="s">
        <v>25</v>
      </c>
      <c r="B3" s="195" t="s">
        <v>26</v>
      </c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</row>
    <row r="4" spans="1:14" x14ac:dyDescent="0.25">
      <c r="A4" s="5" t="s">
        <v>27</v>
      </c>
      <c r="B4" s="195" t="s">
        <v>28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</row>
    <row r="5" spans="1:14" x14ac:dyDescent="0.25">
      <c r="A5" s="5" t="s">
        <v>8</v>
      </c>
      <c r="B5" s="195" t="s">
        <v>29</v>
      </c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</row>
    <row r="6" spans="1:14" x14ac:dyDescent="0.25">
      <c r="A6" s="5" t="s">
        <v>2</v>
      </c>
      <c r="B6" s="195" t="s">
        <v>30</v>
      </c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</row>
    <row r="7" spans="1:14" x14ac:dyDescent="0.25">
      <c r="A7" s="6" t="s">
        <v>31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7"/>
    </row>
    <row r="8" spans="1:14" x14ac:dyDescent="0.25">
      <c r="A8" s="5" t="s">
        <v>12</v>
      </c>
      <c r="B8" s="195" t="s">
        <v>32</v>
      </c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</row>
    <row r="9" spans="1:14" x14ac:dyDescent="0.25">
      <c r="A9" s="7" t="s">
        <v>33</v>
      </c>
      <c r="B9" s="195" t="s">
        <v>34</v>
      </c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</row>
    <row r="10" spans="1:14" x14ac:dyDescent="0.25">
      <c r="A10" s="7" t="s">
        <v>35</v>
      </c>
      <c r="B10" s="195" t="s">
        <v>36</v>
      </c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</row>
    <row r="11" spans="1:14" x14ac:dyDescent="0.25">
      <c r="A11" s="8" t="s">
        <v>37</v>
      </c>
      <c r="B11" s="195" t="s">
        <v>38</v>
      </c>
      <c r="C11" s="195"/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5"/>
    </row>
    <row r="12" spans="1:14" x14ac:dyDescent="0.25">
      <c r="A12" s="9" t="s">
        <v>39</v>
      </c>
      <c r="B12" s="195" t="s">
        <v>40</v>
      </c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</row>
    <row r="13" spans="1:14" ht="24" customHeight="1" x14ac:dyDescent="0.25">
      <c r="A13" s="8" t="s">
        <v>41</v>
      </c>
      <c r="B13" s="195" t="s">
        <v>42</v>
      </c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</row>
    <row r="14" spans="1:14" ht="16.5" customHeight="1" x14ac:dyDescent="0.25">
      <c r="A14" s="8" t="s">
        <v>5</v>
      </c>
      <c r="B14" s="195" t="s">
        <v>52</v>
      </c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5"/>
    </row>
    <row r="15" spans="1:14" x14ac:dyDescent="0.25">
      <c r="A15" s="8" t="s">
        <v>43</v>
      </c>
      <c r="B15" s="195" t="s">
        <v>44</v>
      </c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</row>
    <row r="16" spans="1:14" ht="38.25" x14ac:dyDescent="0.25">
      <c r="A16" s="10" t="s">
        <v>45</v>
      </c>
      <c r="B16" s="195" t="s">
        <v>46</v>
      </c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</row>
    <row r="17" spans="1:14" ht="28.5" customHeight="1" x14ac:dyDescent="0.25">
      <c r="A17" s="10" t="s">
        <v>47</v>
      </c>
      <c r="B17" s="195" t="s">
        <v>48</v>
      </c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</row>
    <row r="18" spans="1:14" ht="27" customHeight="1" x14ac:dyDescent="0.25">
      <c r="A18" s="11" t="s">
        <v>49</v>
      </c>
      <c r="B18" s="195" t="s">
        <v>50</v>
      </c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</row>
    <row r="19" spans="1:14" ht="75" customHeight="1" x14ac:dyDescent="0.25">
      <c r="A19" s="44" t="s">
        <v>62</v>
      </c>
      <c r="B19" s="194" t="s">
        <v>63</v>
      </c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zákazka a cenová ponuka 1 </vt:lpstr>
      <vt:lpstr>Sumár 2</vt:lpstr>
      <vt:lpstr>Vysvetlívky</vt:lpstr>
      <vt:lpstr>'zákazka a cenová ponuka 1 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miroslav.baca</cp:lastModifiedBy>
  <cp:lastPrinted>2021-03-15T14:34:19Z</cp:lastPrinted>
  <dcterms:created xsi:type="dcterms:W3CDTF">2012-08-13T12:29:09Z</dcterms:created>
  <dcterms:modified xsi:type="dcterms:W3CDTF">2021-03-18T11:37:37Z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