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gregusova\OneDrive - Mesto Trnava\podlimitne zakazky\OIV\ASK Slavia bezecke trasy spis OVO_36858_2021\podklady JOSEPHINE\"/>
    </mc:Choice>
  </mc:AlternateContent>
  <xr:revisionPtr revIDLastSave="0" documentId="13_ncr:1_{B92D9149-8B49-4E88-A94A-3F350C4D9B41}" xr6:coauthVersionLast="40" xr6:coauthVersionMax="43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Rekapitulácia stavby" sheetId="1" r:id="rId1"/>
    <sheet name="02 - VONKAJŠÍ OVÁL" sheetId="4" r:id="rId2"/>
    <sheet name="04 - TRASA B2" sheetId="9" r:id="rId3"/>
    <sheet name="05 - TRASA C" sheetId="5" r:id="rId4"/>
    <sheet name="06 - DRÁHA PRE KORČULIAROV" sheetId="6" r:id="rId5"/>
    <sheet name="08 - BÚRACIE PRÁCE" sheetId="7" r:id="rId6"/>
    <sheet name="0002 - ELEKTROINŠTALÁCIA" sheetId="10" r:id="rId7"/>
    <sheet name="0003 - SADOVÉ ÚPRAVY" sheetId="11" r:id="rId8"/>
    <sheet name="Oplotenie dvojihriska" sheetId="12" r:id="rId9"/>
  </sheets>
  <externalReferences>
    <externalReference r:id="rId10"/>
    <externalReference r:id="rId11"/>
  </externalReferences>
  <definedNames>
    <definedName name="_xlnm._FilterDatabase" localSheetId="8" hidden="1">'Oplotenie dvojihriska'!$C$126:$K$145</definedName>
    <definedName name="_xlnm.Print_Titles" localSheetId="6">'0002 - ELEKTROINŠTALÁCIA'!$113:$113</definedName>
    <definedName name="_xlnm.Print_Titles" localSheetId="7">'0003 - SADOVÉ ÚPRAVY'!$112:$112</definedName>
    <definedName name="_xlnm.Print_Titles" localSheetId="1">'02 - VONKAJŠÍ OVÁL'!$116:$116</definedName>
    <definedName name="_xlnm.Print_Titles" localSheetId="2">'04 - TRASA B2'!$114:$114</definedName>
    <definedName name="_xlnm.Print_Titles" localSheetId="3">'05 - TRASA C'!$114:$114</definedName>
    <definedName name="_xlnm.Print_Titles" localSheetId="4">'06 - DRÁHA PRE KORČULIAROV'!$114:$114</definedName>
    <definedName name="_xlnm.Print_Titles" localSheetId="5">'08 - BÚRACIE PRÁCE'!$114:$114</definedName>
    <definedName name="_xlnm.Print_Titles" localSheetId="8">'Oplotenie dvojihriska'!$126:$126</definedName>
    <definedName name="_xlnm.Print_Titles" localSheetId="0">'Rekapitulácia stavby'!$85:$85</definedName>
    <definedName name="_xlnm.Print_Area" localSheetId="6">'0002 - ELEKTROINŠTALÁCIA'!$C$4:$Q$70,'0002 - ELEKTROINŠTALÁCIA'!$C$76:$Q$97,'0002 - ELEKTROINŠTALÁCIA'!$C$103:$Q$176</definedName>
    <definedName name="_xlnm.Print_Area" localSheetId="7">'0003 - SADOVÉ ÚPRAVY'!$C$4:$Q$70,'0003 - SADOVÉ ÚPRAVY'!$C$76:$Q$96,'0003 - SADOVÉ ÚPRAVY'!$C$102:$Q$142</definedName>
    <definedName name="_xlnm.Print_Area" localSheetId="1">'02 - VONKAJŠÍ OVÁL'!$C$4:$Q$70,'02 - VONKAJŠÍ OVÁL'!$C$76:$Q$99,'02 - VONKAJŠÍ OVÁL'!$C$105:$Q$137</definedName>
    <definedName name="_xlnm.Print_Area" localSheetId="2">'04 - TRASA B2'!$C$4:$Q$70,'04 - TRASA B2'!$C$76:$Q$97,'04 - TRASA B2'!$C$103:$Q$128</definedName>
    <definedName name="_xlnm.Print_Area" localSheetId="3">'05 - TRASA C'!$C$4:$Q$70,'05 - TRASA C'!$C$76:$Q$97,'05 - TRASA C'!$C$103:$Q$128</definedName>
    <definedName name="_xlnm.Print_Area" localSheetId="4">'06 - DRÁHA PRE KORČULIAROV'!$C$4:$Q$70,'06 - DRÁHA PRE KORČULIAROV'!$C$76:$Q$97,'06 - DRÁHA PRE KORČULIAROV'!$C$103:$Q$126</definedName>
    <definedName name="_xlnm.Print_Area" localSheetId="5">'08 - BÚRACIE PRÁCE'!$C$4:$Q$70,'08 - BÚRACIE PRÁCE'!$C$76:$Q$97,'08 - BÚRACIE PRÁCE'!$C$103:$Q$124</definedName>
    <definedName name="_xlnm.Print_Area" localSheetId="8">'Oplotenie dvojihriska'!$C$4:$J$76,'Oplotenie dvojihriska'!$C$82:$J$108,'Oplotenie dvojihriska'!$C$114:$J$145</definedName>
    <definedName name="_xlnm.Print_Area" localSheetId="0">'Rekapitulácia stavby'!$C$4:$AP$70,'Rekapitulácia stavby'!$C$76:$AP$100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D97" i="1" l="1"/>
  <c r="BC97" i="1"/>
  <c r="BB97" i="1"/>
  <c r="BA97" i="1"/>
  <c r="AZ97" i="1"/>
  <c r="AY97" i="1"/>
  <c r="AX97" i="1"/>
  <c r="AW97" i="1"/>
  <c r="AT97" i="1" s="1"/>
  <c r="AV97" i="1"/>
  <c r="AU97" i="1"/>
  <c r="AS97" i="1"/>
  <c r="E7" i="12"/>
  <c r="J14" i="12"/>
  <c r="E15" i="12"/>
  <c r="J15" i="12"/>
  <c r="J17" i="12"/>
  <c r="E18" i="12"/>
  <c r="J18" i="12"/>
  <c r="J20" i="12"/>
  <c r="E21" i="12"/>
  <c r="J21" i="12"/>
  <c r="J23" i="12"/>
  <c r="E24" i="12"/>
  <c r="J24" i="12"/>
  <c r="J31" i="12"/>
  <c r="J37" i="12"/>
  <c r="J38" i="12"/>
  <c r="J39" i="12"/>
  <c r="E85" i="12"/>
  <c r="E87" i="12"/>
  <c r="F89" i="12"/>
  <c r="F91" i="12"/>
  <c r="J91" i="12"/>
  <c r="F92" i="12"/>
  <c r="J92" i="12"/>
  <c r="E117" i="12"/>
  <c r="E119" i="12"/>
  <c r="F121" i="12"/>
  <c r="J121" i="12"/>
  <c r="F123" i="12"/>
  <c r="J123" i="12"/>
  <c r="F124" i="12"/>
  <c r="J124" i="12"/>
  <c r="P129" i="12"/>
  <c r="P128" i="12" s="1"/>
  <c r="P127" i="12" s="1"/>
  <c r="R129" i="12"/>
  <c r="T129" i="12"/>
  <c r="T128" i="12" s="1"/>
  <c r="T127" i="12" s="1"/>
  <c r="J130" i="12"/>
  <c r="BF130" i="12" s="1"/>
  <c r="P130" i="12"/>
  <c r="R130" i="12"/>
  <c r="T130" i="12"/>
  <c r="BE130" i="12"/>
  <c r="F35" i="12" s="1"/>
  <c r="BG130" i="12"/>
  <c r="BH130" i="12"/>
  <c r="F38" i="12" s="1"/>
  <c r="BI130" i="12"/>
  <c r="F39" i="12" s="1"/>
  <c r="BK130" i="12"/>
  <c r="BK129" i="12" s="1"/>
  <c r="J129" i="12" s="1"/>
  <c r="J98" i="12" s="1"/>
  <c r="P131" i="12"/>
  <c r="R131" i="12"/>
  <c r="R128" i="12" s="1"/>
  <c r="T131" i="12"/>
  <c r="BK131" i="12"/>
  <c r="J132" i="12"/>
  <c r="BF132" i="12" s="1"/>
  <c r="P132" i="12"/>
  <c r="R132" i="12"/>
  <c r="T132" i="12"/>
  <c r="BE132" i="12"/>
  <c r="BG132" i="12"/>
  <c r="F37" i="12" s="1"/>
  <c r="BH132" i="12"/>
  <c r="BI132" i="12"/>
  <c r="BK132" i="12"/>
  <c r="P133" i="12"/>
  <c r="R133" i="12"/>
  <c r="T133" i="12"/>
  <c r="J134" i="12"/>
  <c r="BF134" i="12" s="1"/>
  <c r="P134" i="12"/>
  <c r="R134" i="12"/>
  <c r="T134" i="12"/>
  <c r="BE134" i="12"/>
  <c r="BG134" i="12"/>
  <c r="BH134" i="12"/>
  <c r="BI134" i="12"/>
  <c r="BK134" i="12"/>
  <c r="BK133" i="12" s="1"/>
  <c r="J133" i="12" s="1"/>
  <c r="J100" i="12" s="1"/>
  <c r="P135" i="12"/>
  <c r="R135" i="12"/>
  <c r="T135" i="12"/>
  <c r="BK135" i="12"/>
  <c r="J135" i="12" s="1"/>
  <c r="J101" i="12" s="1"/>
  <c r="J136" i="12"/>
  <c r="BF136" i="12" s="1"/>
  <c r="P136" i="12"/>
  <c r="R136" i="12"/>
  <c r="T136" i="12"/>
  <c r="BE136" i="12"/>
  <c r="BG136" i="12"/>
  <c r="BH136" i="12"/>
  <c r="BI136" i="12"/>
  <c r="BK136" i="12"/>
  <c r="P137" i="12"/>
  <c r="T137" i="12"/>
  <c r="P138" i="12"/>
  <c r="R138" i="12"/>
  <c r="R137" i="12" s="1"/>
  <c r="T138" i="12"/>
  <c r="J139" i="12"/>
  <c r="P139" i="12"/>
  <c r="R139" i="12"/>
  <c r="T139" i="12"/>
  <c r="BE139" i="12"/>
  <c r="BF139" i="12"/>
  <c r="BG139" i="12"/>
  <c r="BH139" i="12"/>
  <c r="BI139" i="12"/>
  <c r="BK139" i="12"/>
  <c r="J140" i="12"/>
  <c r="BF140" i="12" s="1"/>
  <c r="P140" i="12"/>
  <c r="R140" i="12"/>
  <c r="T140" i="12"/>
  <c r="BE140" i="12"/>
  <c r="BG140" i="12"/>
  <c r="BH140" i="12"/>
  <c r="BI140" i="12"/>
  <c r="BK140" i="12"/>
  <c r="BK138" i="12" s="1"/>
  <c r="J138" i="12" s="1"/>
  <c r="J103" i="12" s="1"/>
  <c r="J141" i="12"/>
  <c r="P141" i="12"/>
  <c r="R141" i="12"/>
  <c r="T141" i="12"/>
  <c r="BE141" i="12"/>
  <c r="BF141" i="12"/>
  <c r="BG141" i="12"/>
  <c r="BH141" i="12"/>
  <c r="BI141" i="12"/>
  <c r="BK141" i="12"/>
  <c r="J142" i="12"/>
  <c r="BF142" i="12" s="1"/>
  <c r="P142" i="12"/>
  <c r="R142" i="12"/>
  <c r="T142" i="12"/>
  <c r="BE142" i="12"/>
  <c r="BG142" i="12"/>
  <c r="BH142" i="12"/>
  <c r="BI142" i="12"/>
  <c r="BK142" i="12"/>
  <c r="J143" i="12"/>
  <c r="P143" i="12"/>
  <c r="R143" i="12"/>
  <c r="T143" i="12"/>
  <c r="BE143" i="12"/>
  <c r="BF143" i="12"/>
  <c r="BG143" i="12"/>
  <c r="BH143" i="12"/>
  <c r="BI143" i="12"/>
  <c r="BK143" i="12"/>
  <c r="J144" i="12"/>
  <c r="BF144" i="12" s="1"/>
  <c r="P144" i="12"/>
  <c r="R144" i="12"/>
  <c r="T144" i="12"/>
  <c r="BE144" i="12"/>
  <c r="BG144" i="12"/>
  <c r="BH144" i="12"/>
  <c r="BI144" i="12"/>
  <c r="BK144" i="12"/>
  <c r="J145" i="12"/>
  <c r="P145" i="12"/>
  <c r="R145" i="12"/>
  <c r="T145" i="12"/>
  <c r="BE145" i="12"/>
  <c r="BF145" i="12"/>
  <c r="BG145" i="12"/>
  <c r="BH145" i="12"/>
  <c r="BI145" i="12"/>
  <c r="BK145" i="12"/>
  <c r="F36" i="12" l="1"/>
  <c r="J35" i="12"/>
  <c r="BK128" i="12"/>
  <c r="J128" i="12"/>
  <c r="J97" i="12" s="1"/>
  <c r="R127" i="12"/>
  <c r="J36" i="12"/>
  <c r="BK137" i="12"/>
  <c r="J137" i="12" s="1"/>
  <c r="J102" i="12" s="1"/>
  <c r="J131" i="12"/>
  <c r="J99" i="12" s="1"/>
  <c r="BK127" i="12" l="1"/>
  <c r="J127" i="12" s="1"/>
  <c r="J96" i="12" s="1"/>
  <c r="J30" i="12" l="1"/>
  <c r="J32" i="12" s="1"/>
  <c r="J108" i="12"/>
  <c r="J41" i="12" l="1"/>
  <c r="AN97" i="1" s="1"/>
  <c r="AN88" i="1" s="1"/>
  <c r="AN87" i="1" s="1"/>
  <c r="AK37" i="1" s="1"/>
  <c r="AG97" i="1"/>
  <c r="BD96" i="1"/>
  <c r="BD95" i="1" s="1"/>
  <c r="BC96" i="1"/>
  <c r="AY96" i="1" s="1"/>
  <c r="BB96" i="1"/>
  <c r="AX96" i="1" s="1"/>
  <c r="BA96" i="1"/>
  <c r="BA95" i="1" s="1"/>
  <c r="AW95" i="1" s="1"/>
  <c r="AZ96" i="1"/>
  <c r="AV96" i="1" s="1"/>
  <c r="AU96" i="1"/>
  <c r="AU95" i="1" s="1"/>
  <c r="AS96" i="1"/>
  <c r="AS95" i="1" s="1"/>
  <c r="BC95" i="1"/>
  <c r="AY95" i="1" s="1"/>
  <c r="BB95" i="1"/>
  <c r="AX95" i="1" s="1"/>
  <c r="AZ95" i="1"/>
  <c r="AV95" i="1" s="1"/>
  <c r="AT95" i="1" s="1"/>
  <c r="F6" i="11"/>
  <c r="O11" i="11"/>
  <c r="E12" i="11"/>
  <c r="F83" i="11" s="1"/>
  <c r="O12" i="11"/>
  <c r="O14" i="11"/>
  <c r="E15" i="11"/>
  <c r="O15" i="11"/>
  <c r="O17" i="11"/>
  <c r="E18" i="11"/>
  <c r="O18" i="11"/>
  <c r="O20" i="11"/>
  <c r="E21" i="11"/>
  <c r="O21" i="11"/>
  <c r="F78" i="11"/>
  <c r="F79" i="11"/>
  <c r="F81" i="11"/>
  <c r="M81" i="11"/>
  <c r="M83" i="11"/>
  <c r="F84" i="11"/>
  <c r="M84" i="11"/>
  <c r="N93" i="11"/>
  <c r="M28" i="11" s="1"/>
  <c r="BE94" i="11"/>
  <c r="BF94" i="11"/>
  <c r="BG94" i="11"/>
  <c r="BH94" i="11"/>
  <c r="BI94" i="11"/>
  <c r="F104" i="11"/>
  <c r="F105" i="11"/>
  <c r="F107" i="11"/>
  <c r="M107" i="11"/>
  <c r="M109" i="11"/>
  <c r="F110" i="11"/>
  <c r="M110" i="11"/>
  <c r="W114" i="11"/>
  <c r="W113" i="11" s="1"/>
  <c r="N115" i="11"/>
  <c r="BF115" i="11" s="1"/>
  <c r="W115" i="11"/>
  <c r="Y115" i="11"/>
  <c r="Y114" i="11" s="1"/>
  <c r="AA115" i="11"/>
  <c r="AA114" i="11" s="1"/>
  <c r="AA113" i="11" s="1"/>
  <c r="BE115" i="11"/>
  <c r="BG115" i="11"/>
  <c r="BH115" i="11"/>
  <c r="BI115" i="11"/>
  <c r="BK115" i="11"/>
  <c r="N116" i="11"/>
  <c r="BF116" i="11" s="1"/>
  <c r="W116" i="11"/>
  <c r="Y116" i="11"/>
  <c r="AA116" i="11"/>
  <c r="BE116" i="11"/>
  <c r="BG116" i="11"/>
  <c r="BH116" i="11"/>
  <c r="BI116" i="11"/>
  <c r="BK116" i="11"/>
  <c r="N117" i="11"/>
  <c r="BF117" i="11" s="1"/>
  <c r="W117" i="11"/>
  <c r="Y117" i="11"/>
  <c r="AA117" i="11"/>
  <c r="BE117" i="11"/>
  <c r="BG117" i="11"/>
  <c r="BH117" i="11"/>
  <c r="BI117" i="11"/>
  <c r="BK117" i="11"/>
  <c r="N118" i="11"/>
  <c r="BF118" i="11" s="1"/>
  <c r="W118" i="11"/>
  <c r="Y118" i="11"/>
  <c r="AA118" i="11"/>
  <c r="BE118" i="11"/>
  <c r="BG118" i="11"/>
  <c r="BH118" i="11"/>
  <c r="BI118" i="11"/>
  <c r="BK118" i="11"/>
  <c r="N119" i="11"/>
  <c r="BF119" i="11" s="1"/>
  <c r="W119" i="11"/>
  <c r="Y119" i="11"/>
  <c r="AA119" i="11"/>
  <c r="BE119" i="11"/>
  <c r="BG119" i="11"/>
  <c r="BH119" i="11"/>
  <c r="BI119" i="11"/>
  <c r="BK119" i="11"/>
  <c r="N120" i="11"/>
  <c r="W120" i="11"/>
  <c r="Y120" i="11"/>
  <c r="AA120" i="11"/>
  <c r="BE120" i="11"/>
  <c r="BF120" i="11"/>
  <c r="BG120" i="11"/>
  <c r="BH120" i="11"/>
  <c r="BI120" i="11"/>
  <c r="BK120" i="11"/>
  <c r="N121" i="11"/>
  <c r="BF121" i="11" s="1"/>
  <c r="W121" i="11"/>
  <c r="Y121" i="11"/>
  <c r="AA121" i="11"/>
  <c r="BE121" i="11"/>
  <c r="BG121" i="11"/>
  <c r="BH121" i="11"/>
  <c r="BI121" i="11"/>
  <c r="BK121" i="11"/>
  <c r="Y122" i="11"/>
  <c r="N123" i="11"/>
  <c r="W123" i="11"/>
  <c r="W122" i="11" s="1"/>
  <c r="Y123" i="11"/>
  <c r="AA123" i="11"/>
  <c r="AA122" i="11" s="1"/>
  <c r="BE123" i="11"/>
  <c r="BF123" i="11"/>
  <c r="BG123" i="11"/>
  <c r="BH123" i="11"/>
  <c r="BI123" i="11"/>
  <c r="BK123" i="11"/>
  <c r="N124" i="11"/>
  <c r="BF124" i="11" s="1"/>
  <c r="W124" i="11"/>
  <c r="Y124" i="11"/>
  <c r="AA124" i="11"/>
  <c r="BE124" i="11"/>
  <c r="BG124" i="11"/>
  <c r="BH124" i="11"/>
  <c r="BI124" i="11"/>
  <c r="BK124" i="11"/>
  <c r="N125" i="11"/>
  <c r="W125" i="11"/>
  <c r="Y125" i="11"/>
  <c r="AA125" i="11"/>
  <c r="BE125" i="11"/>
  <c r="BF125" i="11"/>
  <c r="BG125" i="11"/>
  <c r="BH125" i="11"/>
  <c r="BI125" i="11"/>
  <c r="BK125" i="11"/>
  <c r="N126" i="11"/>
  <c r="W126" i="11"/>
  <c r="Y126" i="11"/>
  <c r="AA126" i="11"/>
  <c r="BE126" i="11"/>
  <c r="BF126" i="11"/>
  <c r="BG126" i="11"/>
  <c r="BH126" i="11"/>
  <c r="BI126" i="11"/>
  <c r="BK126" i="11"/>
  <c r="N127" i="11"/>
  <c r="W127" i="11"/>
  <c r="Y127" i="11"/>
  <c r="AA127" i="11"/>
  <c r="BE127" i="11"/>
  <c r="BF127" i="11"/>
  <c r="BG127" i="11"/>
  <c r="BH127" i="11"/>
  <c r="BI127" i="11"/>
  <c r="BK127" i="11"/>
  <c r="N128" i="11"/>
  <c r="BF128" i="11" s="1"/>
  <c r="W128" i="11"/>
  <c r="Y128" i="11"/>
  <c r="AA128" i="11"/>
  <c r="BE128" i="11"/>
  <c r="BG128" i="11"/>
  <c r="BH128" i="11"/>
  <c r="BI128" i="11"/>
  <c r="BK128" i="11"/>
  <c r="N129" i="11"/>
  <c r="W129" i="11"/>
  <c r="Y129" i="11"/>
  <c r="AA129" i="11"/>
  <c r="BE129" i="11"/>
  <c r="BF129" i="11"/>
  <c r="BG129" i="11"/>
  <c r="BH129" i="11"/>
  <c r="BI129" i="11"/>
  <c r="BK129" i="11"/>
  <c r="N130" i="11"/>
  <c r="BF130" i="11" s="1"/>
  <c r="W130" i="11"/>
  <c r="Y130" i="11"/>
  <c r="AA130" i="11"/>
  <c r="BE130" i="11"/>
  <c r="BG130" i="11"/>
  <c r="BH130" i="11"/>
  <c r="BI130" i="11"/>
  <c r="BK130" i="11"/>
  <c r="W131" i="11"/>
  <c r="N132" i="11"/>
  <c r="BF132" i="11" s="1"/>
  <c r="W132" i="11"/>
  <c r="Y132" i="11"/>
  <c r="Y131" i="11" s="1"/>
  <c r="AA132" i="11"/>
  <c r="AA131" i="11" s="1"/>
  <c r="BE132" i="11"/>
  <c r="BG132" i="11"/>
  <c r="BH132" i="11"/>
  <c r="BI132" i="11"/>
  <c r="BK132" i="11"/>
  <c r="BK131" i="11" s="1"/>
  <c r="N131" i="11" s="1"/>
  <c r="N91" i="11" s="1"/>
  <c r="N133" i="11"/>
  <c r="BF133" i="11" s="1"/>
  <c r="W133" i="11"/>
  <c r="Y133" i="11"/>
  <c r="AA133" i="11"/>
  <c r="BE133" i="11"/>
  <c r="BG133" i="11"/>
  <c r="BH133" i="11"/>
  <c r="BI133" i="11"/>
  <c r="BK133" i="11"/>
  <c r="N135" i="11"/>
  <c r="W135" i="11"/>
  <c r="W134" i="11" s="1"/>
  <c r="Y135" i="11"/>
  <c r="Y134" i="11" s="1"/>
  <c r="AA135" i="11"/>
  <c r="AA134" i="11" s="1"/>
  <c r="BE135" i="11"/>
  <c r="BF135" i="11"/>
  <c r="BG135" i="11"/>
  <c r="BH135" i="11"/>
  <c r="BI135" i="11"/>
  <c r="BK135" i="11"/>
  <c r="N136" i="11"/>
  <c r="BF136" i="11" s="1"/>
  <c r="W136" i="11"/>
  <c r="Y136" i="11"/>
  <c r="AA136" i="11"/>
  <c r="BE136" i="11"/>
  <c r="BG136" i="11"/>
  <c r="BH136" i="11"/>
  <c r="BI136" i="11"/>
  <c r="BK136" i="11"/>
  <c r="N137" i="11"/>
  <c r="W137" i="11"/>
  <c r="Y137" i="11"/>
  <c r="AA137" i="11"/>
  <c r="BE137" i="11"/>
  <c r="BF137" i="11"/>
  <c r="BG137" i="11"/>
  <c r="BH137" i="11"/>
  <c r="BI137" i="11"/>
  <c r="BK137" i="11"/>
  <c r="N138" i="11"/>
  <c r="BF138" i="11" s="1"/>
  <c r="W138" i="11"/>
  <c r="Y138" i="11"/>
  <c r="AA138" i="11"/>
  <c r="BE138" i="11"/>
  <c r="BG138" i="11"/>
  <c r="BH138" i="11"/>
  <c r="BI138" i="11"/>
  <c r="BK138" i="11"/>
  <c r="N139" i="11"/>
  <c r="W139" i="11"/>
  <c r="Y139" i="11"/>
  <c r="AA139" i="11"/>
  <c r="BE139" i="11"/>
  <c r="BF139" i="11"/>
  <c r="BG139" i="11"/>
  <c r="BH139" i="11"/>
  <c r="BI139" i="11"/>
  <c r="BK139" i="11"/>
  <c r="N140" i="11"/>
  <c r="BF140" i="11" s="1"/>
  <c r="W140" i="11"/>
  <c r="Y140" i="11"/>
  <c r="AA140" i="11"/>
  <c r="BE140" i="11"/>
  <c r="BG140" i="11"/>
  <c r="BH140" i="11"/>
  <c r="BI140" i="11"/>
  <c r="BK140" i="11"/>
  <c r="N141" i="11"/>
  <c r="W141" i="11"/>
  <c r="Y141" i="11"/>
  <c r="AA141" i="11"/>
  <c r="BE141" i="11"/>
  <c r="BF141" i="11"/>
  <c r="BG141" i="11"/>
  <c r="BH141" i="11"/>
  <c r="BI141" i="11"/>
  <c r="BK141" i="11"/>
  <c r="N142" i="11"/>
  <c r="BF142" i="11" s="1"/>
  <c r="W142" i="11"/>
  <c r="Y142" i="11"/>
  <c r="AA142" i="11"/>
  <c r="BE142" i="11"/>
  <c r="BG142" i="11"/>
  <c r="BH142" i="11"/>
  <c r="BI142" i="11"/>
  <c r="BK142" i="11"/>
  <c r="F6" i="10"/>
  <c r="O11" i="10"/>
  <c r="E12" i="10"/>
  <c r="F83" i="10" s="1"/>
  <c r="O12" i="10"/>
  <c r="O14" i="10"/>
  <c r="E15" i="10"/>
  <c r="O15" i="10"/>
  <c r="O17" i="10"/>
  <c r="E18" i="10"/>
  <c r="O18" i="10"/>
  <c r="O20" i="10"/>
  <c r="E21" i="10"/>
  <c r="O21" i="10"/>
  <c r="F78" i="10"/>
  <c r="F79" i="10"/>
  <c r="F81" i="10"/>
  <c r="M81" i="10"/>
  <c r="M83" i="10"/>
  <c r="F84" i="10"/>
  <c r="M84" i="10"/>
  <c r="N94" i="10"/>
  <c r="M28" i="10" s="1"/>
  <c r="BE95" i="10"/>
  <c r="BF95" i="10"/>
  <c r="BG95" i="10"/>
  <c r="BH95" i="10"/>
  <c r="BI95" i="10"/>
  <c r="F105" i="10"/>
  <c r="F106" i="10"/>
  <c r="F108" i="10"/>
  <c r="M108" i="10"/>
  <c r="M110" i="10"/>
  <c r="F111" i="10"/>
  <c r="M111" i="10"/>
  <c r="N117" i="10"/>
  <c r="W117" i="10"/>
  <c r="W116" i="10" s="1"/>
  <c r="Y117" i="10"/>
  <c r="Y116" i="10" s="1"/>
  <c r="AA117" i="10"/>
  <c r="AA116" i="10" s="1"/>
  <c r="BE117" i="10"/>
  <c r="BF117" i="10"/>
  <c r="BG117" i="10"/>
  <c r="BH117" i="10"/>
  <c r="BI117" i="10"/>
  <c r="BK117" i="10"/>
  <c r="N118" i="10"/>
  <c r="BF118" i="10" s="1"/>
  <c r="W118" i="10"/>
  <c r="Y118" i="10"/>
  <c r="AA118" i="10"/>
  <c r="BE118" i="10"/>
  <c r="BG118" i="10"/>
  <c r="BH118" i="10"/>
  <c r="BI118" i="10"/>
  <c r="BK118" i="10"/>
  <c r="N119" i="10"/>
  <c r="W119" i="10"/>
  <c r="Y119" i="10"/>
  <c r="AA119" i="10"/>
  <c r="BE119" i="10"/>
  <c r="BF119" i="10"/>
  <c r="BG119" i="10"/>
  <c r="BH119" i="10"/>
  <c r="BI119" i="10"/>
  <c r="BK119" i="10"/>
  <c r="N120" i="10"/>
  <c r="BF120" i="10" s="1"/>
  <c r="W120" i="10"/>
  <c r="Y120" i="10"/>
  <c r="AA120" i="10"/>
  <c r="BE120" i="10"/>
  <c r="BG120" i="10"/>
  <c r="BH120" i="10"/>
  <c r="BI120" i="10"/>
  <c r="BK120" i="10"/>
  <c r="N121" i="10"/>
  <c r="W121" i="10"/>
  <c r="Y121" i="10"/>
  <c r="AA121" i="10"/>
  <c r="BE121" i="10"/>
  <c r="BF121" i="10"/>
  <c r="BG121" i="10"/>
  <c r="BH121" i="10"/>
  <c r="BI121" i="10"/>
  <c r="BK121" i="10"/>
  <c r="N122" i="10"/>
  <c r="BF122" i="10" s="1"/>
  <c r="W122" i="10"/>
  <c r="Y122" i="10"/>
  <c r="AA122" i="10"/>
  <c r="BE122" i="10"/>
  <c r="BG122" i="10"/>
  <c r="BH122" i="10"/>
  <c r="BI122" i="10"/>
  <c r="BK122" i="10"/>
  <c r="N123" i="10"/>
  <c r="W123" i="10"/>
  <c r="Y123" i="10"/>
  <c r="AA123" i="10"/>
  <c r="BE123" i="10"/>
  <c r="BF123" i="10"/>
  <c r="BG123" i="10"/>
  <c r="BH123" i="10"/>
  <c r="BI123" i="10"/>
  <c r="BK123" i="10"/>
  <c r="N124" i="10"/>
  <c r="BF124" i="10" s="1"/>
  <c r="W124" i="10"/>
  <c r="Y124" i="10"/>
  <c r="AA124" i="10"/>
  <c r="BE124" i="10"/>
  <c r="BG124" i="10"/>
  <c r="BH124" i="10"/>
  <c r="BI124" i="10"/>
  <c r="BK124" i="10"/>
  <c r="N125" i="10"/>
  <c r="W125" i="10"/>
  <c r="Y125" i="10"/>
  <c r="AA125" i="10"/>
  <c r="BE125" i="10"/>
  <c r="BF125" i="10"/>
  <c r="BG125" i="10"/>
  <c r="BH125" i="10"/>
  <c r="BI125" i="10"/>
  <c r="BK125" i="10"/>
  <c r="N126" i="10"/>
  <c r="BF126" i="10" s="1"/>
  <c r="W126" i="10"/>
  <c r="Y126" i="10"/>
  <c r="AA126" i="10"/>
  <c r="BE126" i="10"/>
  <c r="BG126" i="10"/>
  <c r="BH126" i="10"/>
  <c r="BI126" i="10"/>
  <c r="BK126" i="10"/>
  <c r="N127" i="10"/>
  <c r="W127" i="10"/>
  <c r="Y127" i="10"/>
  <c r="AA127" i="10"/>
  <c r="BE127" i="10"/>
  <c r="BF127" i="10"/>
  <c r="BG127" i="10"/>
  <c r="BH127" i="10"/>
  <c r="BI127" i="10"/>
  <c r="BK127" i="10"/>
  <c r="N128" i="10"/>
  <c r="BF128" i="10" s="1"/>
  <c r="W128" i="10"/>
  <c r="Y128" i="10"/>
  <c r="AA128" i="10"/>
  <c r="BE128" i="10"/>
  <c r="BG128" i="10"/>
  <c r="BH128" i="10"/>
  <c r="BI128" i="10"/>
  <c r="BK128" i="10"/>
  <c r="N129" i="10"/>
  <c r="W129" i="10"/>
  <c r="Y129" i="10"/>
  <c r="AA129" i="10"/>
  <c r="BE129" i="10"/>
  <c r="BF129" i="10"/>
  <c r="BG129" i="10"/>
  <c r="BH129" i="10"/>
  <c r="BI129" i="10"/>
  <c r="BK129" i="10"/>
  <c r="N130" i="10"/>
  <c r="BF130" i="10" s="1"/>
  <c r="W130" i="10"/>
  <c r="Y130" i="10"/>
  <c r="AA130" i="10"/>
  <c r="BE130" i="10"/>
  <c r="BG130" i="10"/>
  <c r="BH130" i="10"/>
  <c r="BI130" i="10"/>
  <c r="BK130" i="10"/>
  <c r="N131" i="10"/>
  <c r="W131" i="10"/>
  <c r="Y131" i="10"/>
  <c r="AA131" i="10"/>
  <c r="BE131" i="10"/>
  <c r="BF131" i="10"/>
  <c r="BG131" i="10"/>
  <c r="BH131" i="10"/>
  <c r="BI131" i="10"/>
  <c r="BK131" i="10"/>
  <c r="N132" i="10"/>
  <c r="BF132" i="10" s="1"/>
  <c r="W132" i="10"/>
  <c r="Y132" i="10"/>
  <c r="AA132" i="10"/>
  <c r="BE132" i="10"/>
  <c r="BG132" i="10"/>
  <c r="BH132" i="10"/>
  <c r="BI132" i="10"/>
  <c r="BK132" i="10"/>
  <c r="N133" i="10"/>
  <c r="W133" i="10"/>
  <c r="Y133" i="10"/>
  <c r="AA133" i="10"/>
  <c r="BE133" i="10"/>
  <c r="BF133" i="10"/>
  <c r="BG133" i="10"/>
  <c r="BH133" i="10"/>
  <c r="BI133" i="10"/>
  <c r="BK133" i="10"/>
  <c r="N134" i="10"/>
  <c r="BF134" i="10" s="1"/>
  <c r="W134" i="10"/>
  <c r="Y134" i="10"/>
  <c r="AA134" i="10"/>
  <c r="BE134" i="10"/>
  <c r="BG134" i="10"/>
  <c r="BH134" i="10"/>
  <c r="BI134" i="10"/>
  <c r="BK134" i="10"/>
  <c r="N135" i="10"/>
  <c r="W135" i="10"/>
  <c r="Y135" i="10"/>
  <c r="AA135" i="10"/>
  <c r="BE135" i="10"/>
  <c r="BF135" i="10"/>
  <c r="BG135" i="10"/>
  <c r="BH135" i="10"/>
  <c r="BI135" i="10"/>
  <c r="BK135" i="10"/>
  <c r="N136" i="10"/>
  <c r="BF136" i="10" s="1"/>
  <c r="W136" i="10"/>
  <c r="Y136" i="10"/>
  <c r="AA136" i="10"/>
  <c r="BE136" i="10"/>
  <c r="BG136" i="10"/>
  <c r="BH136" i="10"/>
  <c r="BI136" i="10"/>
  <c r="BK136" i="10"/>
  <c r="N137" i="10"/>
  <c r="W137" i="10"/>
  <c r="Y137" i="10"/>
  <c r="AA137" i="10"/>
  <c r="BE137" i="10"/>
  <c r="BF137" i="10"/>
  <c r="BG137" i="10"/>
  <c r="BH137" i="10"/>
  <c r="BI137" i="10"/>
  <c r="BK137" i="10"/>
  <c r="N138" i="10"/>
  <c r="BF138" i="10" s="1"/>
  <c r="W138" i="10"/>
  <c r="Y138" i="10"/>
  <c r="AA138" i="10"/>
  <c r="BE138" i="10"/>
  <c r="BG138" i="10"/>
  <c r="BH138" i="10"/>
  <c r="BI138" i="10"/>
  <c r="BK138" i="10"/>
  <c r="N139" i="10"/>
  <c r="W139" i="10"/>
  <c r="Y139" i="10"/>
  <c r="AA139" i="10"/>
  <c r="BE139" i="10"/>
  <c r="BF139" i="10"/>
  <c r="BG139" i="10"/>
  <c r="BH139" i="10"/>
  <c r="BI139" i="10"/>
  <c r="BK139" i="10"/>
  <c r="N140" i="10"/>
  <c r="BF140" i="10" s="1"/>
  <c r="W140" i="10"/>
  <c r="Y140" i="10"/>
  <c r="AA140" i="10"/>
  <c r="BE140" i="10"/>
  <c r="BG140" i="10"/>
  <c r="BH140" i="10"/>
  <c r="BI140" i="10"/>
  <c r="BK140" i="10"/>
  <c r="N141" i="10"/>
  <c r="W141" i="10"/>
  <c r="Y141" i="10"/>
  <c r="AA141" i="10"/>
  <c r="BE141" i="10"/>
  <c r="BF141" i="10"/>
  <c r="BG141" i="10"/>
  <c r="BH141" i="10"/>
  <c r="BI141" i="10"/>
  <c r="BK141" i="10"/>
  <c r="N142" i="10"/>
  <c r="BF142" i="10" s="1"/>
  <c r="W142" i="10"/>
  <c r="Y142" i="10"/>
  <c r="AA142" i="10"/>
  <c r="BE142" i="10"/>
  <c r="BG142" i="10"/>
  <c r="BH142" i="10"/>
  <c r="BI142" i="10"/>
  <c r="BK142" i="10"/>
  <c r="N143" i="10"/>
  <c r="W143" i="10"/>
  <c r="Y143" i="10"/>
  <c r="AA143" i="10"/>
  <c r="BE143" i="10"/>
  <c r="BF143" i="10"/>
  <c r="BG143" i="10"/>
  <c r="BH143" i="10"/>
  <c r="BI143" i="10"/>
  <c r="BK143" i="10"/>
  <c r="N144" i="10"/>
  <c r="BF144" i="10" s="1"/>
  <c r="W144" i="10"/>
  <c r="Y144" i="10"/>
  <c r="AA144" i="10"/>
  <c r="BE144" i="10"/>
  <c r="BG144" i="10"/>
  <c r="BH144" i="10"/>
  <c r="BI144" i="10"/>
  <c r="BK144" i="10"/>
  <c r="AA145" i="10"/>
  <c r="N146" i="10"/>
  <c r="W146" i="10"/>
  <c r="W145" i="10" s="1"/>
  <c r="Y146" i="10"/>
  <c r="Y145" i="10" s="1"/>
  <c r="AA146" i="10"/>
  <c r="BE146" i="10"/>
  <c r="BF146" i="10"/>
  <c r="BG146" i="10"/>
  <c r="BH146" i="10"/>
  <c r="BI146" i="10"/>
  <c r="BK146" i="10"/>
  <c r="N147" i="10"/>
  <c r="BF147" i="10" s="1"/>
  <c r="W147" i="10"/>
  <c r="Y147" i="10"/>
  <c r="AA147" i="10"/>
  <c r="BE147" i="10"/>
  <c r="BG147" i="10"/>
  <c r="BH147" i="10"/>
  <c r="BI147" i="10"/>
  <c r="BK147" i="10"/>
  <c r="N148" i="10"/>
  <c r="W148" i="10"/>
  <c r="Y148" i="10"/>
  <c r="AA148" i="10"/>
  <c r="BE148" i="10"/>
  <c r="BF148" i="10"/>
  <c r="BG148" i="10"/>
  <c r="BH148" i="10"/>
  <c r="BI148" i="10"/>
  <c r="BK148" i="10"/>
  <c r="N149" i="10"/>
  <c r="BF149" i="10" s="1"/>
  <c r="W149" i="10"/>
  <c r="Y149" i="10"/>
  <c r="AA149" i="10"/>
  <c r="BE149" i="10"/>
  <c r="BG149" i="10"/>
  <c r="BH149" i="10"/>
  <c r="BI149" i="10"/>
  <c r="BK149" i="10"/>
  <c r="N150" i="10"/>
  <c r="W150" i="10"/>
  <c r="Y150" i="10"/>
  <c r="AA150" i="10"/>
  <c r="BE150" i="10"/>
  <c r="BF150" i="10"/>
  <c r="BG150" i="10"/>
  <c r="BH150" i="10"/>
  <c r="BI150" i="10"/>
  <c r="BK150" i="10"/>
  <c r="N151" i="10"/>
  <c r="BF151" i="10" s="1"/>
  <c r="W151" i="10"/>
  <c r="Y151" i="10"/>
  <c r="AA151" i="10"/>
  <c r="BE151" i="10"/>
  <c r="BG151" i="10"/>
  <c r="BH151" i="10"/>
  <c r="BI151" i="10"/>
  <c r="BK151" i="10"/>
  <c r="N152" i="10"/>
  <c r="BF152" i="10" s="1"/>
  <c r="W152" i="10"/>
  <c r="Y152" i="10"/>
  <c r="AA152" i="10"/>
  <c r="BE152" i="10"/>
  <c r="BG152" i="10"/>
  <c r="BH152" i="10"/>
  <c r="BI152" i="10"/>
  <c r="BK152" i="10"/>
  <c r="N153" i="10"/>
  <c r="BF153" i="10" s="1"/>
  <c r="W153" i="10"/>
  <c r="Y153" i="10"/>
  <c r="AA153" i="10"/>
  <c r="BE153" i="10"/>
  <c r="BG153" i="10"/>
  <c r="BH153" i="10"/>
  <c r="BI153" i="10"/>
  <c r="BK153" i="10"/>
  <c r="N154" i="10"/>
  <c r="W154" i="10"/>
  <c r="Y154" i="10"/>
  <c r="AA154" i="10"/>
  <c r="BE154" i="10"/>
  <c r="BF154" i="10"/>
  <c r="BG154" i="10"/>
  <c r="BH154" i="10"/>
  <c r="BI154" i="10"/>
  <c r="BK154" i="10"/>
  <c r="N155" i="10"/>
  <c r="BF155" i="10" s="1"/>
  <c r="W155" i="10"/>
  <c r="Y155" i="10"/>
  <c r="AA155" i="10"/>
  <c r="BE155" i="10"/>
  <c r="BG155" i="10"/>
  <c r="BH155" i="10"/>
  <c r="BI155" i="10"/>
  <c r="BK155" i="10"/>
  <c r="N156" i="10"/>
  <c r="W156" i="10"/>
  <c r="Y156" i="10"/>
  <c r="AA156" i="10"/>
  <c r="BE156" i="10"/>
  <c r="BF156" i="10"/>
  <c r="BG156" i="10"/>
  <c r="BH156" i="10"/>
  <c r="BI156" i="10"/>
  <c r="BK156" i="10"/>
  <c r="N157" i="10"/>
  <c r="BF157" i="10" s="1"/>
  <c r="W157" i="10"/>
  <c r="Y157" i="10"/>
  <c r="AA157" i="10"/>
  <c r="BE157" i="10"/>
  <c r="BG157" i="10"/>
  <c r="BH157" i="10"/>
  <c r="BI157" i="10"/>
  <c r="BK157" i="10"/>
  <c r="N158" i="10"/>
  <c r="W158" i="10"/>
  <c r="Y158" i="10"/>
  <c r="AA158" i="10"/>
  <c r="BE158" i="10"/>
  <c r="BF158" i="10"/>
  <c r="BG158" i="10"/>
  <c r="BH158" i="10"/>
  <c r="BI158" i="10"/>
  <c r="BK158" i="10"/>
  <c r="N159" i="10"/>
  <c r="BF159" i="10" s="1"/>
  <c r="W159" i="10"/>
  <c r="Y159" i="10"/>
  <c r="AA159" i="10"/>
  <c r="BE159" i="10"/>
  <c r="BG159" i="10"/>
  <c r="BH159" i="10"/>
  <c r="BI159" i="10"/>
  <c r="BK159" i="10"/>
  <c r="N160" i="10"/>
  <c r="BF160" i="10" s="1"/>
  <c r="W160" i="10"/>
  <c r="Y160" i="10"/>
  <c r="AA160" i="10"/>
  <c r="BE160" i="10"/>
  <c r="BG160" i="10"/>
  <c r="BH160" i="10"/>
  <c r="BI160" i="10"/>
  <c r="BK160" i="10"/>
  <c r="N161" i="10"/>
  <c r="BF161" i="10" s="1"/>
  <c r="W161" i="10"/>
  <c r="Y161" i="10"/>
  <c r="AA161" i="10"/>
  <c r="BE161" i="10"/>
  <c r="BG161" i="10"/>
  <c r="BH161" i="10"/>
  <c r="BI161" i="10"/>
  <c r="BK161" i="10"/>
  <c r="N162" i="10"/>
  <c r="W162" i="10"/>
  <c r="Y162" i="10"/>
  <c r="AA162" i="10"/>
  <c r="BE162" i="10"/>
  <c r="BF162" i="10"/>
  <c r="BG162" i="10"/>
  <c r="BH162" i="10"/>
  <c r="BI162" i="10"/>
  <c r="BK162" i="10"/>
  <c r="N163" i="10"/>
  <c r="BF163" i="10" s="1"/>
  <c r="W163" i="10"/>
  <c r="Y163" i="10"/>
  <c r="AA163" i="10"/>
  <c r="BE163" i="10"/>
  <c r="BG163" i="10"/>
  <c r="BH163" i="10"/>
  <c r="BI163" i="10"/>
  <c r="BK163" i="10"/>
  <c r="N164" i="10"/>
  <c r="W164" i="10"/>
  <c r="Y164" i="10"/>
  <c r="AA164" i="10"/>
  <c r="BE164" i="10"/>
  <c r="BF164" i="10"/>
  <c r="BG164" i="10"/>
  <c r="BH164" i="10"/>
  <c r="BI164" i="10"/>
  <c r="BK164" i="10"/>
  <c r="N165" i="10"/>
  <c r="BF165" i="10" s="1"/>
  <c r="W165" i="10"/>
  <c r="Y165" i="10"/>
  <c r="AA165" i="10"/>
  <c r="BE165" i="10"/>
  <c r="BG165" i="10"/>
  <c r="BH165" i="10"/>
  <c r="BI165" i="10"/>
  <c r="BK165" i="10"/>
  <c r="Y166" i="10"/>
  <c r="N167" i="10"/>
  <c r="W167" i="10"/>
  <c r="W166" i="10" s="1"/>
  <c r="Y167" i="10"/>
  <c r="AA167" i="10"/>
  <c r="BE167" i="10"/>
  <c r="BF167" i="10"/>
  <c r="BG167" i="10"/>
  <c r="BH167" i="10"/>
  <c r="BI167" i="10"/>
  <c r="BK167" i="10"/>
  <c r="N168" i="10"/>
  <c r="BF168" i="10" s="1"/>
  <c r="W168" i="10"/>
  <c r="Y168" i="10"/>
  <c r="AA168" i="10"/>
  <c r="AA166" i="10" s="1"/>
  <c r="BE168" i="10"/>
  <c r="BG168" i="10"/>
  <c r="BH168" i="10"/>
  <c r="BI168" i="10"/>
  <c r="BK168" i="10"/>
  <c r="N169" i="10"/>
  <c r="W169" i="10"/>
  <c r="Y169" i="10"/>
  <c r="AA169" i="10"/>
  <c r="BE169" i="10"/>
  <c r="BF169" i="10"/>
  <c r="BG169" i="10"/>
  <c r="BH169" i="10"/>
  <c r="BI169" i="10"/>
  <c r="BK169" i="10"/>
  <c r="N170" i="10"/>
  <c r="BF170" i="10" s="1"/>
  <c r="W170" i="10"/>
  <c r="Y170" i="10"/>
  <c r="AA170" i="10"/>
  <c r="BE170" i="10"/>
  <c r="BG170" i="10"/>
  <c r="BH170" i="10"/>
  <c r="BI170" i="10"/>
  <c r="BK170" i="10"/>
  <c r="N171" i="10"/>
  <c r="BF171" i="10" s="1"/>
  <c r="W171" i="10"/>
  <c r="Y171" i="10"/>
  <c r="AA171" i="10"/>
  <c r="BE171" i="10"/>
  <c r="BG171" i="10"/>
  <c r="BH171" i="10"/>
  <c r="BI171" i="10"/>
  <c r="BK171" i="10"/>
  <c r="N172" i="10"/>
  <c r="BF172" i="10" s="1"/>
  <c r="W172" i="10"/>
  <c r="Y172" i="10"/>
  <c r="AA172" i="10"/>
  <c r="BE172" i="10"/>
  <c r="BG172" i="10"/>
  <c r="BH172" i="10"/>
  <c r="BI172" i="10"/>
  <c r="BK172" i="10"/>
  <c r="N173" i="10"/>
  <c r="W173" i="10"/>
  <c r="Y173" i="10"/>
  <c r="AA173" i="10"/>
  <c r="BE173" i="10"/>
  <c r="BF173" i="10"/>
  <c r="BG173" i="10"/>
  <c r="BH173" i="10"/>
  <c r="BI173" i="10"/>
  <c r="BK173" i="10"/>
  <c r="N174" i="10"/>
  <c r="BF174" i="10" s="1"/>
  <c r="W174" i="10"/>
  <c r="Y174" i="10"/>
  <c r="AA174" i="10"/>
  <c r="BE174" i="10"/>
  <c r="BG174" i="10"/>
  <c r="BH174" i="10"/>
  <c r="BI174" i="10"/>
  <c r="BK174" i="10"/>
  <c r="N175" i="10"/>
  <c r="W175" i="10"/>
  <c r="Y175" i="10"/>
  <c r="AA175" i="10"/>
  <c r="BE175" i="10"/>
  <c r="BF175" i="10"/>
  <c r="BG175" i="10"/>
  <c r="BH175" i="10"/>
  <c r="BI175" i="10"/>
  <c r="BK175" i="10"/>
  <c r="N176" i="10"/>
  <c r="BF176" i="10" s="1"/>
  <c r="W176" i="10"/>
  <c r="Y176" i="10"/>
  <c r="AA176" i="10"/>
  <c r="BE176" i="10"/>
  <c r="BG176" i="10"/>
  <c r="BH176" i="10"/>
  <c r="BI176" i="10"/>
  <c r="BK176" i="10"/>
  <c r="F6" i="9"/>
  <c r="O10" i="9"/>
  <c r="M82" i="9" s="1"/>
  <c r="O12" i="9"/>
  <c r="E13" i="9"/>
  <c r="F111" i="9" s="1"/>
  <c r="O13" i="9"/>
  <c r="O15" i="9"/>
  <c r="E16" i="9"/>
  <c r="O16" i="9"/>
  <c r="O18" i="9"/>
  <c r="E19" i="9"/>
  <c r="M84" i="9" s="1"/>
  <c r="O19" i="9"/>
  <c r="O21" i="9"/>
  <c r="E22" i="9"/>
  <c r="O22" i="9"/>
  <c r="F78" i="9"/>
  <c r="F80" i="9"/>
  <c r="F82" i="9"/>
  <c r="F84" i="9"/>
  <c r="F85" i="9"/>
  <c r="M85" i="9"/>
  <c r="M29" i="9"/>
  <c r="BE95" i="9"/>
  <c r="BF95" i="9"/>
  <c r="BG95" i="9"/>
  <c r="BH95" i="9"/>
  <c r="BI95" i="9"/>
  <c r="F105" i="9"/>
  <c r="F107" i="9"/>
  <c r="F109" i="9"/>
  <c r="M109" i="9"/>
  <c r="M111" i="9"/>
  <c r="F112" i="9"/>
  <c r="M112" i="9"/>
  <c r="W117" i="9"/>
  <c r="AA117" i="9"/>
  <c r="AA116" i="9" s="1"/>
  <c r="AA115" i="9" s="1"/>
  <c r="N118" i="9"/>
  <c r="BF118" i="9" s="1"/>
  <c r="W118" i="9"/>
  <c r="Y118" i="9"/>
  <c r="Y117" i="9" s="1"/>
  <c r="Y116" i="9" s="1"/>
  <c r="Y115" i="9" s="1"/>
  <c r="AA118" i="9"/>
  <c r="BE118" i="9"/>
  <c r="H33" i="9" s="1"/>
  <c r="BG118" i="9"/>
  <c r="BH118" i="9"/>
  <c r="BI118" i="9"/>
  <c r="BK118" i="9"/>
  <c r="BK117" i="9" s="1"/>
  <c r="N119" i="9"/>
  <c r="BF119" i="9" s="1"/>
  <c r="W119" i="9"/>
  <c r="Y119" i="9"/>
  <c r="AA119" i="9"/>
  <c r="BE119" i="9"/>
  <c r="BG119" i="9"/>
  <c r="BH119" i="9"/>
  <c r="BI119" i="9"/>
  <c r="BK119" i="9"/>
  <c r="Y120" i="9"/>
  <c r="N121" i="9"/>
  <c r="W121" i="9"/>
  <c r="W120" i="9" s="1"/>
  <c r="Y121" i="9"/>
  <c r="AA121" i="9"/>
  <c r="AA120" i="9" s="1"/>
  <c r="BE121" i="9"/>
  <c r="BF121" i="9"/>
  <c r="BG121" i="9"/>
  <c r="BH121" i="9"/>
  <c r="BI121" i="9"/>
  <c r="BK121" i="9"/>
  <c r="N122" i="9"/>
  <c r="BF122" i="9" s="1"/>
  <c r="W122" i="9"/>
  <c r="Y122" i="9"/>
  <c r="AA122" i="9"/>
  <c r="BE122" i="9"/>
  <c r="BG122" i="9"/>
  <c r="BH122" i="9"/>
  <c r="BI122" i="9"/>
  <c r="BK122" i="9"/>
  <c r="N123" i="9"/>
  <c r="W123" i="9"/>
  <c r="Y123" i="9"/>
  <c r="AA123" i="9"/>
  <c r="BE123" i="9"/>
  <c r="BF123" i="9"/>
  <c r="BG123" i="9"/>
  <c r="BH123" i="9"/>
  <c r="BI123" i="9"/>
  <c r="BK123" i="9"/>
  <c r="N124" i="9"/>
  <c r="BF124" i="9" s="1"/>
  <c r="W124" i="9"/>
  <c r="Y124" i="9"/>
  <c r="AA124" i="9"/>
  <c r="BE124" i="9"/>
  <c r="BG124" i="9"/>
  <c r="BH124" i="9"/>
  <c r="BI124" i="9"/>
  <c r="BK124" i="9"/>
  <c r="N125" i="9"/>
  <c r="W125" i="9"/>
  <c r="Y125" i="9"/>
  <c r="AA125" i="9"/>
  <c r="BE125" i="9"/>
  <c r="BF125" i="9"/>
  <c r="BG125" i="9"/>
  <c r="BH125" i="9"/>
  <c r="BI125" i="9"/>
  <c r="BK125" i="9"/>
  <c r="N126" i="9"/>
  <c r="BF126" i="9" s="1"/>
  <c r="W126" i="9"/>
  <c r="Y126" i="9"/>
  <c r="AA126" i="9"/>
  <c r="BE126" i="9"/>
  <c r="BG126" i="9"/>
  <c r="BH126" i="9"/>
  <c r="BI126" i="9"/>
  <c r="BK126" i="9"/>
  <c r="N127" i="9"/>
  <c r="W127" i="9"/>
  <c r="Y127" i="9"/>
  <c r="AA127" i="9"/>
  <c r="BE127" i="9"/>
  <c r="BF127" i="9"/>
  <c r="BG127" i="9"/>
  <c r="BH127" i="9"/>
  <c r="BI127" i="9"/>
  <c r="BK127" i="9"/>
  <c r="N128" i="9"/>
  <c r="BF128" i="9" s="1"/>
  <c r="W128" i="9"/>
  <c r="Y128" i="9"/>
  <c r="AA128" i="9"/>
  <c r="BE128" i="9"/>
  <c r="BG128" i="9"/>
  <c r="BH128" i="9"/>
  <c r="BI128" i="9"/>
  <c r="BK128" i="9"/>
  <c r="H36" i="11" l="1"/>
  <c r="H32" i="11"/>
  <c r="BK134" i="11"/>
  <c r="N134" i="11" s="1"/>
  <c r="N92" i="11" s="1"/>
  <c r="H35" i="11"/>
  <c r="BK122" i="11"/>
  <c r="N122" i="11" s="1"/>
  <c r="N90" i="11" s="1"/>
  <c r="BK114" i="11"/>
  <c r="H34" i="11"/>
  <c r="BK145" i="10"/>
  <c r="N145" i="10" s="1"/>
  <c r="N91" i="10" s="1"/>
  <c r="H36" i="10"/>
  <c r="H32" i="10"/>
  <c r="H34" i="10"/>
  <c r="BK166" i="10"/>
  <c r="N166" i="10" s="1"/>
  <c r="N92" i="10" s="1"/>
  <c r="BK116" i="10"/>
  <c r="N116" i="10" s="1"/>
  <c r="N90" i="10" s="1"/>
  <c r="H35" i="10"/>
  <c r="H37" i="9"/>
  <c r="BK120" i="9"/>
  <c r="N120" i="9" s="1"/>
  <c r="N92" i="9" s="1"/>
  <c r="M33" i="9"/>
  <c r="H35" i="9"/>
  <c r="H36" i="9"/>
  <c r="AW96" i="1"/>
  <c r="AT96" i="1" s="1"/>
  <c r="Y113" i="11"/>
  <c r="BK113" i="11"/>
  <c r="N114" i="11"/>
  <c r="H33" i="11"/>
  <c r="M33" i="11"/>
  <c r="M32" i="11"/>
  <c r="F109" i="11"/>
  <c r="BK115" i="10"/>
  <c r="H33" i="10"/>
  <c r="AA115" i="10"/>
  <c r="AA114" i="10" s="1"/>
  <c r="Y115" i="10"/>
  <c r="Y114" i="10" s="1"/>
  <c r="W115" i="10"/>
  <c r="W114" i="10" s="1"/>
  <c r="M33" i="10"/>
  <c r="M32" i="10"/>
  <c r="F110" i="10"/>
  <c r="BK116" i="9"/>
  <c r="N117" i="9"/>
  <c r="N91" i="9" s="1"/>
  <c r="M34" i="9"/>
  <c r="W116" i="9"/>
  <c r="W115" i="9" s="1"/>
  <c r="H34" i="9"/>
  <c r="N113" i="11" l="1"/>
  <c r="N89" i="11"/>
  <c r="N88" i="11" s="1"/>
  <c r="BK114" i="10"/>
  <c r="N114" i="10" s="1"/>
  <c r="N88" i="10" s="1"/>
  <c r="N115" i="10"/>
  <c r="N89" i="10" s="1"/>
  <c r="BK115" i="9"/>
  <c r="N115" i="9" s="1"/>
  <c r="N89" i="9" s="1"/>
  <c r="N116" i="9"/>
  <c r="N90" i="9" s="1"/>
  <c r="L96" i="11" l="1"/>
  <c r="M27" i="11"/>
  <c r="M30" i="11" s="1"/>
  <c r="L38" i="11" s="1"/>
  <c r="L97" i="10"/>
  <c r="M27" i="10"/>
  <c r="M30" i="10" s="1"/>
  <c r="L38" i="10" s="1"/>
  <c r="M28" i="9"/>
  <c r="M31" i="9" s="1"/>
  <c r="L39" i="9" s="1"/>
  <c r="L97" i="9"/>
  <c r="AY94" i="1" l="1"/>
  <c r="AX94" i="1"/>
  <c r="BI124" i="7"/>
  <c r="BH124" i="7"/>
  <c r="BG124" i="7"/>
  <c r="BE124" i="7"/>
  <c r="AA124" i="7"/>
  <c r="Y124" i="7"/>
  <c r="W124" i="7"/>
  <c r="BK124" i="7"/>
  <c r="N124" i="7"/>
  <c r="BF124" i="7" s="1"/>
  <c r="BI123" i="7"/>
  <c r="BH123" i="7"/>
  <c r="BG123" i="7"/>
  <c r="BE123" i="7"/>
  <c r="AA123" i="7"/>
  <c r="Y123" i="7"/>
  <c r="W123" i="7"/>
  <c r="BK123" i="7"/>
  <c r="N123" i="7"/>
  <c r="BF123" i="7" s="1"/>
  <c r="BI122" i="7"/>
  <c r="BH122" i="7"/>
  <c r="BG122" i="7"/>
  <c r="BE122" i="7"/>
  <c r="AA122" i="7"/>
  <c r="Y122" i="7"/>
  <c r="W122" i="7"/>
  <c r="BK122" i="7"/>
  <c r="N122" i="7"/>
  <c r="BF122" i="7" s="1"/>
  <c r="BI121" i="7"/>
  <c r="BH121" i="7"/>
  <c r="BG121" i="7"/>
  <c r="BE121" i="7"/>
  <c r="AA121" i="7"/>
  <c r="Y121" i="7"/>
  <c r="W121" i="7"/>
  <c r="BK121" i="7"/>
  <c r="N121" i="7"/>
  <c r="BF121" i="7" s="1"/>
  <c r="BI120" i="7"/>
  <c r="BH120" i="7"/>
  <c r="BG120" i="7"/>
  <c r="BE120" i="7"/>
  <c r="AA120" i="7"/>
  <c r="Y120" i="7"/>
  <c r="W120" i="7"/>
  <c r="W119" i="7" s="1"/>
  <c r="W118" i="7" s="1"/>
  <c r="BK120" i="7"/>
  <c r="N120" i="7"/>
  <c r="BF120" i="7" s="1"/>
  <c r="BI117" i="7"/>
  <c r="BH117" i="7"/>
  <c r="BG117" i="7"/>
  <c r="BE117" i="7"/>
  <c r="AA117" i="7"/>
  <c r="AA116" i="7" s="1"/>
  <c r="Y117" i="7"/>
  <c r="Y116" i="7" s="1"/>
  <c r="W117" i="7"/>
  <c r="W116" i="7" s="1"/>
  <c r="BK117" i="7"/>
  <c r="BK116" i="7" s="1"/>
  <c r="N117" i="7"/>
  <c r="BF117" i="7" s="1"/>
  <c r="F109" i="7"/>
  <c r="F107" i="7"/>
  <c r="N94" i="7"/>
  <c r="M29" i="7" s="1"/>
  <c r="AS94" i="1" s="1"/>
  <c r="BI95" i="7"/>
  <c r="BH95" i="7"/>
  <c r="BG95" i="7"/>
  <c r="BF95" i="7"/>
  <c r="BE95" i="7"/>
  <c r="F82" i="7"/>
  <c r="F80" i="7"/>
  <c r="O22" i="7"/>
  <c r="E22" i="7"/>
  <c r="M112" i="7" s="1"/>
  <c r="O21" i="7"/>
  <c r="O19" i="7"/>
  <c r="E19" i="7"/>
  <c r="M111" i="7" s="1"/>
  <c r="O18" i="7"/>
  <c r="O16" i="7"/>
  <c r="E16" i="7"/>
  <c r="F112" i="7" s="1"/>
  <c r="O15" i="7"/>
  <c r="O13" i="7"/>
  <c r="E13" i="7"/>
  <c r="F111" i="7" s="1"/>
  <c r="O12" i="7"/>
  <c r="O10" i="7"/>
  <c r="M82" i="7" s="1"/>
  <c r="F6" i="7"/>
  <c r="F105" i="7" s="1"/>
  <c r="AY93" i="1"/>
  <c r="AX93" i="1"/>
  <c r="BI126" i="6"/>
  <c r="BH126" i="6"/>
  <c r="BG126" i="6"/>
  <c r="BE126" i="6"/>
  <c r="AA126" i="6"/>
  <c r="Y126" i="6"/>
  <c r="W126" i="6"/>
  <c r="BK126" i="6"/>
  <c r="N126" i="6"/>
  <c r="BF126" i="6" s="1"/>
  <c r="BI125" i="6"/>
  <c r="BH125" i="6"/>
  <c r="BG125" i="6"/>
  <c r="BE125" i="6"/>
  <c r="AA125" i="6"/>
  <c r="Y125" i="6"/>
  <c r="W125" i="6"/>
  <c r="BK125" i="6"/>
  <c r="N125" i="6"/>
  <c r="BF125" i="6" s="1"/>
  <c r="BI124" i="6"/>
  <c r="BH124" i="6"/>
  <c r="BG124" i="6"/>
  <c r="BE124" i="6"/>
  <c r="AA124" i="6"/>
  <c r="Y124" i="6"/>
  <c r="W124" i="6"/>
  <c r="BK124" i="6"/>
  <c r="N124" i="6"/>
  <c r="BF124" i="6" s="1"/>
  <c r="BI123" i="6"/>
  <c r="BH123" i="6"/>
  <c r="BG123" i="6"/>
  <c r="BE123" i="6"/>
  <c r="AA123" i="6"/>
  <c r="Y123" i="6"/>
  <c r="W123" i="6"/>
  <c r="BK123" i="6"/>
  <c r="N123" i="6"/>
  <c r="BF123" i="6" s="1"/>
  <c r="BI122" i="6"/>
  <c r="BH122" i="6"/>
  <c r="BG122" i="6"/>
  <c r="BE122" i="6"/>
  <c r="AA122" i="6"/>
  <c r="Y122" i="6"/>
  <c r="W122" i="6"/>
  <c r="BK122" i="6"/>
  <c r="N122" i="6"/>
  <c r="BF122" i="6" s="1"/>
  <c r="BI121" i="6"/>
  <c r="BH121" i="6"/>
  <c r="BG121" i="6"/>
  <c r="BE121" i="6"/>
  <c r="AA121" i="6"/>
  <c r="AA120" i="6" s="1"/>
  <c r="Y121" i="6"/>
  <c r="W121" i="6"/>
  <c r="BK121" i="6"/>
  <c r="N121" i="6"/>
  <c r="BF121" i="6" s="1"/>
  <c r="BI119" i="6"/>
  <c r="BH119" i="6"/>
  <c r="BG119" i="6"/>
  <c r="BE119" i="6"/>
  <c r="AA119" i="6"/>
  <c r="Y119" i="6"/>
  <c r="W119" i="6"/>
  <c r="BK119" i="6"/>
  <c r="N119" i="6"/>
  <c r="BF119" i="6" s="1"/>
  <c r="BI118" i="6"/>
  <c r="BH118" i="6"/>
  <c r="BG118" i="6"/>
  <c r="BE118" i="6"/>
  <c r="AA118" i="6"/>
  <c r="AA117" i="6" s="1"/>
  <c r="Y118" i="6"/>
  <c r="W118" i="6"/>
  <c r="W117" i="6" s="1"/>
  <c r="BK118" i="6"/>
  <c r="N118" i="6"/>
  <c r="BF118" i="6" s="1"/>
  <c r="F109" i="6"/>
  <c r="F107" i="6"/>
  <c r="N94" i="6"/>
  <c r="BI95" i="6"/>
  <c r="BH95" i="6"/>
  <c r="BG95" i="6"/>
  <c r="BF95" i="6"/>
  <c r="BE95" i="6"/>
  <c r="M29" i="6"/>
  <c r="AS93" i="1" s="1"/>
  <c r="F82" i="6"/>
  <c r="F80" i="6"/>
  <c r="O22" i="6"/>
  <c r="E22" i="6"/>
  <c r="M85" i="6" s="1"/>
  <c r="O21" i="6"/>
  <c r="O19" i="6"/>
  <c r="E19" i="6"/>
  <c r="M111" i="6" s="1"/>
  <c r="O18" i="6"/>
  <c r="O16" i="6"/>
  <c r="E16" i="6"/>
  <c r="F112" i="6" s="1"/>
  <c r="O15" i="6"/>
  <c r="O13" i="6"/>
  <c r="E13" i="6"/>
  <c r="F111" i="6" s="1"/>
  <c r="O12" i="6"/>
  <c r="O10" i="6"/>
  <c r="M109" i="6" s="1"/>
  <c r="F6" i="6"/>
  <c r="F78" i="6" s="1"/>
  <c r="AY92" i="1"/>
  <c r="AX92" i="1"/>
  <c r="BI128" i="5"/>
  <c r="BH128" i="5"/>
  <c r="BG128" i="5"/>
  <c r="BE128" i="5"/>
  <c r="AA128" i="5"/>
  <c r="Y128" i="5"/>
  <c r="W128" i="5"/>
  <c r="BK128" i="5"/>
  <c r="N128" i="5"/>
  <c r="BF128" i="5" s="1"/>
  <c r="BI127" i="5"/>
  <c r="BH127" i="5"/>
  <c r="BG127" i="5"/>
  <c r="BE127" i="5"/>
  <c r="AA127" i="5"/>
  <c r="Y127" i="5"/>
  <c r="W127" i="5"/>
  <c r="BK127" i="5"/>
  <c r="N127" i="5"/>
  <c r="BF127" i="5" s="1"/>
  <c r="BI126" i="5"/>
  <c r="BH126" i="5"/>
  <c r="BG126" i="5"/>
  <c r="BE126" i="5"/>
  <c r="AA126" i="5"/>
  <c r="Y126" i="5"/>
  <c r="W126" i="5"/>
  <c r="BK126" i="5"/>
  <c r="N126" i="5"/>
  <c r="BF126" i="5" s="1"/>
  <c r="BI125" i="5"/>
  <c r="BH125" i="5"/>
  <c r="BG125" i="5"/>
  <c r="BE125" i="5"/>
  <c r="AA125" i="5"/>
  <c r="Y125" i="5"/>
  <c r="W125" i="5"/>
  <c r="BK125" i="5"/>
  <c r="N125" i="5"/>
  <c r="BF125" i="5" s="1"/>
  <c r="BI124" i="5"/>
  <c r="BH124" i="5"/>
  <c r="BG124" i="5"/>
  <c r="BE124" i="5"/>
  <c r="AA124" i="5"/>
  <c r="Y124" i="5"/>
  <c r="W124" i="5"/>
  <c r="BK124" i="5"/>
  <c r="N124" i="5"/>
  <c r="BF124" i="5" s="1"/>
  <c r="BI123" i="5"/>
  <c r="BH123" i="5"/>
  <c r="BG123" i="5"/>
  <c r="BE123" i="5"/>
  <c r="AA123" i="5"/>
  <c r="Y123" i="5"/>
  <c r="W123" i="5"/>
  <c r="BK123" i="5"/>
  <c r="N123" i="5"/>
  <c r="BF123" i="5" s="1"/>
  <c r="BI122" i="5"/>
  <c r="BH122" i="5"/>
  <c r="BG122" i="5"/>
  <c r="BE122" i="5"/>
  <c r="AA122" i="5"/>
  <c r="Y122" i="5"/>
  <c r="W122" i="5"/>
  <c r="BK122" i="5"/>
  <c r="N122" i="5"/>
  <c r="BF122" i="5" s="1"/>
  <c r="BI121" i="5"/>
  <c r="BH121" i="5"/>
  <c r="BG121" i="5"/>
  <c r="BE121" i="5"/>
  <c r="AA121" i="5"/>
  <c r="Y121" i="5"/>
  <c r="W121" i="5"/>
  <c r="BK121" i="5"/>
  <c r="N121" i="5"/>
  <c r="BF121" i="5" s="1"/>
  <c r="BI119" i="5"/>
  <c r="BH119" i="5"/>
  <c r="BG119" i="5"/>
  <c r="BE119" i="5"/>
  <c r="AA119" i="5"/>
  <c r="Y119" i="5"/>
  <c r="W119" i="5"/>
  <c r="BK119" i="5"/>
  <c r="N119" i="5"/>
  <c r="BF119" i="5" s="1"/>
  <c r="BI118" i="5"/>
  <c r="BH118" i="5"/>
  <c r="BG118" i="5"/>
  <c r="BE118" i="5"/>
  <c r="AA118" i="5"/>
  <c r="Y118" i="5"/>
  <c r="Y117" i="5" s="1"/>
  <c r="W118" i="5"/>
  <c r="W117" i="5" s="1"/>
  <c r="BK118" i="5"/>
  <c r="N118" i="5"/>
  <c r="BF118" i="5" s="1"/>
  <c r="F109" i="5"/>
  <c r="F107" i="5"/>
  <c r="N94" i="5"/>
  <c r="M29" i="5" s="1"/>
  <c r="AS92" i="1" s="1"/>
  <c r="BI95" i="5"/>
  <c r="BH95" i="5"/>
  <c r="BG95" i="5"/>
  <c r="BF95" i="5"/>
  <c r="BE95" i="5"/>
  <c r="F82" i="5"/>
  <c r="F80" i="5"/>
  <c r="O22" i="5"/>
  <c r="E22" i="5"/>
  <c r="M85" i="5" s="1"/>
  <c r="O21" i="5"/>
  <c r="O19" i="5"/>
  <c r="E19" i="5"/>
  <c r="M111" i="5" s="1"/>
  <c r="O18" i="5"/>
  <c r="O16" i="5"/>
  <c r="E16" i="5"/>
  <c r="F112" i="5" s="1"/>
  <c r="O15" i="5"/>
  <c r="O13" i="5"/>
  <c r="E13" i="5"/>
  <c r="F111" i="5" s="1"/>
  <c r="O12" i="5"/>
  <c r="M109" i="5"/>
  <c r="F6" i="5"/>
  <c r="F78" i="5" s="1"/>
  <c r="W128" i="4"/>
  <c r="AY90" i="1"/>
  <c r="AX90" i="1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E136" i="4"/>
  <c r="AA136" i="4"/>
  <c r="Y136" i="4"/>
  <c r="W136" i="4"/>
  <c r="BK136" i="4"/>
  <c r="N136" i="4"/>
  <c r="BF136" i="4" s="1"/>
  <c r="BI135" i="4"/>
  <c r="BH135" i="4"/>
  <c r="BG135" i="4"/>
  <c r="BE135" i="4"/>
  <c r="AA135" i="4"/>
  <c r="Y135" i="4"/>
  <c r="W135" i="4"/>
  <c r="BK135" i="4"/>
  <c r="N135" i="4"/>
  <c r="BF135" i="4" s="1"/>
  <c r="BI134" i="4"/>
  <c r="BH134" i="4"/>
  <c r="BG134" i="4"/>
  <c r="BE134" i="4"/>
  <c r="AA134" i="4"/>
  <c r="Y134" i="4"/>
  <c r="W134" i="4"/>
  <c r="BK134" i="4"/>
  <c r="N134" i="4"/>
  <c r="BF134" i="4" s="1"/>
  <c r="BI133" i="4"/>
  <c r="BH133" i="4"/>
  <c r="BG133" i="4"/>
  <c r="BE133" i="4"/>
  <c r="AA133" i="4"/>
  <c r="Y133" i="4"/>
  <c r="W133" i="4"/>
  <c r="BK133" i="4"/>
  <c r="N133" i="4"/>
  <c r="BF133" i="4" s="1"/>
  <c r="BI132" i="4"/>
  <c r="BH132" i="4"/>
  <c r="BG132" i="4"/>
  <c r="BE132" i="4"/>
  <c r="AA132" i="4"/>
  <c r="Y132" i="4"/>
  <c r="W132" i="4"/>
  <c r="BK132" i="4"/>
  <c r="N132" i="4"/>
  <c r="BF132" i="4" s="1"/>
  <c r="BI131" i="4"/>
  <c r="BH131" i="4"/>
  <c r="BG131" i="4"/>
  <c r="BE131" i="4"/>
  <c r="AA131" i="4"/>
  <c r="Y131" i="4"/>
  <c r="W131" i="4"/>
  <c r="BK131" i="4"/>
  <c r="N131" i="4"/>
  <c r="BF131" i="4" s="1"/>
  <c r="BI129" i="4"/>
  <c r="BH129" i="4"/>
  <c r="BG129" i="4"/>
  <c r="BE129" i="4"/>
  <c r="AA129" i="4"/>
  <c r="AA128" i="4" s="1"/>
  <c r="Y129" i="4"/>
  <c r="Y128" i="4" s="1"/>
  <c r="W129" i="4"/>
  <c r="BK129" i="4"/>
  <c r="BK128" i="4" s="1"/>
  <c r="N128" i="4" s="1"/>
  <c r="N93" i="4" s="1"/>
  <c r="N129" i="4"/>
  <c r="BF129" i="4" s="1"/>
  <c r="BI127" i="4"/>
  <c r="BH127" i="4"/>
  <c r="BG127" i="4"/>
  <c r="BE127" i="4"/>
  <c r="AA127" i="4"/>
  <c r="Y127" i="4"/>
  <c r="W127" i="4"/>
  <c r="BK127" i="4"/>
  <c r="N127" i="4"/>
  <c r="BF127" i="4" s="1"/>
  <c r="BI126" i="4"/>
  <c r="BH126" i="4"/>
  <c r="BG126" i="4"/>
  <c r="BE126" i="4"/>
  <c r="AA126" i="4"/>
  <c r="Y126" i="4"/>
  <c r="Y125" i="4" s="1"/>
  <c r="W126" i="4"/>
  <c r="BK126" i="4"/>
  <c r="BK125" i="4" s="1"/>
  <c r="N125" i="4" s="1"/>
  <c r="N92" i="4" s="1"/>
  <c r="N126" i="4"/>
  <c r="BF126" i="4" s="1"/>
  <c r="BI124" i="4"/>
  <c r="BH124" i="4"/>
  <c r="BG124" i="4"/>
  <c r="BE124" i="4"/>
  <c r="AA124" i="4"/>
  <c r="Y124" i="4"/>
  <c r="W124" i="4"/>
  <c r="BK124" i="4"/>
  <c r="N124" i="4"/>
  <c r="BF124" i="4" s="1"/>
  <c r="BI123" i="4"/>
  <c r="BH123" i="4"/>
  <c r="BG123" i="4"/>
  <c r="BE123" i="4"/>
  <c r="AA123" i="4"/>
  <c r="Y123" i="4"/>
  <c r="W123" i="4"/>
  <c r="BK123" i="4"/>
  <c r="N123" i="4"/>
  <c r="BF123" i="4" s="1"/>
  <c r="BI122" i="4"/>
  <c r="BH122" i="4"/>
  <c r="BG122" i="4"/>
  <c r="BE122" i="4"/>
  <c r="AA122" i="4"/>
  <c r="Y122" i="4"/>
  <c r="W122" i="4"/>
  <c r="BK122" i="4"/>
  <c r="N122" i="4"/>
  <c r="BF122" i="4" s="1"/>
  <c r="BI121" i="4"/>
  <c r="BH121" i="4"/>
  <c r="BG121" i="4"/>
  <c r="BE121" i="4"/>
  <c r="AA121" i="4"/>
  <c r="Y121" i="4"/>
  <c r="W121" i="4"/>
  <c r="BK121" i="4"/>
  <c r="N121" i="4"/>
  <c r="BF121" i="4" s="1"/>
  <c r="BI120" i="4"/>
  <c r="BH120" i="4"/>
  <c r="BG120" i="4"/>
  <c r="BE120" i="4"/>
  <c r="AA120" i="4"/>
  <c r="AA119" i="4" s="1"/>
  <c r="Y120" i="4"/>
  <c r="Y119" i="4" s="1"/>
  <c r="W120" i="4"/>
  <c r="BK120" i="4"/>
  <c r="N120" i="4"/>
  <c r="BF120" i="4" s="1"/>
  <c r="F111" i="4"/>
  <c r="F109" i="4"/>
  <c r="BI97" i="4"/>
  <c r="BH97" i="4"/>
  <c r="BG97" i="4"/>
  <c r="BF97" i="4"/>
  <c r="BE97" i="4"/>
  <c r="M29" i="4"/>
  <c r="AS90" i="1" s="1"/>
  <c r="F82" i="4"/>
  <c r="F80" i="4"/>
  <c r="O22" i="4"/>
  <c r="E22" i="4"/>
  <c r="M114" i="4" s="1"/>
  <c r="O21" i="4"/>
  <c r="O19" i="4"/>
  <c r="E19" i="4"/>
  <c r="M84" i="4" s="1"/>
  <c r="O18" i="4"/>
  <c r="O16" i="4"/>
  <c r="E16" i="4"/>
  <c r="F85" i="4" s="1"/>
  <c r="O15" i="4"/>
  <c r="O13" i="4"/>
  <c r="E13" i="4"/>
  <c r="F113" i="4" s="1"/>
  <c r="O12" i="4"/>
  <c r="M111" i="4"/>
  <c r="F6" i="4"/>
  <c r="F107" i="4" s="1"/>
  <c r="AY88" i="1"/>
  <c r="AX88" i="1"/>
  <c r="AU88" i="1"/>
  <c r="BD88" i="1"/>
  <c r="BC88" i="1"/>
  <c r="BB88" i="1"/>
  <c r="AW88" i="1"/>
  <c r="BA88" i="1"/>
  <c r="AS88" i="1"/>
  <c r="AK27" i="1"/>
  <c r="AM83" i="1"/>
  <c r="L83" i="1"/>
  <c r="AM82" i="1"/>
  <c r="L82" i="1"/>
  <c r="L80" i="1"/>
  <c r="L78" i="1"/>
  <c r="L77" i="1"/>
  <c r="H35" i="4" l="1"/>
  <c r="BB90" i="1" s="1"/>
  <c r="M112" i="5"/>
  <c r="F84" i="7"/>
  <c r="BK119" i="4"/>
  <c r="Y130" i="4"/>
  <c r="Y120" i="5"/>
  <c r="AA116" i="6"/>
  <c r="AA115" i="6" s="1"/>
  <c r="W120" i="6"/>
  <c r="AA119" i="7"/>
  <c r="AA118" i="7" s="1"/>
  <c r="W119" i="4"/>
  <c r="AA125" i="4"/>
  <c r="AA118" i="4" s="1"/>
  <c r="AA117" i="4" s="1"/>
  <c r="AA130" i="4"/>
  <c r="H36" i="5"/>
  <c r="BC92" i="1" s="1"/>
  <c r="AA120" i="5"/>
  <c r="BK117" i="6"/>
  <c r="Y120" i="6"/>
  <c r="W115" i="7"/>
  <c r="AU94" i="1" s="1"/>
  <c r="M113" i="4"/>
  <c r="Y118" i="4"/>
  <c r="Y117" i="4" s="1"/>
  <c r="Y116" i="5"/>
  <c r="Y115" i="5" s="1"/>
  <c r="W116" i="6"/>
  <c r="W115" i="6" s="1"/>
  <c r="AU93" i="1" s="1"/>
  <c r="AS89" i="1"/>
  <c r="AS87" i="1" s="1"/>
  <c r="W125" i="4"/>
  <c r="W130" i="4"/>
  <c r="AA117" i="5"/>
  <c r="AA116" i="5" s="1"/>
  <c r="AA115" i="5" s="1"/>
  <c r="W120" i="5"/>
  <c r="M112" i="6"/>
  <c r="Y117" i="6"/>
  <c r="Y116" i="6" s="1"/>
  <c r="Y115" i="6" s="1"/>
  <c r="AA115" i="7"/>
  <c r="Y119" i="7"/>
  <c r="Y118" i="7" s="1"/>
  <c r="Y115" i="7" s="1"/>
  <c r="H35" i="7"/>
  <c r="BB94" i="1" s="1"/>
  <c r="BK119" i="7"/>
  <c r="BK118" i="7" s="1"/>
  <c r="H36" i="7"/>
  <c r="BC94" i="1" s="1"/>
  <c r="M33" i="7"/>
  <c r="AV94" i="1" s="1"/>
  <c r="H37" i="7"/>
  <c r="BD94" i="1" s="1"/>
  <c r="H35" i="6"/>
  <c r="BB93" i="1" s="1"/>
  <c r="M33" i="6"/>
  <c r="AV93" i="1" s="1"/>
  <c r="H37" i="6"/>
  <c r="BD93" i="1" s="1"/>
  <c r="BK120" i="6"/>
  <c r="N120" i="6" s="1"/>
  <c r="N92" i="6" s="1"/>
  <c r="H36" i="6"/>
  <c r="BC93" i="1" s="1"/>
  <c r="M33" i="5"/>
  <c r="AV92" i="1" s="1"/>
  <c r="H37" i="5"/>
  <c r="BD92" i="1" s="1"/>
  <c r="BK120" i="5"/>
  <c r="N120" i="5" s="1"/>
  <c r="N92" i="5" s="1"/>
  <c r="H35" i="5"/>
  <c r="BB92" i="1" s="1"/>
  <c r="BK117" i="5"/>
  <c r="N117" i="5" s="1"/>
  <c r="N91" i="5" s="1"/>
  <c r="H33" i="5"/>
  <c r="AZ92" i="1" s="1"/>
  <c r="H36" i="4"/>
  <c r="BC90" i="1" s="1"/>
  <c r="BK130" i="4"/>
  <c r="N130" i="4" s="1"/>
  <c r="N94" i="4" s="1"/>
  <c r="M33" i="4"/>
  <c r="AV90" i="1" s="1"/>
  <c r="H37" i="4"/>
  <c r="BD90" i="1" s="1"/>
  <c r="H34" i="4"/>
  <c r="BA90" i="1" s="1"/>
  <c r="M82" i="5"/>
  <c r="M109" i="7"/>
  <c r="M34" i="5"/>
  <c r="AW92" i="1" s="1"/>
  <c r="W116" i="5"/>
  <c r="W115" i="5" s="1"/>
  <c r="AU92" i="1" s="1"/>
  <c r="M34" i="6"/>
  <c r="AW93" i="1" s="1"/>
  <c r="N116" i="7"/>
  <c r="N90" i="7" s="1"/>
  <c r="M34" i="4"/>
  <c r="AW90" i="1" s="1"/>
  <c r="M34" i="7"/>
  <c r="AW94" i="1" s="1"/>
  <c r="M85" i="4"/>
  <c r="F114" i="4"/>
  <c r="F105" i="5"/>
  <c r="F105" i="6"/>
  <c r="M84" i="7"/>
  <c r="F78" i="4"/>
  <c r="H34" i="5"/>
  <c r="BA92" i="1" s="1"/>
  <c r="F85" i="7"/>
  <c r="M82" i="6"/>
  <c r="M85" i="7"/>
  <c r="F84" i="5"/>
  <c r="F84" i="6"/>
  <c r="H33" i="6"/>
  <c r="AZ93" i="1" s="1"/>
  <c r="F78" i="7"/>
  <c r="H33" i="7"/>
  <c r="AZ94" i="1" s="1"/>
  <c r="M82" i="4"/>
  <c r="M84" i="5"/>
  <c r="M84" i="6"/>
  <c r="F84" i="4"/>
  <c r="H33" i="4"/>
  <c r="AZ90" i="1" s="1"/>
  <c r="F85" i="5"/>
  <c r="F85" i="6"/>
  <c r="H34" i="6"/>
  <c r="BA93" i="1" s="1"/>
  <c r="H34" i="7"/>
  <c r="BA94" i="1" s="1"/>
  <c r="N118" i="7" l="1"/>
  <c r="N91" i="7" s="1"/>
  <c r="BK115" i="7"/>
  <c r="N115" i="7" s="1"/>
  <c r="N89" i="7" s="1"/>
  <c r="N119" i="7"/>
  <c r="N92" i="7" s="1"/>
  <c r="BD89" i="1"/>
  <c r="BD87" i="1" s="1"/>
  <c r="W35" i="1" s="1"/>
  <c r="BK116" i="6"/>
  <c r="BC89" i="1"/>
  <c r="AY89" i="1" s="1"/>
  <c r="BK118" i="4"/>
  <c r="BK117" i="4" s="1"/>
  <c r="N117" i="4" s="1"/>
  <c r="N89" i="4" s="1"/>
  <c r="AT92" i="1"/>
  <c r="AT93" i="1"/>
  <c r="AT90" i="1"/>
  <c r="AZ88" i="1"/>
  <c r="W118" i="4"/>
  <c r="W117" i="4" s="1"/>
  <c r="AU90" i="1" s="1"/>
  <c r="N117" i="6"/>
  <c r="N91" i="6" s="1"/>
  <c r="N119" i="4"/>
  <c r="N91" i="4" s="1"/>
  <c r="AU89" i="1"/>
  <c r="AU87" i="1" s="1"/>
  <c r="AT94" i="1"/>
  <c r="BB89" i="1"/>
  <c r="BB87" i="1" s="1"/>
  <c r="BA89" i="1"/>
  <c r="AW89" i="1" s="1"/>
  <c r="AZ89" i="1"/>
  <c r="AV89" i="1" s="1"/>
  <c r="BK116" i="5"/>
  <c r="BK115" i="5" s="1"/>
  <c r="N115" i="5" s="1"/>
  <c r="N89" i="5" s="1"/>
  <c r="L97" i="7"/>
  <c r="M28" i="7"/>
  <c r="M31" i="7" s="1"/>
  <c r="BC87" i="1"/>
  <c r="N116" i="5"/>
  <c r="N90" i="5" s="1"/>
  <c r="N116" i="6"/>
  <c r="N90" i="6" s="1"/>
  <c r="BK115" i="6"/>
  <c r="N115" i="6" s="1"/>
  <c r="N89" i="6" s="1"/>
  <c r="N118" i="4" l="1"/>
  <c r="N90" i="4" s="1"/>
  <c r="AX89" i="1"/>
  <c r="AV88" i="1"/>
  <c r="AT88" i="1" s="1"/>
  <c r="BA87" i="1"/>
  <c r="AZ87" i="1"/>
  <c r="AV87" i="1" s="1"/>
  <c r="AT89" i="1"/>
  <c r="AX87" i="1"/>
  <c r="W33" i="1"/>
  <c r="M28" i="5"/>
  <c r="M31" i="5" s="1"/>
  <c r="L97" i="5"/>
  <c r="L99" i="4"/>
  <c r="M28" i="4"/>
  <c r="M31" i="4" s="1"/>
  <c r="AG94" i="1"/>
  <c r="AN94" i="1" s="1"/>
  <c r="L39" i="7"/>
  <c r="AY87" i="1"/>
  <c r="W34" i="1"/>
  <c r="M28" i="6"/>
  <c r="M31" i="6" s="1"/>
  <c r="L97" i="6"/>
  <c r="AW87" i="1" l="1"/>
  <c r="L39" i="6"/>
  <c r="AG93" i="1"/>
  <c r="AN93" i="1" s="1"/>
  <c r="AT87" i="1"/>
  <c r="AG90" i="1"/>
  <c r="L39" i="4"/>
  <c r="L39" i="5"/>
  <c r="AG92" i="1"/>
  <c r="AN92" i="1" s="1"/>
  <c r="AN90" i="1" l="1"/>
  <c r="AG87" i="1"/>
  <c r="AK26" i="1" l="1"/>
  <c r="AN100" i="1"/>
  <c r="AG100" i="1"/>
  <c r="AK29" i="1" l="1"/>
  <c r="W31" i="1"/>
</calcChain>
</file>

<file path=xl/sharedStrings.xml><?xml version="1.0" encoding="utf-8"?>
<sst xmlns="http://schemas.openxmlformats.org/spreadsheetml/2006/main" count="3338" uniqueCount="546">
  <si>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</si>
  <si>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</si>
  <si>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</si>
  <si>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</si>
  <si>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</si>
  <si>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</si>
  <si>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</si>
  <si>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</si>
  <si>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</si>
  <si>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</si>
  <si>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</si>
  <si>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</si>
  <si>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</si>
  <si>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</si>
  <si>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1E</t>
  </si>
  <si>
    <t>Stavba:</t>
  </si>
  <si>
    <t>REVITALIZÁCIA ŠPORTOVÉHO AREÁLU SLÁVIA - 1E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</si>
  <si>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</si>
  <si>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</si>
  <si>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</si>
  <si>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</si>
  <si>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</si>
  <si>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</si>
  <si>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</si>
  <si>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</si>
  <si>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</si>
  <si>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</si>
  <si>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</si>
  <si>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</si>
  <si>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</si>
  <si>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</si>
  <si>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</si>
  <si>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</si>
  <si>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</si>
  <si>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</si>
  <si>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</si>
  <si>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</si>
  <si>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</si>
  <si>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</si>
  <si>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</si>
  <si>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</si>
  <si>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</si>
  <si>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</si>
  <si>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</si>
  <si>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</si>
  <si>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</si>
  <si>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</si>
  <si>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</si>
  <si>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</si>
  <si>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</si>
  <si>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</si>
  <si>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</si>
  <si>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</si>
  <si>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</si>
  <si>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</si>
  <si>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</si>
  <si>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</si>
  <si>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</si>
  <si>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</si>
  <si>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</si>
  <si>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</si>
  <si>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</si>
  <si>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</si>
  <si>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</si>
  <si>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</si>
  <si>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</si>
  <si>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</si>
  <si>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</si>
  <si>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</si>
  <si>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</si>
  <si>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</si>
  <si>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</si>
  <si>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{843f6b30-1eff-41fb-ad52-be8a2c321720}</t>
  </si>
  <si>
    <t>{00000000-0000-0000-0000-000000000000}</t>
  </si>
  <si>
    <t>/</t>
  </si>
  <si>
    <t>1</t>
  </si>
  <si>
    <t>###NOINSERT###</t>
  </si>
  <si>
    <t>0001</t>
  </si>
  <si>
    <t>BEŽECKÉ TRASY</t>
  </si>
  <si>
    <t>{7e8beae2-7e45-4489-a627-d4c466016d26}</t>
  </si>
  <si>
    <t>2</t>
  </si>
  <si>
    <t>02</t>
  </si>
  <si>
    <t>VONKAJŠÍ OVÁL</t>
  </si>
  <si>
    <t>{e686d43d-6a9d-46fb-a374-12c9060a74d0}</t>
  </si>
  <si>
    <t>05</t>
  </si>
  <si>
    <t>TRASA C</t>
  </si>
  <si>
    <t>{523b1dbe-c1fe-46f4-bfc5-577c831d5dad}</t>
  </si>
  <si>
    <t>06</t>
  </si>
  <si>
    <t>DRÁHA PRE KORČULIAROV</t>
  </si>
  <si>
    <t>{338cfe8d-a60f-471e-a69f-28ea8acdd498}</t>
  </si>
  <si>
    <t>08</t>
  </si>
  <si>
    <t>BÚRACIE PRÁCE</t>
  </si>
  <si>
    <t>{cdd936ce-8b3a-48ce-9d5d-8ea462cdef15}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</si>
  <si>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</si>
  <si>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</si>
  <si>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</si>
  <si>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</si>
  <si>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</si>
  <si>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</si>
  <si>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</si>
  <si>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</si>
  <si>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</si>
  <si>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</si>
  <si>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</si>
  <si>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</si>
  <si>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</si>
  <si>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</si>
  <si>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</si>
  <si>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</si>
  <si>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</si>
  <si>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</si>
  <si>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</si>
  <si>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</si>
  <si>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</si>
  <si>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</si>
  <si>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</si>
  <si>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</si>
  <si>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</si>
  <si>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</si>
  <si>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</si>
  <si>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</si>
  <si>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</si>
  <si>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</si>
  <si>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</si>
  <si>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</si>
  <si>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Objekt:</t>
  </si>
  <si>
    <t>0001 - BEŽECKÉ TRASY</t>
  </si>
  <si>
    <t>Časť:</t>
  </si>
  <si>
    <t>02 - VONKAJŠÍ OVÁL</t>
  </si>
  <si>
    <t xml:space="preserve">D1 - </t>
  </si>
  <si>
    <t xml:space="preserve">    1 - Zemné práce</t>
  </si>
  <si>
    <t xml:space="preserve">    9 - Ostatné konštrukcie a práce-búranie</t>
  </si>
  <si>
    <t xml:space="preserve">    3 - Zvislé a kompletné konštrukcie</t>
  </si>
  <si>
    <t xml:space="preserve">    5 - Komunikácie</t>
  </si>
  <si>
    <t>GZS</t>
  </si>
  <si>
    <t>VRN</t>
  </si>
  <si>
    <t>ROZPOCET</t>
  </si>
  <si>
    <t>18</t>
  </si>
  <si>
    <t>K</t>
  </si>
  <si>
    <t>113153310</t>
  </si>
  <si>
    <t>Frézovanie asf. podkladu alebo krytu s prek., plochy cez 1000 do 10000 m2, pruh š. do 1 m, hr. 50 mm  0,127 t</t>
  </si>
  <si>
    <t>m2</t>
  </si>
  <si>
    <t>4</t>
  </si>
  <si>
    <t>34</t>
  </si>
  <si>
    <t>113206111</t>
  </si>
  <si>
    <t>Vytrhanie obrúb betónových, s vybúraním lôžka, z krajníkov alebo obrubníkov stojatých,  -0,14500t</t>
  </si>
  <si>
    <t>m</t>
  </si>
  <si>
    <t>13</t>
  </si>
  <si>
    <t>132201101</t>
  </si>
  <si>
    <t>Výkop ryhy do šírky 600 mm v horn.3 do 100 m3</t>
  </si>
  <si>
    <t>m3</t>
  </si>
  <si>
    <t>6</t>
  </si>
  <si>
    <t>14</t>
  </si>
  <si>
    <t>132201109</t>
  </si>
  <si>
    <t>Príplatok k cene za lepivosť pri hĺbení rýh šírky do 600 mm zapažených i nezapažených s urovnaním dna v hornine 3</t>
  </si>
  <si>
    <t>8</t>
  </si>
  <si>
    <t>15</t>
  </si>
  <si>
    <t>174101001</t>
  </si>
  <si>
    <t>Zásyp sypaninou so zhutnením jám, šachiet, rýh, zárezov alebo okolo objektov do 100 m3</t>
  </si>
  <si>
    <t>10</t>
  </si>
  <si>
    <t>65</t>
  </si>
  <si>
    <t>762222141,97</t>
  </si>
  <si>
    <t>Montáž a dodávka smetného koša</t>
  </si>
  <si>
    <t>12</t>
  </si>
  <si>
    <t>66</t>
  </si>
  <si>
    <t>762222141,98</t>
  </si>
  <si>
    <t>Montáž a dodávka lavičky</t>
  </si>
  <si>
    <t>52</t>
  </si>
  <si>
    <t>388995211,35</t>
  </si>
  <si>
    <t>Chránička káblov z rúr HDPE</t>
  </si>
  <si>
    <t>16</t>
  </si>
  <si>
    <t>48</t>
  </si>
  <si>
    <t>573111113</t>
  </si>
  <si>
    <t>Postrek živičný infiltračný s posypom kamenivom z asfaltu cestného v množstve 1,50 kg/m2</t>
  </si>
  <si>
    <t>19</t>
  </si>
  <si>
    <t>576151111</t>
  </si>
  <si>
    <t>Koberec asfaltový otvorený z kameniva drveného obaleného asfaltom so zhutnením hr. 15 mm</t>
  </si>
  <si>
    <t>37</t>
  </si>
  <si>
    <t>597962501</t>
  </si>
  <si>
    <t>Osadenie odvodňovacieho žľabu ACO DRAIN z polymerbetónu s krycím roštom, š. do 20 cm, tr. zaťaž. A 15, B 125 bet.lôžko C 25/30</t>
  </si>
  <si>
    <t>22</t>
  </si>
  <si>
    <t>38</t>
  </si>
  <si>
    <t>M</t>
  </si>
  <si>
    <t>5923001606</t>
  </si>
  <si>
    <t>BGU Univerzálny žľab NW 100, č. 1, s 0,5 % spádom</t>
  </si>
  <si>
    <t>ks</t>
  </si>
  <si>
    <t>24</t>
  </si>
  <si>
    <t>39</t>
  </si>
  <si>
    <t>5923001005</t>
  </si>
  <si>
    <t>Môstkový rošt NW 100, 1000/155/3, SW 9/80, tr. A 15 kN, pozinkovaný (BGF, BGU, BG-FA)</t>
  </si>
  <si>
    <t>26</t>
  </si>
  <si>
    <t>35</t>
  </si>
  <si>
    <t>917161112</t>
  </si>
  <si>
    <t>Osadenie chodník. obrubníka kamenného ležatého do lôžka z betónu prostého tr. C 16/20 s bočnou oporou</t>
  </si>
  <si>
    <t>28</t>
  </si>
  <si>
    <t>36</t>
  </si>
  <si>
    <t>5921954540</t>
  </si>
  <si>
    <t>Premac obrubník cestný 100x26x15 cm</t>
  </si>
  <si>
    <t>30</t>
  </si>
  <si>
    <t>05 - TRASA C</t>
  </si>
  <si>
    <t>121101113</t>
  </si>
  <si>
    <t>Odstránenie ornice s premiestn. na hromady, so zložením na vzdialenosť do 100 m a do 10000 m3</t>
  </si>
  <si>
    <t>7</t>
  </si>
  <si>
    <t>122102203</t>
  </si>
  <si>
    <t>Odkopávka a prekopávka nezapažená pre cesty v horninách 1 a 2 od 1000-10000m3</t>
  </si>
  <si>
    <t>44</t>
  </si>
  <si>
    <t>564861111</t>
  </si>
  <si>
    <t>Podklad zo štrkodrviny s rozprestretím a zhutnením, po zhutnení hr. 200 mm</t>
  </si>
  <si>
    <t>46</t>
  </si>
  <si>
    <t>564952112</t>
  </si>
  <si>
    <t>Podklad z mechanicky spevneného kameniva MSK s rozprestretím a zhutnením, po zhutnení hr. 160 mm</t>
  </si>
  <si>
    <t>53</t>
  </si>
  <si>
    <t>589150031</t>
  </si>
  <si>
    <t>Podklad pod športové povrchy športovísk odpružený z gumoasfaltu hrúbky 30 mm</t>
  </si>
  <si>
    <t>54</t>
  </si>
  <si>
    <t>589170021</t>
  </si>
  <si>
    <t>Športový povrch atletický z SBR 10 mm</t>
  </si>
  <si>
    <t>55</t>
  </si>
  <si>
    <t>589170021,1</t>
  </si>
  <si>
    <t>Športový povrch atletický z EPDM</t>
  </si>
  <si>
    <t>56</t>
  </si>
  <si>
    <t>589170021,19</t>
  </si>
  <si>
    <t>Športový povrch atletický - PUR náter</t>
  </si>
  <si>
    <t>06 - DRÁHA PRE KORČULIAROV</t>
  </si>
  <si>
    <t>49</t>
  </si>
  <si>
    <t>574391111</t>
  </si>
  <si>
    <t>Makadam asfaltový penetračný s postrekom zhutnený, z kamen. hrubého z asfaltu hr. 100mm</t>
  </si>
  <si>
    <t>50</t>
  </si>
  <si>
    <t>577184451</t>
  </si>
  <si>
    <t>Asfaltový betón vrstva ložná AC 22 L v pruhu š. do 3 m z modifik. asfaltu tr. I, po zhutnení hr. 90 mm</t>
  </si>
  <si>
    <t>08 - BÚRACIE PRÁCE</t>
  </si>
  <si>
    <t>99 - Presun hmôt HSV</t>
  </si>
  <si>
    <t>60</t>
  </si>
  <si>
    <t>998012022</t>
  </si>
  <si>
    <t>Presun hmôt pre budovy (801, 803, 812), zvislá konštr. monolit. betónová výšky do 12 m</t>
  </si>
  <si>
    <t>t</t>
  </si>
  <si>
    <t>530661536</t>
  </si>
  <si>
    <t>9</t>
  </si>
  <si>
    <t>963012510,1</t>
  </si>
  <si>
    <t>Búranie panelov položených volne</t>
  </si>
  <si>
    <t>17</t>
  </si>
  <si>
    <t>965042141</t>
  </si>
  <si>
    <t>Búranie podkladov pod dlažby, liatych dlažieb a mazanín,betón alebo liaty asfalt hr.do 100 mm, plochy nad 4 m2 -2,20000t</t>
  </si>
  <si>
    <t>965043441</t>
  </si>
  <si>
    <t>Búranie podkladov pod dlažby, liatych dlažieb a mazanín,betón s poterom,teracom hr.do 150 mm,  plochy nad 4 m2 -2,20000t</t>
  </si>
  <si>
    <t>58</t>
  </si>
  <si>
    <t>979089012</t>
  </si>
  <si>
    <t>Poplatok za skladovanie - betón, tehly, dlaždice, bitumény</t>
  </si>
  <si>
    <t>59</t>
  </si>
  <si>
    <t>979089012,97</t>
  </si>
  <si>
    <t>Poplatok za skladovanie - betón, tehly, dlaždice, bitumény - zákonný poplatok</t>
  </si>
  <si>
    <t>3</t>
  </si>
  <si>
    <t>5</t>
  </si>
  <si>
    <t>11</t>
  </si>
  <si>
    <t>04 - TRASA B2</t>
  </si>
  <si>
    <t>{145c4058-31c7-435d-bb30-409c7aebf25f}</t>
  </si>
  <si>
    <t>116</t>
  </si>
  <si>
    <t>výstražná fólia - červená</t>
  </si>
  <si>
    <t>352146024</t>
  </si>
  <si>
    <t>114</t>
  </si>
  <si>
    <t>Rozvinutie a uloženie výstražnej fólie z PVC do ryhy, šírka 33 cm</t>
  </si>
  <si>
    <t>320320151</t>
  </si>
  <si>
    <t>57</t>
  </si>
  <si>
    <t>112</t>
  </si>
  <si>
    <t>Ochranná platňa KPL</t>
  </si>
  <si>
    <t>352146042</t>
  </si>
  <si>
    <t>110</t>
  </si>
  <si>
    <t>Piesok kopaný</t>
  </si>
  <si>
    <t>352146039</t>
  </si>
  <si>
    <t>108</t>
  </si>
  <si>
    <t>Zriad. káblového lôžka z piesku vrstvy 10 cm, ochrannými platňami v smere kábla na šírku 35 cm</t>
  </si>
  <si>
    <t>460420371</t>
  </si>
  <si>
    <t>106</t>
  </si>
  <si>
    <t>Ručný zásyp nezap. káblovej ryhy bez zhutn. zeminy, 35 cm širokej, 80 cm hlbokej v zemine tr. 3</t>
  </si>
  <si>
    <t>460560163</t>
  </si>
  <si>
    <t>104</t>
  </si>
  <si>
    <t>Hĺbenie káblovej ryhy 35 cm širokej a 80 cm hlbokej, v zemine triedy 3</t>
  </si>
  <si>
    <t>460200163</t>
  </si>
  <si>
    <t>102</t>
  </si>
  <si>
    <t>Betón B20</t>
  </si>
  <si>
    <t>352146045</t>
  </si>
  <si>
    <t>51</t>
  </si>
  <si>
    <t>100</t>
  </si>
  <si>
    <t>Zriadenie betónového základu pre stožiar VO</t>
  </si>
  <si>
    <t>460100002</t>
  </si>
  <si>
    <t>98</t>
  </si>
  <si>
    <t>Jama pre jednoduchý stožiar nepätkovaný dĺžky 5-8 m, v rovine,zásyp a zhutnenie,zemina tr.3</t>
  </si>
  <si>
    <t>460050003</t>
  </si>
  <si>
    <t xml:space="preserve">    21-M-22 - Zemné práce</t>
  </si>
  <si>
    <t>96</t>
  </si>
  <si>
    <t>%</t>
  </si>
  <si>
    <t>Podružný materiál</t>
  </si>
  <si>
    <t>PM</t>
  </si>
  <si>
    <t>94</t>
  </si>
  <si>
    <t>Rozvádzač RVO (elektromer je dodávkou ZS-DIS a.s.) pozri v.č.3</t>
  </si>
  <si>
    <t>352145911</t>
  </si>
  <si>
    <t>47</t>
  </si>
  <si>
    <t>92</t>
  </si>
  <si>
    <t>Bleskozvodová svorka SR03</t>
  </si>
  <si>
    <t>352145910</t>
  </si>
  <si>
    <t>90</t>
  </si>
  <si>
    <t>Bleskozvodová svorka SR02</t>
  </si>
  <si>
    <t>352145907</t>
  </si>
  <si>
    <t>45</t>
  </si>
  <si>
    <t>88</t>
  </si>
  <si>
    <t>Bleskozvodová svorka SP1</t>
  </si>
  <si>
    <t>352145904</t>
  </si>
  <si>
    <t>86</t>
  </si>
  <si>
    <t>Guľatina FeZn D10</t>
  </si>
  <si>
    <t>352145901</t>
  </si>
  <si>
    <t>43</t>
  </si>
  <si>
    <t>84</t>
  </si>
  <si>
    <t>Pásovina FeZn 30/4</t>
  </si>
  <si>
    <t>352145898</t>
  </si>
  <si>
    <t>42</t>
  </si>
  <si>
    <t>82</t>
  </si>
  <si>
    <t>plastová HDPE chránička priemeru 50mm, typ Kopoflex KF09050</t>
  </si>
  <si>
    <t>352145895</t>
  </si>
  <si>
    <t>41</t>
  </si>
  <si>
    <t>80</t>
  </si>
  <si>
    <t>Rúrka oceľová 6032ZN, uložená pevne</t>
  </si>
  <si>
    <t>352145894</t>
  </si>
  <si>
    <t>40</t>
  </si>
  <si>
    <t>78</t>
  </si>
  <si>
    <t>Káblové oko 16mm2</t>
  </si>
  <si>
    <t>352145892</t>
  </si>
  <si>
    <t>76</t>
  </si>
  <si>
    <t>Káblové oko 10mm2</t>
  </si>
  <si>
    <t>352145891</t>
  </si>
  <si>
    <t>74</t>
  </si>
  <si>
    <t>Káblová koncovka HCZ na kábel do 4x16mm2</t>
  </si>
  <si>
    <t>352145889</t>
  </si>
  <si>
    <t>72</t>
  </si>
  <si>
    <t>Kábel medený CYKY-J 3x1,5</t>
  </si>
  <si>
    <t>352145887</t>
  </si>
  <si>
    <t>70</t>
  </si>
  <si>
    <t>Kábel medený CYKY-J 4x10</t>
  </si>
  <si>
    <t>352145886</t>
  </si>
  <si>
    <t>68</t>
  </si>
  <si>
    <t>Kábel medený CYKY-J 4x16</t>
  </si>
  <si>
    <t>352145885</t>
  </si>
  <si>
    <t>svietidlo vonkajšie uličné s LED zdrojom 32W, Siteco 5XB15D2B108B, Streetlight 20 micro LED, 230V AC 50Hz IP66</t>
  </si>
  <si>
    <t>352145880</t>
  </si>
  <si>
    <t>33</t>
  </si>
  <si>
    <t>64</t>
  </si>
  <si>
    <t>Stožiarová svorkovnica GURO EKM 2020</t>
  </si>
  <si>
    <t>352145878</t>
  </si>
  <si>
    <t>32</t>
  </si>
  <si>
    <t>62</t>
  </si>
  <si>
    <t>Stožiarová svorkovnica GURO EKM 2072</t>
  </si>
  <si>
    <t>352145877</t>
  </si>
  <si>
    <t>31</t>
  </si>
  <si>
    <t>Výložník dvojramenný V2T</t>
  </si>
  <si>
    <t>352145875</t>
  </si>
  <si>
    <t>Pozinkovaný rúrový stožiar ST-260/60, výška nadzemnej časti 5m,</t>
  </si>
  <si>
    <t>352145874</t>
  </si>
  <si>
    <t>29</t>
  </si>
  <si>
    <t xml:space="preserve">    21-M-21 - Dodávka materiálu</t>
  </si>
  <si>
    <t>Podiel pridružených výkonov</t>
  </si>
  <si>
    <t>PPV</t>
  </si>
  <si>
    <t>kpl</t>
  </si>
  <si>
    <t>Likvidácia odpadu</t>
  </si>
  <si>
    <t>231320545</t>
  </si>
  <si>
    <t>27</t>
  </si>
  <si>
    <t>Revízna správa</t>
  </si>
  <si>
    <t>231320544</t>
  </si>
  <si>
    <t>Projekt skutočného vyhotovenia</t>
  </si>
  <si>
    <t>213215878</t>
  </si>
  <si>
    <t>25</t>
  </si>
  <si>
    <t>Geodetické zameranie</t>
  </si>
  <si>
    <t>222232132</t>
  </si>
  <si>
    <t>Práca montážnej plošiny</t>
  </si>
  <si>
    <t>210212212</t>
  </si>
  <si>
    <t>23</t>
  </si>
  <si>
    <t>Doprava stožiarov na stavbu</t>
  </si>
  <si>
    <t>201320154</t>
  </si>
  <si>
    <t>Demontáž vr.odpojenia  jestvujúceho svietidla</t>
  </si>
  <si>
    <t>210202007-D</t>
  </si>
  <si>
    <t>21</t>
  </si>
  <si>
    <t>Demontáž vr.odpojenia jestvujúceho pozinkovaného stožiara</t>
  </si>
  <si>
    <t>210040011-D</t>
  </si>
  <si>
    <t>Rozvádzač RVO (elektromer je dodávkou ZS-DIS a.s.)</t>
  </si>
  <si>
    <t>210190111</t>
  </si>
  <si>
    <t>Bleskozvodová svorka nad 2 skrutky (ST, SJ, SK, SZ, SR 01, 02)</t>
  </si>
  <si>
    <t>210220302</t>
  </si>
  <si>
    <t>Bleskozvodová svorka do 2 skrutiek (SS, SR 03)</t>
  </si>
  <si>
    <t>210220301</t>
  </si>
  <si>
    <t>Uzemňovacie vedenie v zemi včít. svoriek, prepojenia, izolácie spojov FeZn D 8 - 10 mm</t>
  </si>
  <si>
    <t>210220022</t>
  </si>
  <si>
    <t>Uzemňovacie vedenie v zemi včít. svoriek, prepojenia, izolácie spojov FeZn do 120 mm2</t>
  </si>
  <si>
    <t>210220021</t>
  </si>
  <si>
    <t>Oceľová nosná konštrukcia</t>
  </si>
  <si>
    <t>210020651</t>
  </si>
  <si>
    <t>Rúrka ochranná z PE, novoduru ap., uložená voľne vnútorná do D 50 mm</t>
  </si>
  <si>
    <t>210010124</t>
  </si>
  <si>
    <t>Rúrka oceľová 6032ZN, uložená pevne na mostovej konštrukcii</t>
  </si>
  <si>
    <t>210010064</t>
  </si>
  <si>
    <t>Ukončenie vodičov v rozvádzač. vrátane zapojenia a vodičovej koncovky do 16 mm2</t>
  </si>
  <si>
    <t>210100003</t>
  </si>
  <si>
    <t>Ukončenie vodičov v rozvádzač. vrátane zapojenia a vodičovej koncovky do 2.5 mm2</t>
  </si>
  <si>
    <t>210100001</t>
  </si>
  <si>
    <t>Ukončenie celoplastových káblov zmrašť. záklopkou alebo páskou do 4 x 16 mm2</t>
  </si>
  <si>
    <t>210100252</t>
  </si>
  <si>
    <t>Silový kábel medený 750 - 1000 V /mm2/ voľne uložený CYKY-CYKYm 750 V 3x1.5</t>
  </si>
  <si>
    <t>210810005</t>
  </si>
  <si>
    <t>Silový kábel medený 750 - 1000 V /mm2/ voľne uložený CYKY-CYKYm 750 V 4x16</t>
  </si>
  <si>
    <t>210810054</t>
  </si>
  <si>
    <t>Silový kábel medený 750 - 1000 V /mm2/ voľne uložený CYKY-CYKYm 750 V 4x10</t>
  </si>
  <si>
    <t>210810053</t>
  </si>
  <si>
    <t>210202007</t>
  </si>
  <si>
    <t>Elektrovýstroj stožiara pre 2 okruhy</t>
  </si>
  <si>
    <t>210204202</t>
  </si>
  <si>
    <t>Elektrovýstroj stožiara pre 1 okruh</t>
  </si>
  <si>
    <t>210204201</t>
  </si>
  <si>
    <t>Výložník dvojramenný</t>
  </si>
  <si>
    <t>210204105</t>
  </si>
  <si>
    <t>Rúrkový oceľový stožiar dľžky 5-8 m, vrátane rozvozu, vztýčenia, očíslovania, zloženia ,ale bez výstroja</t>
  </si>
  <si>
    <t>210040011</t>
  </si>
  <si>
    <t xml:space="preserve">    21-M-20 - Elektromontáže</t>
  </si>
  <si>
    <t>D1 - Práce a dodávky</t>
  </si>
  <si>
    <t>0002 - ELEKTROINŠTALÁCIA</t>
  </si>
  <si>
    <t>{214849c6-eb14-4db0-8a18-a96b934d7659}</t>
  </si>
  <si>
    <t>Odstránenie pňov frézovaním do hĺbky 500 mm, vrátane likvidácie drevnej hmoty</t>
  </si>
  <si>
    <t>Pol24</t>
  </si>
  <si>
    <t>Odnos a upratanie dreva z odstránených pňov priemeru do 90 cm</t>
  </si>
  <si>
    <t>Pol18</t>
  </si>
  <si>
    <t>Odnos a upratanie konárov a dreva z odpíleného stromu priemeru do 90 cm</t>
  </si>
  <si>
    <t>Pol22</t>
  </si>
  <si>
    <t>Výrub stromu s priemerom kmeňa do 90 cm</t>
  </si>
  <si>
    <t>Pol21</t>
  </si>
  <si>
    <t>Opílenie konárov stromu s priemerom kmeňa do 90 cm</t>
  </si>
  <si>
    <t>Pol20</t>
  </si>
  <si>
    <t>Odnos a upratanie konárov a dreva z odpíleného stromu priemeru od 20 do 30 cm</t>
  </si>
  <si>
    <t>Pol19</t>
  </si>
  <si>
    <t>Výrub stromu s priemerom kmeňa od 20 do 30 cm</t>
  </si>
  <si>
    <t>Opílenie konárov stromu s priemerom kmeňa do 30 cm</t>
  </si>
  <si>
    <t>Pol17</t>
  </si>
  <si>
    <t>D4 - Výrub drevín</t>
  </si>
  <si>
    <t>Ginkgo biloba obv. km. 30/35 cm</t>
  </si>
  <si>
    <t>Celtis Australis obv. km. 30/35 cm</t>
  </si>
  <si>
    <t>D3 - Sortiment stromov</t>
  </si>
  <si>
    <t>L/týždeň</t>
  </si>
  <si>
    <t>Zálievka pre stromy (100l/1 ks/1 týždeň)</t>
  </si>
  <si>
    <t>Pol16</t>
  </si>
  <si>
    <t>Kg (1ks=10</t>
  </si>
  <si>
    <t>Hnojivo ku stromom (10ks strom)</t>
  </si>
  <si>
    <t>Pol15</t>
  </si>
  <si>
    <t xml:space="preserve">Ks (80l=1 </t>
  </si>
  <si>
    <t>Mulč z kôry pod stromy (80l/1 strom) a pod kry (80l/1m2)</t>
  </si>
  <si>
    <t>Pol14</t>
  </si>
  <si>
    <t>Viazací materiál na upevnenie stromov ku kolom (3m/ 1 strom)</t>
  </si>
  <si>
    <t>Pol13</t>
  </si>
  <si>
    <t>Spojovacie laty dĺžky 0,75 m ku kolom (3 ks/1 strom)</t>
  </si>
  <si>
    <t>Pol12</t>
  </si>
  <si>
    <t>Koly výšky 2,5 m na kotvenie stromov (3ks/1 strom)</t>
  </si>
  <si>
    <t>Pol11</t>
  </si>
  <si>
    <t>Výkop jám pre stromy do 0,6 m3</t>
  </si>
  <si>
    <t>Pol10</t>
  </si>
  <si>
    <t>Výsadba stromov s obvodom kmienka 30-35 cm</t>
  </si>
  <si>
    <t>Pol8</t>
  </si>
  <si>
    <t>D2 - Výsadba navrhovaných drevín</t>
  </si>
  <si>
    <t>kg</t>
  </si>
  <si>
    <t>Štartovacie hnojivo pre trávnik (25g/m2)</t>
  </si>
  <si>
    <t>Pol7</t>
  </si>
  <si>
    <t>Úprava plochy valcovaním</t>
  </si>
  <si>
    <t>Pol6</t>
  </si>
  <si>
    <t>Výsev trávnika</t>
  </si>
  <si>
    <t>Pol5</t>
  </si>
  <si>
    <t>Dodanie trávového semena parkovej zmesy (25 g/1 m2)</t>
  </si>
  <si>
    <t>Pol4</t>
  </si>
  <si>
    <t>Úprava plochy hrabaním</t>
  </si>
  <si>
    <t>Pol3</t>
  </si>
  <si>
    <t>Úprava plochy smykovaním</t>
  </si>
  <si>
    <t>Pol2</t>
  </si>
  <si>
    <t>Úprava plochy frézovaním</t>
  </si>
  <si>
    <t>Pol1</t>
  </si>
  <si>
    <t>D1 - Zakladanie a opravenie trávnika</t>
  </si>
  <si>
    <t>0003 - SADOVÉ ÚPRAVY</t>
  </si>
  <si>
    <t>{ba1e35fa-1170-4526-afe1-d457084c345c}</t>
  </si>
  <si>
    <t>Trasa B2</t>
  </si>
  <si>
    <t>ELEKTROINŠTALÁCIA</t>
  </si>
  <si>
    <t>0002</t>
  </si>
  <si>
    <t>0003</t>
  </si>
  <si>
    <t>SADOVÉ ÚPRAVY</t>
  </si>
  <si>
    <t>04</t>
  </si>
  <si>
    <t xml:space="preserve">REVITALIZÁCIA ŠPORTOVÉHO AREÁLU SLÁVIA </t>
  </si>
  <si>
    <t>-724685825</t>
  </si>
  <si>
    <t>Presun hmôt pre kovové stavebné doplnkové konštrukcie v objektoch výšky do 6 m</t>
  </si>
  <si>
    <t>998767101.S</t>
  </si>
  <si>
    <t>1406569609</t>
  </si>
  <si>
    <t>Stĺpik AXIS, výška 3,1 m, poplastovaný na pozinkovanej oceli, pre panelový plotový systém, DIRICKX</t>
  </si>
  <si>
    <t>553510030400</t>
  </si>
  <si>
    <t>-1546047939</t>
  </si>
  <si>
    <t>Osadenie stĺpika oceľového plotového výšky nad 2 m</t>
  </si>
  <si>
    <t>767916560.S</t>
  </si>
  <si>
    <t>-1492038392</t>
  </si>
  <si>
    <t>Demontáž stĺpikov oplotenia rámového</t>
  </si>
  <si>
    <t>767914830.S-R01</t>
  </si>
  <si>
    <t>-1921265751</t>
  </si>
  <si>
    <t>Demontáž oplotenia rámového na oceľové stĺpiky, výšky nad 1 do 2 m,  -0,00900t</t>
  </si>
  <si>
    <t>767914830.S</t>
  </si>
  <si>
    <t>2061061907</t>
  </si>
  <si>
    <t>Panel AXIS DR, veľkosť oka 200x50 mm, vxl 2,6x2,31 m, poplastovaný na pozinkovanej oceli, pre panelový plotový systém, DIRICKX</t>
  </si>
  <si>
    <t>553510025400</t>
  </si>
  <si>
    <t>1841177732</t>
  </si>
  <si>
    <t>Montáž oplotenia panelového z pletiva na stĺpiky výšky nad 2,2 m</t>
  </si>
  <si>
    <t>767914160.S</t>
  </si>
  <si>
    <t>Konštrukcie doplnkové kovové</t>
  </si>
  <si>
    <t>767</t>
  </si>
  <si>
    <t>Práce a dodávky PSV</t>
  </si>
  <si>
    <t>PSV</t>
  </si>
  <si>
    <t>471128649</t>
  </si>
  <si>
    <t>Presun hmôt pre obj.8152, 8153,8159,zvislá nosná konštr.z tehál,tvárnic,blokov výšky do 10 m</t>
  </si>
  <si>
    <t>998151111.S</t>
  </si>
  <si>
    <t>Presun hmôt HSV</t>
  </si>
  <si>
    <t>99</t>
  </si>
  <si>
    <t>1080336880</t>
  </si>
  <si>
    <t>Búranie základov alebo vybúranie otvorov plochy nad 4 m2 z betónu prostého alebo preloženého kameňom,  -2,20000t</t>
  </si>
  <si>
    <t>961043111.S</t>
  </si>
  <si>
    <t>Ostatné konštrukcie a práce-búranie</t>
  </si>
  <si>
    <t>178454035</t>
  </si>
  <si>
    <t>Betón základových pätiek, prostý tr. C 20/25</t>
  </si>
  <si>
    <t>275313612.S</t>
  </si>
  <si>
    <t>Zakladanie</t>
  </si>
  <si>
    <t>1548151576</t>
  </si>
  <si>
    <t>Výkop nezapaženej jamy v hornine 3, do 100 m3</t>
  </si>
  <si>
    <t>131201101.S</t>
  </si>
  <si>
    <t>Zemné práce</t>
  </si>
  <si>
    <t>Práce a dodávky HSV</t>
  </si>
  <si>
    <t>HSV</t>
  </si>
  <si>
    <t>Hmotnosť celkom [t]</t>
  </si>
  <si>
    <t>J. hmotnosť [t]</t>
  </si>
  <si>
    <t>Cenová sústava</t>
  </si>
  <si>
    <t xml:space="preserve">    767 - Konštrukcie doplnkové kovové</t>
  </si>
  <si>
    <t>PSV - Práce a dodávky PSV</t>
  </si>
  <si>
    <t xml:space="preserve">    99 - Presun hmôt HSV</t>
  </si>
  <si>
    <t xml:space="preserve">    2 - Zakladanie</t>
  </si>
  <si>
    <t>HSV - Práce a dodávky HSV</t>
  </si>
  <si>
    <t>Kód dielu - Popis</t>
  </si>
  <si>
    <t>Výška dane</t>
  </si>
  <si>
    <t>Sadzba dane</t>
  </si>
  <si>
    <t>Základ dane</t>
  </si>
  <si>
    <t>IČ DPH:</t>
  </si>
  <si>
    <t xml:space="preserve">0001 - Stavebná časť </t>
  </si>
  <si>
    <t>{bde29603-0af8-41d7-bdf4-9dcb350e5e6e}</t>
  </si>
  <si>
    <t>Oplotenie dvojihriska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</si>
</sst>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6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12"/>
      <color rgb="FF003366"/>
      <name val="Trebuchet MS"/>
      <family val="2"/>
      <charset val="238"/>
    </font>
    <font>
      <sz val="8"/>
      <name val="Arial CE"/>
      <family val="2"/>
    </font>
    <font>
      <sz val="9"/>
      <name val="Arial CE"/>
    </font>
    <font>
      <sz val="9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3366"/>
      <name val="Arial CE"/>
    </font>
    <font>
      <sz val="10"/>
      <color rgb="FF003366"/>
      <name val="Arial CE"/>
    </font>
    <font>
      <sz val="12"/>
      <color rgb="FF003366"/>
      <name val="Arial CE"/>
    </font>
    <font>
      <b/>
      <sz val="8"/>
      <name val="Arial CE"/>
    </font>
    <font>
      <sz val="8"/>
      <color rgb="FF960000"/>
      <name val="Arial CE"/>
    </font>
    <font>
      <b/>
      <sz val="12"/>
      <color rgb="FF960000"/>
      <name val="Arial CE"/>
    </font>
    <font>
      <sz val="10"/>
      <name val="Arial CE"/>
    </font>
    <font>
      <sz val="10"/>
      <color rgb="FF969696"/>
      <name val="Arial CE"/>
    </font>
    <font>
      <b/>
      <sz val="11"/>
      <name val="Arial CE"/>
    </font>
    <font>
      <b/>
      <sz val="14"/>
      <name val="Arial CE"/>
    </font>
    <font>
      <b/>
      <sz val="12"/>
      <color rgb="FF800000"/>
      <name val="Arial CE"/>
    </font>
    <font>
      <b/>
      <sz val="10"/>
      <color rgb="FF464646"/>
      <name val="Arial CE"/>
    </font>
    <font>
      <b/>
      <sz val="12"/>
      <name val="Arial CE"/>
    </font>
    <font>
      <sz val="8"/>
      <color rgb="FF969696"/>
      <name val="Arial CE"/>
    </font>
    <font>
      <b/>
      <sz val="10"/>
      <name val="Arial CE"/>
    </font>
    <font>
      <sz val="10"/>
      <color rgb="FF464646"/>
      <name val="Arial CE"/>
    </font>
    <font>
      <sz val="10"/>
      <color rgb="FF3366FF"/>
      <name val="Arial CE"/>
    </font>
    <font>
      <sz val="8"/>
      <color rgb="FF3366FF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/>
    <xf numFmtId="0" fontId="37" fillId="0" borderId="0"/>
  </cellStyleXfs>
  <cellXfs count="48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7" fontId="33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5" xfId="0" applyFont="1" applyBorder="1" applyAlignment="1" applyProtection="1">
      <alignment horizontal="center" vertical="center"/>
      <protection locked="0"/>
    </xf>
    <xf numFmtId="49" fontId="34" fillId="0" borderId="25" xfId="0" applyNumberFormat="1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/>
    <xf numFmtId="0" fontId="2" fillId="5" borderId="23" xfId="0" applyFont="1" applyFill="1" applyBorder="1" applyAlignment="1">
      <alignment horizontal="center" vertical="center" wrapText="1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2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7" fontId="0" fillId="0" borderId="25" xfId="0" applyNumberFormat="1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8" fillId="0" borderId="0" xfId="0" applyFont="1"/>
    <xf numFmtId="166" fontId="8" fillId="0" borderId="15" xfId="0" applyNumberFormat="1" applyFont="1" applyBorder="1"/>
    <xf numFmtId="166" fontId="8" fillId="0" borderId="0" xfId="0" applyNumberFormat="1" applyFont="1"/>
    <xf numFmtId="0" fontId="8" fillId="0" borderId="14" xfId="0" applyFont="1" applyBorder="1"/>
    <xf numFmtId="0" fontId="8" fillId="0" borderId="5" xfId="0" applyFont="1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6" fillId="0" borderId="0" xfId="0" applyFont="1" applyAlignment="1">
      <alignment horizontal="left"/>
    </xf>
    <xf numFmtId="166" fontId="32" fillId="0" borderId="13" xfId="0" applyNumberFormat="1" applyFont="1" applyBorder="1"/>
    <xf numFmtId="0" fontId="0" fillId="0" borderId="12" xfId="0" applyBorder="1" applyAlignment="1">
      <alignment vertical="center"/>
    </xf>
    <xf numFmtId="166" fontId="32" fillId="0" borderId="12" xfId="0" applyNumberFormat="1" applyFont="1" applyBorder="1"/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0" xfId="0" applyFill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25" xfId="0" applyBorder="1" applyAlignment="1">
      <alignment vertical="center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5" borderId="9" xfId="0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1" fillId="2" borderId="0" xfId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36" fillId="0" borderId="0" xfId="0" applyFont="1" applyAlignment="1">
      <alignment horizontal="left"/>
    </xf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37" fillId="0" borderId="0" xfId="2"/>
    <xf numFmtId="0" fontId="37" fillId="0" borderId="0" xfId="2" applyAlignment="1">
      <alignment vertical="center"/>
    </xf>
    <xf numFmtId="0" fontId="37" fillId="0" borderId="4" xfId="2" applyBorder="1" applyAlignment="1">
      <alignment vertical="center"/>
    </xf>
    <xf numFmtId="0" fontId="37" fillId="0" borderId="20" xfId="2" applyBorder="1" applyAlignment="1">
      <alignment vertical="center"/>
    </xf>
    <xf numFmtId="0" fontId="37" fillId="0" borderId="19" xfId="2" applyBorder="1" applyAlignment="1">
      <alignment vertical="center"/>
    </xf>
    <xf numFmtId="0" fontId="38" fillId="0" borderId="0" xfId="2" applyFont="1" applyAlignment="1">
      <alignment horizontal="left" vertical="center"/>
    </xf>
    <xf numFmtId="0" fontId="37" fillId="0" borderId="0" xfId="2" applyAlignment="1">
      <alignment horizontal="left" vertical="center"/>
    </xf>
    <xf numFmtId="167" fontId="37" fillId="0" borderId="0" xfId="2" applyNumberFormat="1" applyAlignment="1">
      <alignment vertical="center"/>
    </xf>
    <xf numFmtId="4" fontId="37" fillId="0" borderId="0" xfId="2" applyNumberFormat="1" applyAlignment="1">
      <alignment vertical="center"/>
    </xf>
    <xf numFmtId="166" fontId="39" fillId="0" borderId="18" xfId="2" applyNumberFormat="1" applyFont="1" applyBorder="1" applyAlignment="1">
      <alignment vertical="center"/>
    </xf>
    <xf numFmtId="166" fontId="39" fillId="0" borderId="17" xfId="2" applyNumberFormat="1" applyFont="1" applyBorder="1" applyAlignment="1">
      <alignment vertical="center"/>
    </xf>
    <xf numFmtId="0" fontId="39" fillId="0" borderId="17" xfId="2" applyFont="1" applyBorder="1" applyAlignment="1">
      <alignment horizontal="center" vertical="center"/>
    </xf>
    <xf numFmtId="0" fontId="39" fillId="0" borderId="16" xfId="2" applyFont="1" applyBorder="1" applyAlignment="1">
      <alignment horizontal="left" vertical="center"/>
    </xf>
    <xf numFmtId="0" fontId="37" fillId="0" borderId="25" xfId="2" applyBorder="1" applyAlignment="1" applyProtection="1">
      <alignment vertical="center"/>
      <protection locked="0"/>
    </xf>
    <xf numFmtId="167" fontId="38" fillId="0" borderId="25" xfId="2" applyNumberFormat="1" applyFont="1" applyBorder="1" applyAlignment="1" applyProtection="1">
      <alignment vertical="center"/>
      <protection locked="0"/>
    </xf>
    <xf numFmtId="0" fontId="38" fillId="0" borderId="25" xfId="2" applyFont="1" applyBorder="1" applyAlignment="1" applyProtection="1">
      <alignment horizontal="center" vertical="center" wrapText="1"/>
      <protection locked="0"/>
    </xf>
    <xf numFmtId="0" fontId="38" fillId="0" borderId="25" xfId="2" applyFont="1" applyBorder="1" applyAlignment="1" applyProtection="1">
      <alignment horizontal="left" vertical="center" wrapText="1"/>
      <protection locked="0"/>
    </xf>
    <xf numFmtId="49" fontId="38" fillId="0" borderId="25" xfId="2" applyNumberFormat="1" applyFont="1" applyBorder="1" applyAlignment="1" applyProtection="1">
      <alignment horizontal="left" vertical="center" wrapText="1"/>
      <protection locked="0"/>
    </xf>
    <xf numFmtId="0" fontId="38" fillId="0" borderId="25" xfId="2" applyFont="1" applyBorder="1" applyAlignment="1" applyProtection="1">
      <alignment horizontal="center" vertical="center"/>
      <protection locked="0"/>
    </xf>
    <xf numFmtId="0" fontId="37" fillId="0" borderId="4" xfId="2" applyBorder="1" applyAlignment="1" applyProtection="1">
      <alignment vertical="center"/>
      <protection locked="0"/>
    </xf>
    <xf numFmtId="166" fontId="39" fillId="0" borderId="15" xfId="2" applyNumberFormat="1" applyFont="1" applyBorder="1" applyAlignment="1">
      <alignment vertical="center"/>
    </xf>
    <xf numFmtId="166" fontId="39" fillId="0" borderId="0" xfId="2" applyNumberFormat="1" applyFont="1" applyAlignment="1">
      <alignment vertical="center"/>
    </xf>
    <xf numFmtId="0" fontId="40" fillId="0" borderId="0" xfId="2" applyFont="1" applyAlignment="1">
      <alignment horizontal="center" vertical="center"/>
    </xf>
    <xf numFmtId="0" fontId="40" fillId="0" borderId="14" xfId="2" applyFont="1" applyBorder="1" applyAlignment="1">
      <alignment horizontal="left" vertical="center"/>
    </xf>
    <xf numFmtId="0" fontId="41" fillId="0" borderId="4" xfId="2" applyFont="1" applyBorder="1" applyAlignment="1">
      <alignment vertical="center"/>
    </xf>
    <xf numFmtId="0" fontId="41" fillId="0" borderId="25" xfId="2" applyFont="1" applyBorder="1" applyAlignment="1" applyProtection="1">
      <alignment vertical="center"/>
      <protection locked="0"/>
    </xf>
    <xf numFmtId="167" fontId="40" fillId="0" borderId="25" xfId="2" applyNumberFormat="1" applyFont="1" applyBorder="1" applyAlignment="1" applyProtection="1">
      <alignment vertical="center"/>
      <protection locked="0"/>
    </xf>
    <xf numFmtId="0" fontId="40" fillId="0" borderId="25" xfId="2" applyFont="1" applyBorder="1" applyAlignment="1" applyProtection="1">
      <alignment horizontal="center" vertical="center" wrapText="1"/>
      <protection locked="0"/>
    </xf>
    <xf numFmtId="0" fontId="40" fillId="0" borderId="25" xfId="2" applyFont="1" applyBorder="1" applyAlignment="1" applyProtection="1">
      <alignment horizontal="left" vertical="center" wrapText="1"/>
      <protection locked="0"/>
    </xf>
    <xf numFmtId="49" fontId="40" fillId="0" borderId="25" xfId="2" applyNumberFormat="1" applyFont="1" applyBorder="1" applyAlignment="1" applyProtection="1">
      <alignment horizontal="left" vertical="center" wrapText="1"/>
      <protection locked="0"/>
    </xf>
    <xf numFmtId="0" fontId="40" fillId="0" borderId="25" xfId="2" applyFont="1" applyBorder="1" applyAlignment="1" applyProtection="1">
      <alignment horizontal="center" vertical="center"/>
      <protection locked="0"/>
    </xf>
    <xf numFmtId="0" fontId="39" fillId="0" borderId="0" xfId="2" applyFont="1" applyAlignment="1">
      <alignment horizontal="center" vertical="center"/>
    </xf>
    <xf numFmtId="0" fontId="39" fillId="0" borderId="14" xfId="2" applyFont="1" applyBorder="1" applyAlignment="1">
      <alignment horizontal="left" vertical="center"/>
    </xf>
    <xf numFmtId="0" fontId="42" fillId="0" borderId="0" xfId="2" applyFont="1"/>
    <xf numFmtId="167" fontId="42" fillId="0" borderId="0" xfId="2" applyNumberFormat="1" applyFont="1" applyAlignment="1">
      <alignment vertical="center"/>
    </xf>
    <xf numFmtId="0" fontId="42" fillId="0" borderId="0" xfId="2" applyFont="1" applyAlignment="1">
      <alignment horizontal="left"/>
    </xf>
    <xf numFmtId="0" fontId="42" fillId="0" borderId="0" xfId="2" applyFont="1" applyAlignment="1">
      <alignment horizontal="center"/>
    </xf>
    <xf numFmtId="166" fontId="42" fillId="0" borderId="15" xfId="2" applyNumberFormat="1" applyFont="1" applyBorder="1"/>
    <xf numFmtId="166" fontId="42" fillId="0" borderId="0" xfId="2" applyNumberFormat="1" applyFont="1"/>
    <xf numFmtId="0" fontId="42" fillId="0" borderId="14" xfId="2" applyFont="1" applyBorder="1"/>
    <xf numFmtId="0" fontId="42" fillId="0" borderId="4" xfId="2" applyFont="1" applyBorder="1"/>
    <xf numFmtId="167" fontId="43" fillId="0" borderId="0" xfId="2" applyNumberFormat="1" applyFont="1"/>
    <xf numFmtId="0" fontId="43" fillId="0" borderId="0" xfId="2" applyFont="1" applyAlignment="1">
      <alignment horizontal="left"/>
    </xf>
    <xf numFmtId="167" fontId="44" fillId="0" borderId="0" xfId="2" applyNumberFormat="1" applyFont="1"/>
    <xf numFmtId="0" fontId="44" fillId="0" borderId="0" xfId="2" applyFont="1" applyAlignment="1">
      <alignment horizontal="left"/>
    </xf>
    <xf numFmtId="167" fontId="45" fillId="0" borderId="0" xfId="2" applyNumberFormat="1" applyFont="1" applyAlignment="1">
      <alignment vertical="center"/>
    </xf>
    <xf numFmtId="166" fontId="46" fillId="0" borderId="13" xfId="2" applyNumberFormat="1" applyFont="1" applyBorder="1"/>
    <xf numFmtId="0" fontId="37" fillId="0" borderId="12" xfId="2" applyBorder="1" applyAlignment="1">
      <alignment vertical="center"/>
    </xf>
    <xf numFmtId="166" fontId="46" fillId="0" borderId="12" xfId="2" applyNumberFormat="1" applyFont="1" applyBorder="1"/>
    <xf numFmtId="0" fontId="37" fillId="0" borderId="11" xfId="2" applyBorder="1" applyAlignment="1">
      <alignment vertical="center"/>
    </xf>
    <xf numFmtId="167" fontId="47" fillId="0" borderId="0" xfId="2" applyNumberFormat="1" applyFont="1"/>
    <xf numFmtId="0" fontId="47" fillId="0" borderId="0" xfId="2" applyFont="1" applyAlignment="1">
      <alignment horizontal="left" vertical="center"/>
    </xf>
    <xf numFmtId="0" fontId="37" fillId="0" borderId="0" xfId="2" applyAlignment="1">
      <alignment horizontal="center" vertical="center" wrapText="1"/>
    </xf>
    <xf numFmtId="0" fontId="39" fillId="0" borderId="24" xfId="2" applyFont="1" applyBorder="1" applyAlignment="1">
      <alignment horizontal="center" vertical="center" wrapText="1"/>
    </xf>
    <xf numFmtId="0" fontId="39" fillId="0" borderId="23" xfId="2" applyFont="1" applyBorder="1" applyAlignment="1">
      <alignment horizontal="center" vertical="center" wrapText="1"/>
    </xf>
    <xf numFmtId="0" fontId="39" fillId="0" borderId="22" xfId="2" applyFont="1" applyBorder="1" applyAlignment="1">
      <alignment horizontal="center" vertical="center" wrapText="1"/>
    </xf>
    <xf numFmtId="0" fontId="37" fillId="0" borderId="4" xfId="2" applyBorder="1" applyAlignment="1">
      <alignment horizontal="center" vertical="center" wrapText="1"/>
    </xf>
    <xf numFmtId="0" fontId="38" fillId="5" borderId="0" xfId="2" applyFont="1" applyFill="1" applyAlignment="1">
      <alignment horizontal="center" vertical="center" wrapText="1"/>
    </xf>
    <xf numFmtId="0" fontId="38" fillId="5" borderId="24" xfId="2" applyFont="1" applyFill="1" applyBorder="1" applyAlignment="1">
      <alignment horizontal="center" vertical="center" wrapText="1"/>
    </xf>
    <xf numFmtId="0" fontId="38" fillId="5" borderId="23" xfId="2" applyFont="1" applyFill="1" applyBorder="1" applyAlignment="1">
      <alignment horizontal="center" vertical="center" wrapText="1"/>
    </xf>
    <xf numFmtId="0" fontId="38" fillId="5" borderId="22" xfId="2" applyFont="1" applyFill="1" applyBorder="1" applyAlignment="1">
      <alignment horizontal="center" vertical="center" wrapText="1"/>
    </xf>
    <xf numFmtId="0" fontId="48" fillId="0" borderId="0" xfId="2" applyFont="1" applyAlignment="1">
      <alignment horizontal="left" vertical="center" wrapText="1"/>
    </xf>
    <xf numFmtId="0" fontId="49" fillId="0" borderId="0" xfId="2" applyFont="1" applyAlignment="1">
      <alignment horizontal="left" vertical="center"/>
    </xf>
    <xf numFmtId="0" fontId="48" fillId="0" borderId="0" xfId="2" applyFont="1" applyAlignment="1">
      <alignment horizontal="left" vertical="center"/>
    </xf>
    <xf numFmtId="165" fontId="48" fillId="0" borderId="0" xfId="2" applyNumberFormat="1" applyFont="1" applyAlignment="1">
      <alignment horizontal="left" vertical="center"/>
    </xf>
    <xf numFmtId="0" fontId="51" fillId="0" borderId="0" xfId="2" applyFont="1" applyAlignment="1">
      <alignment horizontal="left" vertical="center"/>
    </xf>
    <xf numFmtId="0" fontId="37" fillId="0" borderId="2" xfId="2" applyBorder="1" applyAlignment="1">
      <alignment vertical="center"/>
    </xf>
    <xf numFmtId="0" fontId="37" fillId="0" borderId="1" xfId="2" applyBorder="1" applyAlignment="1">
      <alignment vertical="center"/>
    </xf>
    <xf numFmtId="0" fontId="37" fillId="5" borderId="0" xfId="2" applyFill="1" applyAlignment="1">
      <alignment vertical="center"/>
    </xf>
    <xf numFmtId="4" fontId="47" fillId="5" borderId="0" xfId="2" applyNumberFormat="1" applyFont="1" applyFill="1" applyAlignment="1">
      <alignment vertical="center"/>
    </xf>
    <xf numFmtId="0" fontId="47" fillId="5" borderId="0" xfId="2" applyFont="1" applyFill="1" applyAlignment="1">
      <alignment horizontal="left" vertical="center"/>
    </xf>
    <xf numFmtId="4" fontId="52" fillId="0" borderId="0" xfId="2" applyNumberFormat="1" applyFont="1" applyAlignment="1">
      <alignment vertical="center"/>
    </xf>
    <xf numFmtId="0" fontId="52" fillId="0" borderId="0" xfId="2" applyFont="1" applyAlignment="1">
      <alignment horizontal="left" vertical="center"/>
    </xf>
    <xf numFmtId="0" fontId="43" fillId="0" borderId="0" xfId="2" applyFont="1" applyAlignment="1">
      <alignment vertical="center"/>
    </xf>
    <xf numFmtId="0" fontId="43" fillId="0" borderId="4" xfId="2" applyFont="1" applyBorder="1" applyAlignment="1">
      <alignment vertical="center"/>
    </xf>
    <xf numFmtId="4" fontId="43" fillId="0" borderId="17" xfId="2" applyNumberFormat="1" applyFont="1" applyBorder="1" applyAlignment="1">
      <alignment vertical="center"/>
    </xf>
    <xf numFmtId="0" fontId="43" fillId="0" borderId="17" xfId="2" applyFont="1" applyBorder="1" applyAlignment="1">
      <alignment vertical="center"/>
    </xf>
    <xf numFmtId="0" fontId="43" fillId="0" borderId="17" xfId="2" applyFont="1" applyBorder="1" applyAlignment="1">
      <alignment horizontal="left" vertical="center"/>
    </xf>
    <xf numFmtId="0" fontId="44" fillId="0" borderId="0" xfId="2" applyFont="1" applyAlignment="1">
      <alignment vertical="center"/>
    </xf>
    <xf numFmtId="0" fontId="44" fillId="0" borderId="4" xfId="2" applyFont="1" applyBorder="1" applyAlignment="1">
      <alignment vertical="center"/>
    </xf>
    <xf numFmtId="4" fontId="44" fillId="0" borderId="17" xfId="2" applyNumberFormat="1" applyFont="1" applyBorder="1" applyAlignment="1">
      <alignment vertical="center"/>
    </xf>
    <xf numFmtId="0" fontId="44" fillId="0" borderId="17" xfId="2" applyFont="1" applyBorder="1" applyAlignment="1">
      <alignment vertical="center"/>
    </xf>
    <xf numFmtId="0" fontId="44" fillId="0" borderId="17" xfId="2" applyFont="1" applyBorder="1" applyAlignment="1">
      <alignment horizontal="left" vertical="center"/>
    </xf>
    <xf numFmtId="4" fontId="47" fillId="0" borderId="0" xfId="2" applyNumberFormat="1" applyFont="1" applyAlignment="1">
      <alignment vertical="center"/>
    </xf>
    <xf numFmtId="0" fontId="38" fillId="5" borderId="0" xfId="2" applyFont="1" applyFill="1" applyAlignment="1">
      <alignment horizontal="right" vertical="center"/>
    </xf>
    <xf numFmtId="0" fontId="38" fillId="5" borderId="0" xfId="2" applyFont="1" applyFill="1" applyAlignment="1">
      <alignment horizontal="left" vertical="center"/>
    </xf>
    <xf numFmtId="0" fontId="37" fillId="0" borderId="7" xfId="2" applyBorder="1" applyAlignment="1">
      <alignment vertical="center"/>
    </xf>
    <xf numFmtId="0" fontId="49" fillId="0" borderId="7" xfId="2" applyFont="1" applyBorder="1" applyAlignment="1">
      <alignment horizontal="right" vertical="center"/>
    </xf>
    <xf numFmtId="0" fontId="49" fillId="0" borderId="7" xfId="2" applyFont="1" applyBorder="1" applyAlignment="1">
      <alignment horizontal="left" vertical="center"/>
    </xf>
    <xf numFmtId="0" fontId="49" fillId="0" borderId="7" xfId="2" applyFont="1" applyBorder="1" applyAlignment="1">
      <alignment horizontal="center" vertical="center"/>
    </xf>
    <xf numFmtId="0" fontId="37" fillId="0" borderId="4" xfId="2" applyBorder="1"/>
    <xf numFmtId="0" fontId="37" fillId="0" borderId="6" xfId="2" applyBorder="1" applyAlignment="1">
      <alignment vertical="center"/>
    </xf>
    <xf numFmtId="0" fontId="53" fillId="0" borderId="6" xfId="2" applyFont="1" applyBorder="1" applyAlignment="1">
      <alignment horizontal="left" vertical="center"/>
    </xf>
    <xf numFmtId="0" fontId="37" fillId="5" borderId="10" xfId="2" applyFill="1" applyBorder="1" applyAlignment="1">
      <alignment vertical="center"/>
    </xf>
    <xf numFmtId="4" fontId="54" fillId="5" borderId="9" xfId="2" applyNumberFormat="1" applyFont="1" applyFill="1" applyBorder="1" applyAlignment="1">
      <alignment vertical="center"/>
    </xf>
    <xf numFmtId="0" fontId="37" fillId="5" borderId="9" xfId="2" applyFill="1" applyBorder="1" applyAlignment="1">
      <alignment vertical="center"/>
    </xf>
    <xf numFmtId="0" fontId="54" fillId="5" borderId="9" xfId="2" applyFont="1" applyFill="1" applyBorder="1" applyAlignment="1">
      <alignment horizontal="center" vertical="center"/>
    </xf>
    <xf numFmtId="0" fontId="54" fillId="5" borderId="9" xfId="2" applyFont="1" applyFill="1" applyBorder="1" applyAlignment="1">
      <alignment horizontal="right" vertical="center"/>
    </xf>
    <xf numFmtId="0" fontId="54" fillId="5" borderId="8" xfId="2" applyFont="1" applyFill="1" applyBorder="1" applyAlignment="1">
      <alignment horizontal="left" vertical="center"/>
    </xf>
    <xf numFmtId="4" fontId="49" fillId="0" borderId="0" xfId="2" applyNumberFormat="1" applyFont="1" applyAlignment="1">
      <alignment vertical="center"/>
    </xf>
    <xf numFmtId="164" fontId="49" fillId="0" borderId="0" xfId="2" applyNumberFormat="1" applyFont="1" applyAlignment="1">
      <alignment horizontal="right" vertical="center"/>
    </xf>
    <xf numFmtId="0" fontId="55" fillId="0" borderId="0" xfId="2" applyFont="1" applyAlignment="1">
      <alignment horizontal="left" vertical="center"/>
    </xf>
    <xf numFmtId="0" fontId="49" fillId="0" borderId="0" xfId="2" applyFont="1" applyAlignment="1">
      <alignment horizontal="right" vertical="center"/>
    </xf>
    <xf numFmtId="0" fontId="56" fillId="0" borderId="0" xfId="2" applyFont="1" applyAlignment="1">
      <alignment horizontal="left" vertical="center"/>
    </xf>
    <xf numFmtId="4" fontId="48" fillId="0" borderId="0" xfId="2" applyNumberFormat="1" applyFont="1" applyAlignment="1">
      <alignment vertical="center"/>
    </xf>
    <xf numFmtId="0" fontId="57" fillId="0" borderId="0" xfId="2" applyFont="1" applyAlignment="1">
      <alignment horizontal="left" vertical="center"/>
    </xf>
    <xf numFmtId="0" fontId="37" fillId="0" borderId="0" xfId="2" applyAlignment="1">
      <alignment vertical="center" wrapText="1"/>
    </xf>
    <xf numFmtId="0" fontId="37" fillId="0" borderId="4" xfId="2" applyBorder="1" applyAlignment="1">
      <alignment vertical="center" wrapText="1"/>
    </xf>
    <xf numFmtId="0" fontId="58" fillId="0" borderId="0" xfId="2" applyFont="1" applyAlignment="1">
      <alignment horizontal="left" vertical="center"/>
    </xf>
    <xf numFmtId="0" fontId="37" fillId="0" borderId="2" xfId="2" applyBorder="1"/>
    <xf numFmtId="0" fontId="37" fillId="0" borderId="1" xfId="2" applyBorder="1"/>
    <xf numFmtId="0" fontId="0" fillId="6" borderId="0" xfId="0" applyFill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right" vertical="center"/>
    </xf>
    <xf numFmtId="49" fontId="27" fillId="0" borderId="0" xfId="0" applyNumberFormat="1" applyFont="1" applyBorder="1" applyAlignment="1">
      <alignment horizontal="left" vertical="center" wrapText="1"/>
    </xf>
    <xf numFmtId="4" fontId="22" fillId="5" borderId="0" xfId="0" applyNumberFormat="1" applyFont="1" applyFill="1" applyBorder="1" applyAlignment="1">
      <alignment vertical="center"/>
    </xf>
    <xf numFmtId="49" fontId="24" fillId="0" borderId="0" xfId="0" applyNumberFormat="1" applyFont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7" fillId="0" borderId="23" xfId="0" applyFont="1" applyBorder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2" fillId="5" borderId="23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  <protection locked="0"/>
    </xf>
    <xf numFmtId="167" fontId="0" fillId="0" borderId="24" xfId="0" applyNumberFormat="1" applyFont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left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0" borderId="24" xfId="0" applyNumberFormat="1" applyFont="1" applyBorder="1" applyAlignment="1" applyProtection="1">
      <alignment vertical="center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6" fillId="0" borderId="0" xfId="0" applyNumberFormat="1" applyFont="1" applyBorder="1" applyAlignment="1"/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" fontId="22" fillId="5" borderId="0" xfId="0" applyNumberFormat="1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4" fontId="22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25" xfId="0" applyBorder="1" applyAlignment="1" applyProtection="1">
      <alignment horizontal="left" vertical="center" wrapText="1"/>
      <protection locked="0"/>
    </xf>
    <xf numFmtId="167" fontId="0" fillId="0" borderId="22" xfId="0" applyNumberFormat="1" applyBorder="1" applyAlignment="1" applyProtection="1">
      <alignment vertical="center"/>
      <protection locked="0"/>
    </xf>
    <xf numFmtId="167" fontId="0" fillId="0" borderId="24" xfId="0" applyNumberFormat="1" applyBorder="1" applyAlignment="1" applyProtection="1">
      <alignment vertical="center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0" fontId="11" fillId="2" borderId="0" xfId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7" fontId="22" fillId="0" borderId="12" xfId="0" applyNumberFormat="1" applyFont="1" applyBorder="1"/>
    <xf numFmtId="4" fontId="30" fillId="0" borderId="0" xfId="0" applyNumberFormat="1" applyFont="1" applyAlignment="1">
      <alignment vertical="center"/>
    </xf>
    <xf numFmtId="167" fontId="6" fillId="0" borderId="0" xfId="0" applyNumberFormat="1" applyFont="1"/>
    <xf numFmtId="167" fontId="6" fillId="0" borderId="0" xfId="0" applyNumberFormat="1" applyFont="1" applyAlignment="1">
      <alignment vertical="center"/>
    </xf>
    <xf numFmtId="167" fontId="7" fillId="0" borderId="17" xfId="0" applyNumberFormat="1" applyFont="1" applyBorder="1"/>
    <xf numFmtId="167" fontId="7" fillId="0" borderId="23" xfId="0" applyNumberFormat="1" applyFont="1" applyBorder="1"/>
    <xf numFmtId="0" fontId="6" fillId="0" borderId="1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7" fontId="6" fillId="0" borderId="23" xfId="0" applyNumberFormat="1" applyFont="1" applyBorder="1"/>
    <xf numFmtId="167" fontId="6" fillId="0" borderId="23" xfId="0" applyNumberFormat="1" applyFont="1" applyBorder="1" applyAlignment="1">
      <alignment vertical="center"/>
    </xf>
    <xf numFmtId="0" fontId="0" fillId="6" borderId="25" xfId="0" applyFill="1" applyBorder="1" applyAlignment="1" applyProtection="1">
      <alignment horizontal="left" vertical="center" wrapText="1"/>
      <protection locked="0"/>
    </xf>
    <xf numFmtId="167" fontId="6" fillId="0" borderId="17" xfId="0" applyNumberFormat="1" applyFont="1" applyBorder="1"/>
    <xf numFmtId="0" fontId="50" fillId="0" borderId="0" xfId="2" applyFont="1" applyAlignment="1">
      <alignment horizontal="left" vertical="center" wrapText="1"/>
    </xf>
    <xf numFmtId="0" fontId="37" fillId="0" borderId="0" xfId="2" applyAlignment="1">
      <alignment vertical="center"/>
    </xf>
    <xf numFmtId="0" fontId="49" fillId="0" borderId="0" xfId="2" applyFont="1" applyAlignment="1">
      <alignment horizontal="left" vertical="center" wrapText="1"/>
    </xf>
    <xf numFmtId="0" fontId="49" fillId="0" borderId="0" xfId="2" applyFont="1" applyAlignment="1">
      <alignment horizontal="left" vertical="center"/>
    </xf>
    <xf numFmtId="0" fontId="59" fillId="3" borderId="0" xfId="2" applyFont="1" applyFill="1" applyAlignment="1">
      <alignment horizontal="center" vertical="center"/>
    </xf>
    <xf numFmtId="0" fontId="37" fillId="0" borderId="0" xfId="2"/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left" vertical="center" wrapText="1"/>
    </xf>
  </cellXfs>
  <cellStyles count="3">
    <cellStyle name="Hypertextové prepojenie" xfId="1" builtinId="8"/>
    <cellStyle name="Normálna" xfId="0" builtinId="0" customBuiltin="1"/>
    <cellStyle name="Normálna 2" xfId="2" xr:uid="{12943A70-A590-4817-BE2E-88337D93A0B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D7E88DE1-22B5-49F3-91A5-8E90D39E7F3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1DA14271-874A-4910-8954-227CC246039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35B051F6-EC57-4D32-A3AE-99233DDB164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nava-my.sharepoint.com/Pou&#382;&#237;vatelia/miklovicova/Pracovn&#225;%20plocha/akcie/Akcie%202021/Sl&#225;via%20-%20be&#378;eck&#233;%20trasy/2e%20-%20REVITALIZ&#193;CIA%20&#352;PORTOV&#201;HO%20ARE&#193;LU%20SL&#193;VIA%20-%202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lovicova\AppData\Local\Microsoft\Windows\INetCache\Content.Outlook\ZR7HPWML\11-03-2021%20-%20Oplotenie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</sheetNames>
    <sheetDataSet>
      <sheetData sheetId="0">
        <row r="6">
          <cell r="K6" t="str">
            <v>REVITALIZÁCIA ŠPORTOVÉHO AREÁLU SLÁVIA - 2E</v>
          </cell>
        </row>
        <row r="8">
          <cell r="AN8">
            <v>44217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</sheetNames>
    <sheetDataSet>
      <sheetData sheetId="0">
        <row r="6">
          <cell r="K6" t="str">
            <v>Oplotenie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1"/>
  <sheetViews>
    <sheetView showGridLines="0" workbookViewId="0">
      <pane ySplit="1" topLeftCell="A87" activePane="bottomLeft" state="frozen"/>
      <selection pane="bottomLeft" activeCell="AO15" sqref="AO1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6.1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353" t="s">
        <v>7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R2" s="379" t="s">
        <v>8</v>
      </c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355" t="s">
        <v>11</v>
      </c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23"/>
      <c r="AS4" s="24" t="s">
        <v>12</v>
      </c>
      <c r="BS4" s="18" t="s">
        <v>9</v>
      </c>
    </row>
    <row r="5" spans="1:73" ht="14.45" customHeight="1">
      <c r="B5" s="22"/>
      <c r="C5" s="25"/>
      <c r="D5" s="26" t="s">
        <v>13</v>
      </c>
      <c r="E5" s="25"/>
      <c r="F5" s="25"/>
      <c r="G5" s="25"/>
      <c r="H5" s="25"/>
      <c r="I5" s="25"/>
      <c r="J5" s="25"/>
      <c r="K5" s="357" t="s">
        <v>14</v>
      </c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25"/>
      <c r="AQ5" s="23"/>
      <c r="BS5" s="18" t="s">
        <v>9</v>
      </c>
    </row>
    <row r="6" spans="1:73" ht="36.950000000000003" customHeight="1">
      <c r="B6" s="22"/>
      <c r="C6" s="25"/>
      <c r="D6" s="28" t="s">
        <v>15</v>
      </c>
      <c r="E6" s="25"/>
      <c r="F6" s="25"/>
      <c r="G6" s="25"/>
      <c r="H6" s="25"/>
      <c r="I6" s="25"/>
      <c r="J6" s="25"/>
      <c r="K6" s="359" t="s">
        <v>16</v>
      </c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25"/>
      <c r="AQ6" s="23"/>
      <c r="BS6" s="18" t="s">
        <v>9</v>
      </c>
    </row>
    <row r="7" spans="1:73" ht="14.45" customHeight="1">
      <c r="B7" s="22"/>
      <c r="C7" s="25"/>
      <c r="D7" s="29" t="s">
        <v>17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18</v>
      </c>
      <c r="AL7" s="25"/>
      <c r="AM7" s="25"/>
      <c r="AN7" s="27" t="s">
        <v>5</v>
      </c>
      <c r="AO7" s="25"/>
      <c r="AP7" s="25"/>
      <c r="AQ7" s="23"/>
      <c r="BS7" s="18" t="s">
        <v>9</v>
      </c>
    </row>
    <row r="8" spans="1:73" ht="14.45" customHeight="1">
      <c r="B8" s="22"/>
      <c r="C8" s="25"/>
      <c r="D8" s="29" t="s">
        <v>19</v>
      </c>
      <c r="E8" s="25"/>
      <c r="F8" s="25"/>
      <c r="G8" s="25"/>
      <c r="H8" s="25"/>
      <c r="I8" s="25"/>
      <c r="J8" s="25"/>
      <c r="K8" s="27" t="s">
        <v>20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21</v>
      </c>
      <c r="AL8" s="25"/>
      <c r="AM8" s="25"/>
      <c r="AN8" s="164"/>
      <c r="AO8" s="25"/>
      <c r="AP8" s="25"/>
      <c r="AQ8" s="23"/>
      <c r="BS8" s="18" t="s">
        <v>9</v>
      </c>
    </row>
    <row r="9" spans="1:73" ht="14.45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S9" s="18" t="s">
        <v>9</v>
      </c>
    </row>
    <row r="10" spans="1:73" ht="14.45" customHeight="1">
      <c r="B10" s="22"/>
      <c r="C10" s="25"/>
      <c r="D10" s="29" t="s">
        <v>22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23</v>
      </c>
      <c r="AL10" s="25"/>
      <c r="AM10" s="25"/>
      <c r="AN10" s="27" t="s">
        <v>5</v>
      </c>
      <c r="AO10" s="25"/>
      <c r="AP10" s="25"/>
      <c r="AQ10" s="23"/>
      <c r="BS10" s="18" t="s">
        <v>9</v>
      </c>
    </row>
    <row r="11" spans="1:73" ht="18.399999999999999" customHeight="1">
      <c r="B11" s="22"/>
      <c r="C11" s="25"/>
      <c r="D11" s="25"/>
      <c r="E11" s="27" t="s">
        <v>20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24</v>
      </c>
      <c r="AL11" s="25"/>
      <c r="AM11" s="25"/>
      <c r="AN11" s="27" t="s">
        <v>5</v>
      </c>
      <c r="AO11" s="25"/>
      <c r="AP11" s="25"/>
      <c r="AQ11" s="23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S12" s="18" t="s">
        <v>9</v>
      </c>
    </row>
    <row r="13" spans="1:73" ht="14.45" customHeight="1">
      <c r="B13" s="22"/>
      <c r="C13" s="25"/>
      <c r="D13" s="29" t="s">
        <v>25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23</v>
      </c>
      <c r="AL13" s="25"/>
      <c r="AM13" s="25"/>
      <c r="AN13" s="27" t="s">
        <v>5</v>
      </c>
      <c r="AO13" s="25"/>
      <c r="AP13" s="25"/>
      <c r="AQ13" s="23"/>
      <c r="BS13" s="18" t="s">
        <v>9</v>
      </c>
    </row>
    <row r="14" spans="1:73" ht="15">
      <c r="B14" s="22"/>
      <c r="C14" s="25"/>
      <c r="D14" s="25"/>
      <c r="E14" s="27" t="s">
        <v>20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9" t="s">
        <v>24</v>
      </c>
      <c r="AL14" s="25"/>
      <c r="AM14" s="25"/>
      <c r="AN14" s="27" t="s">
        <v>5</v>
      </c>
      <c r="AO14" s="25"/>
      <c r="AP14" s="25"/>
      <c r="AQ14" s="23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S15" s="18" t="s">
        <v>6</v>
      </c>
    </row>
    <row r="16" spans="1:73" ht="14.45" customHeight="1">
      <c r="B16" s="22"/>
      <c r="C16" s="25"/>
      <c r="D16" s="29" t="s">
        <v>26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23</v>
      </c>
      <c r="AL16" s="25"/>
      <c r="AM16" s="25"/>
      <c r="AN16" s="27" t="s">
        <v>5</v>
      </c>
      <c r="AO16" s="25"/>
      <c r="AP16" s="25"/>
      <c r="AQ16" s="23"/>
      <c r="BS16" s="18" t="s">
        <v>6</v>
      </c>
    </row>
    <row r="17" spans="2:71" ht="18.399999999999999" customHeight="1">
      <c r="B17" s="22"/>
      <c r="C17" s="25"/>
      <c r="D17" s="25"/>
      <c r="E17" s="27" t="s">
        <v>20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24</v>
      </c>
      <c r="AL17" s="25"/>
      <c r="AM17" s="25"/>
      <c r="AN17" s="27" t="s">
        <v>5</v>
      </c>
      <c r="AO17" s="25"/>
      <c r="AP17" s="25"/>
      <c r="AQ17" s="23"/>
      <c r="BS17" s="18" t="s">
        <v>27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S18" s="18" t="s">
        <v>28</v>
      </c>
    </row>
    <row r="19" spans="2:71" ht="14.45" customHeight="1">
      <c r="B19" s="22"/>
      <c r="C19" s="25"/>
      <c r="D19" s="29" t="s">
        <v>29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23</v>
      </c>
      <c r="AL19" s="25"/>
      <c r="AM19" s="25"/>
      <c r="AN19" s="27" t="s">
        <v>5</v>
      </c>
      <c r="AO19" s="25"/>
      <c r="AP19" s="25"/>
      <c r="AQ19" s="23"/>
      <c r="BS19" s="18" t="s">
        <v>28</v>
      </c>
    </row>
    <row r="20" spans="2:71" ht="18.399999999999999" customHeight="1">
      <c r="B20" s="22"/>
      <c r="C20" s="25"/>
      <c r="D20" s="25"/>
      <c r="E20" s="27" t="s">
        <v>20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24</v>
      </c>
      <c r="AL20" s="25"/>
      <c r="AM20" s="25"/>
      <c r="AN20" s="27" t="s">
        <v>5</v>
      </c>
      <c r="AO20" s="25"/>
      <c r="AP20" s="25"/>
      <c r="AQ20" s="23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</row>
    <row r="22" spans="2:71" ht="15">
      <c r="B22" s="22"/>
      <c r="C22" s="25"/>
      <c r="D22" s="29" t="s">
        <v>30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</row>
    <row r="23" spans="2:71" ht="22.5" customHeight="1">
      <c r="B23" s="22"/>
      <c r="C23" s="25"/>
      <c r="D23" s="25"/>
      <c r="E23" s="360" t="s">
        <v>5</v>
      </c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25"/>
      <c r="AP23" s="25"/>
      <c r="AQ23" s="23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</row>
    <row r="25" spans="2:71" ht="6.95" customHeight="1">
      <c r="B25" s="22"/>
      <c r="C25" s="2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5"/>
      <c r="AQ25" s="23"/>
    </row>
    <row r="26" spans="2:71" ht="14.45" customHeight="1">
      <c r="B26" s="22"/>
      <c r="C26" s="25"/>
      <c r="D26" s="31" t="s">
        <v>31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387">
        <f>ROUND(AG87,2)</f>
        <v>0</v>
      </c>
      <c r="AL26" s="358"/>
      <c r="AM26" s="358"/>
      <c r="AN26" s="358"/>
      <c r="AO26" s="358"/>
      <c r="AP26" s="25"/>
      <c r="AQ26" s="23"/>
    </row>
    <row r="27" spans="2:71" ht="14.45" customHeight="1">
      <c r="B27" s="22"/>
      <c r="C27" s="25"/>
      <c r="D27" s="31" t="s">
        <v>32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387">
        <f>ROUND(AG98,2)</f>
        <v>0</v>
      </c>
      <c r="AL27" s="387"/>
      <c r="AM27" s="387"/>
      <c r="AN27" s="387"/>
      <c r="AO27" s="387"/>
      <c r="AP27" s="25"/>
      <c r="AQ27" s="23"/>
    </row>
    <row r="28" spans="2:71" s="1" customFormat="1" ht="6.95" customHeight="1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2:71" s="1" customFormat="1" ht="25.9" customHeight="1">
      <c r="B29" s="32"/>
      <c r="C29" s="33"/>
      <c r="D29" s="35" t="s">
        <v>33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88">
        <f>ROUND(AK26+AK27,2)</f>
        <v>0</v>
      </c>
      <c r="AL29" s="389"/>
      <c r="AM29" s="389"/>
      <c r="AN29" s="389"/>
      <c r="AO29" s="389"/>
      <c r="AP29" s="33"/>
      <c r="AQ29" s="34"/>
    </row>
    <row r="30" spans="2:71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2:71" s="2" customFormat="1" ht="14.45" customHeight="1">
      <c r="B31" s="37"/>
      <c r="C31" s="38"/>
      <c r="D31" s="39" t="s">
        <v>34</v>
      </c>
      <c r="E31" s="38"/>
      <c r="F31" s="39" t="s">
        <v>35</v>
      </c>
      <c r="G31" s="38"/>
      <c r="H31" s="38"/>
      <c r="I31" s="38"/>
      <c r="J31" s="38"/>
      <c r="K31" s="38"/>
      <c r="L31" s="350">
        <v>0.2</v>
      </c>
      <c r="M31" s="351"/>
      <c r="N31" s="351"/>
      <c r="O31" s="351"/>
      <c r="P31" s="38"/>
      <c r="Q31" s="38"/>
      <c r="R31" s="38"/>
      <c r="S31" s="38"/>
      <c r="T31" s="41" t="s">
        <v>36</v>
      </c>
      <c r="U31" s="38"/>
      <c r="V31" s="38"/>
      <c r="W31" s="352">
        <f>AK26</f>
        <v>0</v>
      </c>
      <c r="X31" s="351"/>
      <c r="Y31" s="351"/>
      <c r="Z31" s="351"/>
      <c r="AA31" s="351"/>
      <c r="AB31" s="351"/>
      <c r="AC31" s="351"/>
      <c r="AD31" s="351"/>
      <c r="AE31" s="351"/>
      <c r="AF31" s="38"/>
      <c r="AG31" s="38"/>
      <c r="AH31" s="38"/>
      <c r="AI31" s="38"/>
      <c r="AJ31" s="38"/>
      <c r="AK31" s="352">
        <v>132592.24</v>
      </c>
      <c r="AL31" s="351"/>
      <c r="AM31" s="351"/>
      <c r="AN31" s="351"/>
      <c r="AO31" s="351"/>
      <c r="AP31" s="38"/>
      <c r="AQ31" s="42"/>
    </row>
    <row r="32" spans="2:71" s="2" customFormat="1" ht="14.45" customHeight="1">
      <c r="B32" s="37"/>
      <c r="C32" s="38"/>
      <c r="D32" s="38"/>
      <c r="E32" s="38"/>
      <c r="F32" s="39" t="s">
        <v>37</v>
      </c>
      <c r="G32" s="38"/>
      <c r="H32" s="38"/>
      <c r="I32" s="38"/>
      <c r="J32" s="38"/>
      <c r="K32" s="38"/>
      <c r="L32" s="350">
        <v>0.2</v>
      </c>
      <c r="M32" s="351"/>
      <c r="N32" s="351"/>
      <c r="O32" s="351"/>
      <c r="P32" s="38"/>
      <c r="Q32" s="38"/>
      <c r="R32" s="38"/>
      <c r="S32" s="38"/>
      <c r="T32" s="41" t="s">
        <v>36</v>
      </c>
      <c r="U32" s="38"/>
      <c r="V32" s="38"/>
      <c r="W32" s="352">
        <v>0</v>
      </c>
      <c r="X32" s="351"/>
      <c r="Y32" s="351"/>
      <c r="Z32" s="351"/>
      <c r="AA32" s="351"/>
      <c r="AB32" s="351"/>
      <c r="AC32" s="351"/>
      <c r="AD32" s="351"/>
      <c r="AE32" s="351"/>
      <c r="AF32" s="38"/>
      <c r="AG32" s="38"/>
      <c r="AH32" s="38"/>
      <c r="AI32" s="38"/>
      <c r="AJ32" s="38"/>
      <c r="AK32" s="352">
        <v>0</v>
      </c>
      <c r="AL32" s="351"/>
      <c r="AM32" s="351"/>
      <c r="AN32" s="351"/>
      <c r="AO32" s="351"/>
      <c r="AP32" s="38"/>
      <c r="AQ32" s="42"/>
    </row>
    <row r="33" spans="2:43" s="2" customFormat="1" ht="14.45" hidden="1" customHeight="1">
      <c r="B33" s="37"/>
      <c r="C33" s="38"/>
      <c r="D33" s="38"/>
      <c r="E33" s="38"/>
      <c r="F33" s="39" t="s">
        <v>38</v>
      </c>
      <c r="G33" s="38"/>
      <c r="H33" s="38"/>
      <c r="I33" s="38"/>
      <c r="J33" s="38"/>
      <c r="K33" s="38"/>
      <c r="L33" s="350">
        <v>0.2</v>
      </c>
      <c r="M33" s="351"/>
      <c r="N33" s="351"/>
      <c r="O33" s="351"/>
      <c r="P33" s="38"/>
      <c r="Q33" s="38"/>
      <c r="R33" s="38"/>
      <c r="S33" s="38"/>
      <c r="T33" s="41" t="s">
        <v>36</v>
      </c>
      <c r="U33" s="38"/>
      <c r="V33" s="38"/>
      <c r="W33" s="352" t="e">
        <f>ROUND(BB87+SUM(CF99),2)</f>
        <v>#REF!</v>
      </c>
      <c r="X33" s="351"/>
      <c r="Y33" s="351"/>
      <c r="Z33" s="351"/>
      <c r="AA33" s="351"/>
      <c r="AB33" s="351"/>
      <c r="AC33" s="351"/>
      <c r="AD33" s="351"/>
      <c r="AE33" s="351"/>
      <c r="AF33" s="38"/>
      <c r="AG33" s="38"/>
      <c r="AH33" s="38"/>
      <c r="AI33" s="38"/>
      <c r="AJ33" s="38"/>
      <c r="AK33" s="352">
        <v>0</v>
      </c>
      <c r="AL33" s="351"/>
      <c r="AM33" s="351"/>
      <c r="AN33" s="351"/>
      <c r="AO33" s="351"/>
      <c r="AP33" s="38"/>
      <c r="AQ33" s="42"/>
    </row>
    <row r="34" spans="2:43" s="2" customFormat="1" ht="14.45" hidden="1" customHeight="1">
      <c r="B34" s="37"/>
      <c r="C34" s="38"/>
      <c r="D34" s="38"/>
      <c r="E34" s="38"/>
      <c r="F34" s="39" t="s">
        <v>39</v>
      </c>
      <c r="G34" s="38"/>
      <c r="H34" s="38"/>
      <c r="I34" s="38"/>
      <c r="J34" s="38"/>
      <c r="K34" s="38"/>
      <c r="L34" s="350">
        <v>0.2</v>
      </c>
      <c r="M34" s="351"/>
      <c r="N34" s="351"/>
      <c r="O34" s="351"/>
      <c r="P34" s="38"/>
      <c r="Q34" s="38"/>
      <c r="R34" s="38"/>
      <c r="S34" s="38"/>
      <c r="T34" s="41" t="s">
        <v>36</v>
      </c>
      <c r="U34" s="38"/>
      <c r="V34" s="38"/>
      <c r="W34" s="352" t="e">
        <f>ROUND(BC87+SUM(CG99),2)</f>
        <v>#REF!</v>
      </c>
      <c r="X34" s="351"/>
      <c r="Y34" s="351"/>
      <c r="Z34" s="351"/>
      <c r="AA34" s="351"/>
      <c r="AB34" s="351"/>
      <c r="AC34" s="351"/>
      <c r="AD34" s="351"/>
      <c r="AE34" s="351"/>
      <c r="AF34" s="38"/>
      <c r="AG34" s="38"/>
      <c r="AH34" s="38"/>
      <c r="AI34" s="38"/>
      <c r="AJ34" s="38"/>
      <c r="AK34" s="352">
        <v>0</v>
      </c>
      <c r="AL34" s="351"/>
      <c r="AM34" s="351"/>
      <c r="AN34" s="351"/>
      <c r="AO34" s="351"/>
      <c r="AP34" s="38"/>
      <c r="AQ34" s="42"/>
    </row>
    <row r="35" spans="2:43" s="2" customFormat="1" ht="14.45" hidden="1" customHeight="1">
      <c r="B35" s="37"/>
      <c r="C35" s="38"/>
      <c r="D35" s="38"/>
      <c r="E35" s="38"/>
      <c r="F35" s="39" t="s">
        <v>40</v>
      </c>
      <c r="G35" s="38"/>
      <c r="H35" s="38"/>
      <c r="I35" s="38"/>
      <c r="J35" s="38"/>
      <c r="K35" s="38"/>
      <c r="L35" s="350">
        <v>0</v>
      </c>
      <c r="M35" s="351"/>
      <c r="N35" s="351"/>
      <c r="O35" s="351"/>
      <c r="P35" s="38"/>
      <c r="Q35" s="38"/>
      <c r="R35" s="38"/>
      <c r="S35" s="38"/>
      <c r="T35" s="41" t="s">
        <v>36</v>
      </c>
      <c r="U35" s="38"/>
      <c r="V35" s="38"/>
      <c r="W35" s="352" t="e">
        <f>ROUND(BD87+SUM(CH99),2)</f>
        <v>#REF!</v>
      </c>
      <c r="X35" s="351"/>
      <c r="Y35" s="351"/>
      <c r="Z35" s="351"/>
      <c r="AA35" s="351"/>
      <c r="AB35" s="351"/>
      <c r="AC35" s="351"/>
      <c r="AD35" s="351"/>
      <c r="AE35" s="351"/>
      <c r="AF35" s="38"/>
      <c r="AG35" s="38"/>
      <c r="AH35" s="38"/>
      <c r="AI35" s="38"/>
      <c r="AJ35" s="38"/>
      <c r="AK35" s="352">
        <v>0</v>
      </c>
      <c r="AL35" s="351"/>
      <c r="AM35" s="351"/>
      <c r="AN35" s="351"/>
      <c r="AO35" s="351"/>
      <c r="AP35" s="38"/>
      <c r="AQ35" s="42"/>
    </row>
    <row r="36" spans="2:43" s="1" customFormat="1" ht="6.95" customHeight="1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</row>
    <row r="37" spans="2:43" s="1" customFormat="1" ht="25.9" customHeight="1">
      <c r="B37" s="32"/>
      <c r="C37" s="43"/>
      <c r="D37" s="44" t="s">
        <v>41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 t="s">
        <v>42</v>
      </c>
      <c r="U37" s="45"/>
      <c r="V37" s="45"/>
      <c r="W37" s="45"/>
      <c r="X37" s="365" t="s">
        <v>43</v>
      </c>
      <c r="Y37" s="366"/>
      <c r="Z37" s="366"/>
      <c r="AA37" s="366"/>
      <c r="AB37" s="366"/>
      <c r="AC37" s="45"/>
      <c r="AD37" s="45"/>
      <c r="AE37" s="45"/>
      <c r="AF37" s="45"/>
      <c r="AG37" s="45"/>
      <c r="AH37" s="45"/>
      <c r="AI37" s="45"/>
      <c r="AJ37" s="45"/>
      <c r="AK37" s="367">
        <f>AN87</f>
        <v>0</v>
      </c>
      <c r="AL37" s="366"/>
      <c r="AM37" s="366"/>
      <c r="AN37" s="366"/>
      <c r="AO37" s="368"/>
      <c r="AP37" s="43"/>
      <c r="AQ37" s="34"/>
    </row>
    <row r="38" spans="2:43" s="1" customFormat="1" ht="14.4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4"/>
    </row>
    <row r="39" spans="2:43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4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4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4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4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4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4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4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4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4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>
      <c r="B49" s="32"/>
      <c r="C49" s="33"/>
      <c r="D49" s="47" t="s">
        <v>44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9"/>
      <c r="AA49" s="33"/>
      <c r="AB49" s="33"/>
      <c r="AC49" s="47" t="s">
        <v>45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9"/>
      <c r="AP49" s="33"/>
      <c r="AQ49" s="34"/>
    </row>
    <row r="50" spans="2:43">
      <c r="B50" s="22"/>
      <c r="C50" s="25"/>
      <c r="D50" s="50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1"/>
      <c r="AA50" s="25"/>
      <c r="AB50" s="25"/>
      <c r="AC50" s="50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1"/>
      <c r="AP50" s="25"/>
      <c r="AQ50" s="23"/>
    </row>
    <row r="51" spans="2:43">
      <c r="B51" s="22"/>
      <c r="C51" s="25"/>
      <c r="D51" s="5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1"/>
      <c r="AA51" s="25"/>
      <c r="AB51" s="25"/>
      <c r="AC51" s="50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1"/>
      <c r="AP51" s="25"/>
      <c r="AQ51" s="23"/>
    </row>
    <row r="52" spans="2:43">
      <c r="B52" s="22"/>
      <c r="C52" s="25"/>
      <c r="D52" s="50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1"/>
      <c r="AA52" s="25"/>
      <c r="AB52" s="25"/>
      <c r="AC52" s="50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1"/>
      <c r="AP52" s="25"/>
      <c r="AQ52" s="23"/>
    </row>
    <row r="53" spans="2:43">
      <c r="B53" s="22"/>
      <c r="C53" s="25"/>
      <c r="D53" s="50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1"/>
      <c r="AA53" s="25"/>
      <c r="AB53" s="25"/>
      <c r="AC53" s="50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1"/>
      <c r="AP53" s="25"/>
      <c r="AQ53" s="23"/>
    </row>
    <row r="54" spans="2:43">
      <c r="B54" s="22"/>
      <c r="C54" s="25"/>
      <c r="D54" s="50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1"/>
      <c r="AA54" s="25"/>
      <c r="AB54" s="25"/>
      <c r="AC54" s="50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1"/>
      <c r="AP54" s="25"/>
      <c r="AQ54" s="23"/>
    </row>
    <row r="55" spans="2:43">
      <c r="B55" s="22"/>
      <c r="C55" s="25"/>
      <c r="D55" s="5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1"/>
      <c r="AA55" s="25"/>
      <c r="AB55" s="25"/>
      <c r="AC55" s="50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1"/>
      <c r="AP55" s="25"/>
      <c r="AQ55" s="23"/>
    </row>
    <row r="56" spans="2:43">
      <c r="B56" s="22"/>
      <c r="C56" s="25"/>
      <c r="D56" s="5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1"/>
      <c r="AA56" s="25"/>
      <c r="AB56" s="25"/>
      <c r="AC56" s="50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1"/>
      <c r="AP56" s="25"/>
      <c r="AQ56" s="23"/>
    </row>
    <row r="57" spans="2:43">
      <c r="B57" s="22"/>
      <c r="C57" s="25"/>
      <c r="D57" s="5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1"/>
      <c r="AA57" s="25"/>
      <c r="AB57" s="25"/>
      <c r="AC57" s="50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1"/>
      <c r="AP57" s="25"/>
      <c r="AQ57" s="23"/>
    </row>
    <row r="58" spans="2:43" s="1" customFormat="1" ht="15">
      <c r="B58" s="32"/>
      <c r="C58" s="33"/>
      <c r="D58" s="52" t="s">
        <v>46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 t="s">
        <v>47</v>
      </c>
      <c r="S58" s="53"/>
      <c r="T58" s="53"/>
      <c r="U58" s="53"/>
      <c r="V58" s="53"/>
      <c r="W58" s="53"/>
      <c r="X58" s="53"/>
      <c r="Y58" s="53"/>
      <c r="Z58" s="55"/>
      <c r="AA58" s="33"/>
      <c r="AB58" s="33"/>
      <c r="AC58" s="52" t="s">
        <v>46</v>
      </c>
      <c r="AD58" s="53"/>
      <c r="AE58" s="53"/>
      <c r="AF58" s="53"/>
      <c r="AG58" s="53"/>
      <c r="AH58" s="53"/>
      <c r="AI58" s="53"/>
      <c r="AJ58" s="53"/>
      <c r="AK58" s="53"/>
      <c r="AL58" s="53"/>
      <c r="AM58" s="54" t="s">
        <v>47</v>
      </c>
      <c r="AN58" s="53"/>
      <c r="AO58" s="55"/>
      <c r="AP58" s="33"/>
      <c r="AQ58" s="34"/>
    </row>
    <row r="59" spans="2:4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>
      <c r="B60" s="32"/>
      <c r="C60" s="33"/>
      <c r="D60" s="47" t="s">
        <v>48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9"/>
      <c r="AA60" s="33"/>
      <c r="AB60" s="33"/>
      <c r="AC60" s="47" t="s">
        <v>49</v>
      </c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P60" s="33"/>
      <c r="AQ60" s="34"/>
    </row>
    <row r="61" spans="2:43">
      <c r="B61" s="22"/>
      <c r="C61" s="25"/>
      <c r="D61" s="50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1"/>
      <c r="AA61" s="25"/>
      <c r="AB61" s="25"/>
      <c r="AC61" s="50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1"/>
      <c r="AP61" s="25"/>
      <c r="AQ61" s="23"/>
    </row>
    <row r="62" spans="2:43">
      <c r="B62" s="22"/>
      <c r="C62" s="25"/>
      <c r="D62" s="5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1"/>
      <c r="AA62" s="25"/>
      <c r="AB62" s="25"/>
      <c r="AC62" s="50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1"/>
      <c r="AP62" s="25"/>
      <c r="AQ62" s="23"/>
    </row>
    <row r="63" spans="2:43">
      <c r="B63" s="22"/>
      <c r="C63" s="25"/>
      <c r="D63" s="5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1"/>
      <c r="AA63" s="25"/>
      <c r="AB63" s="25"/>
      <c r="AC63" s="50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1"/>
      <c r="AP63" s="25"/>
      <c r="AQ63" s="23"/>
    </row>
    <row r="64" spans="2:43">
      <c r="B64" s="22"/>
      <c r="C64" s="25"/>
      <c r="D64" s="5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1"/>
      <c r="AA64" s="25"/>
      <c r="AB64" s="25"/>
      <c r="AC64" s="50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1"/>
      <c r="AP64" s="25"/>
      <c r="AQ64" s="23"/>
    </row>
    <row r="65" spans="2:43">
      <c r="B65" s="22"/>
      <c r="C65" s="25"/>
      <c r="D65" s="5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1"/>
      <c r="AA65" s="25"/>
      <c r="AB65" s="25"/>
      <c r="AC65" s="50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1"/>
      <c r="AP65" s="25"/>
      <c r="AQ65" s="23"/>
    </row>
    <row r="66" spans="2:43">
      <c r="B66" s="22"/>
      <c r="C66" s="25"/>
      <c r="D66" s="5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1"/>
      <c r="AA66" s="25"/>
      <c r="AB66" s="25"/>
      <c r="AC66" s="50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1"/>
      <c r="AP66" s="25"/>
      <c r="AQ66" s="23"/>
    </row>
    <row r="67" spans="2:43">
      <c r="B67" s="22"/>
      <c r="C67" s="25"/>
      <c r="D67" s="50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1"/>
      <c r="AA67" s="25"/>
      <c r="AB67" s="25"/>
      <c r="AC67" s="50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1"/>
      <c r="AP67" s="25"/>
      <c r="AQ67" s="23"/>
    </row>
    <row r="68" spans="2:43">
      <c r="B68" s="22"/>
      <c r="C68" s="25"/>
      <c r="D68" s="5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1"/>
      <c r="AA68" s="25"/>
      <c r="AB68" s="25"/>
      <c r="AC68" s="50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1"/>
      <c r="AP68" s="25"/>
      <c r="AQ68" s="23"/>
    </row>
    <row r="69" spans="2:43" s="1" customFormat="1" ht="15">
      <c r="B69" s="32"/>
      <c r="C69" s="33"/>
      <c r="D69" s="52" t="s">
        <v>46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 t="s">
        <v>47</v>
      </c>
      <c r="S69" s="53"/>
      <c r="T69" s="53"/>
      <c r="U69" s="53"/>
      <c r="V69" s="53"/>
      <c r="W69" s="53"/>
      <c r="X69" s="53"/>
      <c r="Y69" s="53"/>
      <c r="Z69" s="55"/>
      <c r="AA69" s="33"/>
      <c r="AB69" s="33"/>
      <c r="AC69" s="52" t="s">
        <v>46</v>
      </c>
      <c r="AD69" s="53"/>
      <c r="AE69" s="53"/>
      <c r="AF69" s="53"/>
      <c r="AG69" s="53"/>
      <c r="AH69" s="53"/>
      <c r="AI69" s="53"/>
      <c r="AJ69" s="53"/>
      <c r="AK69" s="53"/>
      <c r="AL69" s="53"/>
      <c r="AM69" s="54" t="s">
        <v>47</v>
      </c>
      <c r="AN69" s="53"/>
      <c r="AO69" s="55"/>
      <c r="AP69" s="33"/>
      <c r="AQ69" s="34"/>
    </row>
    <row r="70" spans="2:43" s="1" customFormat="1" ht="6.95" customHeight="1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/>
    </row>
    <row r="71" spans="2:43" s="1" customFormat="1" ht="6.9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8"/>
    </row>
    <row r="75" spans="2:43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1"/>
    </row>
    <row r="76" spans="2:43" s="1" customFormat="1" ht="36.950000000000003" customHeight="1">
      <c r="B76" s="32"/>
      <c r="C76" s="355" t="s">
        <v>50</v>
      </c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56"/>
      <c r="S76" s="356"/>
      <c r="T76" s="356"/>
      <c r="U76" s="356"/>
      <c r="V76" s="356"/>
      <c r="W76" s="356"/>
      <c r="X76" s="356"/>
      <c r="Y76" s="356"/>
      <c r="Z76" s="356"/>
      <c r="AA76" s="356"/>
      <c r="AB76" s="356"/>
      <c r="AC76" s="356"/>
      <c r="AD76" s="356"/>
      <c r="AE76" s="356"/>
      <c r="AF76" s="356"/>
      <c r="AG76" s="356"/>
      <c r="AH76" s="356"/>
      <c r="AI76" s="356"/>
      <c r="AJ76" s="356"/>
      <c r="AK76" s="356"/>
      <c r="AL76" s="356"/>
      <c r="AM76" s="356"/>
      <c r="AN76" s="356"/>
      <c r="AO76" s="356"/>
      <c r="AP76" s="356"/>
      <c r="AQ76" s="34"/>
    </row>
    <row r="77" spans="2:43" s="3" customFormat="1" ht="14.45" customHeight="1">
      <c r="B77" s="62"/>
      <c r="C77" s="29" t="s">
        <v>13</v>
      </c>
      <c r="D77" s="63"/>
      <c r="E77" s="63"/>
      <c r="F77" s="63"/>
      <c r="G77" s="63"/>
      <c r="H77" s="63"/>
      <c r="I77" s="63"/>
      <c r="J77" s="63"/>
      <c r="K77" s="63"/>
      <c r="L77" s="63" t="str">
        <f>K5</f>
        <v>1E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4"/>
    </row>
    <row r="78" spans="2:43" s="4" customFormat="1" ht="36.950000000000003" customHeight="1">
      <c r="B78" s="65"/>
      <c r="C78" s="66" t="s">
        <v>15</v>
      </c>
      <c r="D78" s="67"/>
      <c r="E78" s="67"/>
      <c r="F78" s="67"/>
      <c r="G78" s="67"/>
      <c r="H78" s="67"/>
      <c r="I78" s="67"/>
      <c r="J78" s="67"/>
      <c r="K78" s="67"/>
      <c r="L78" s="369" t="str">
        <f>K6</f>
        <v>REVITALIZÁCIA ŠPORTOVÉHO AREÁLU SLÁVIA - 1E</v>
      </c>
      <c r="M78" s="370"/>
      <c r="N78" s="370"/>
      <c r="O78" s="370"/>
      <c r="P78" s="370"/>
      <c r="Q78" s="370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370"/>
      <c r="AC78" s="370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370"/>
      <c r="AO78" s="370"/>
      <c r="AP78" s="67"/>
      <c r="AQ78" s="68"/>
    </row>
    <row r="79" spans="2:43" s="1" customFormat="1" ht="6.95" customHeight="1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4"/>
    </row>
    <row r="80" spans="2:43" s="1" customFormat="1" ht="15">
      <c r="B80" s="32"/>
      <c r="C80" s="29" t="s">
        <v>19</v>
      </c>
      <c r="D80" s="33"/>
      <c r="E80" s="33"/>
      <c r="F80" s="33"/>
      <c r="G80" s="33"/>
      <c r="H80" s="33"/>
      <c r="I80" s="33"/>
      <c r="J80" s="33"/>
      <c r="K80" s="33"/>
      <c r="L80" s="69" t="str">
        <f>IF(K8="","",K8)</f>
        <v xml:space="preserve"> </v>
      </c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29" t="s">
        <v>21</v>
      </c>
      <c r="AJ80" s="33"/>
      <c r="AK80" s="33"/>
      <c r="AL80" s="33"/>
      <c r="AM80" s="70"/>
      <c r="AN80" s="33"/>
      <c r="AO80" s="33"/>
      <c r="AP80" s="33"/>
      <c r="AQ80" s="34"/>
    </row>
    <row r="81" spans="1:76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/>
    </row>
    <row r="82" spans="1:76" s="1" customFormat="1" ht="15">
      <c r="B82" s="32"/>
      <c r="C82" s="29" t="s">
        <v>22</v>
      </c>
      <c r="D82" s="33"/>
      <c r="E82" s="33"/>
      <c r="F82" s="33"/>
      <c r="G82" s="33"/>
      <c r="H82" s="33"/>
      <c r="I82" s="33"/>
      <c r="J82" s="33"/>
      <c r="K82" s="33"/>
      <c r="L82" s="63" t="str">
        <f>IF(E11= "","",E11)</f>
        <v xml:space="preserve"> 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29" t="s">
        <v>26</v>
      </c>
      <c r="AJ82" s="33"/>
      <c r="AK82" s="33"/>
      <c r="AL82" s="33"/>
      <c r="AM82" s="371" t="str">
        <f>IF(E17="","",E17)</f>
        <v xml:space="preserve"> </v>
      </c>
      <c r="AN82" s="371"/>
      <c r="AO82" s="371"/>
      <c r="AP82" s="371"/>
      <c r="AQ82" s="34"/>
      <c r="AS82" s="383" t="s">
        <v>51</v>
      </c>
      <c r="AT82" s="384"/>
      <c r="AU82" s="48"/>
      <c r="AV82" s="48"/>
      <c r="AW82" s="48"/>
      <c r="AX82" s="48"/>
      <c r="AY82" s="48"/>
      <c r="AZ82" s="48"/>
      <c r="BA82" s="48"/>
      <c r="BB82" s="48"/>
      <c r="BC82" s="48"/>
      <c r="BD82" s="49"/>
    </row>
    <row r="83" spans="1:76" s="1" customFormat="1" ht="15">
      <c r="B83" s="32"/>
      <c r="C83" s="29" t="s">
        <v>25</v>
      </c>
      <c r="D83" s="33"/>
      <c r="E83" s="33"/>
      <c r="F83" s="33"/>
      <c r="G83" s="33"/>
      <c r="H83" s="33"/>
      <c r="I83" s="33"/>
      <c r="J83" s="33"/>
      <c r="K83" s="33"/>
      <c r="L83" s="63" t="str">
        <f>IF(E14="","",E14)</f>
        <v xml:space="preserve"> </v>
      </c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29" t="s">
        <v>29</v>
      </c>
      <c r="AJ83" s="33"/>
      <c r="AK83" s="33"/>
      <c r="AL83" s="33"/>
      <c r="AM83" s="371" t="str">
        <f>IF(E20="","",E20)</f>
        <v xml:space="preserve"> </v>
      </c>
      <c r="AN83" s="371"/>
      <c r="AO83" s="371"/>
      <c r="AP83" s="371"/>
      <c r="AQ83" s="34"/>
      <c r="AS83" s="385"/>
      <c r="AT83" s="386"/>
      <c r="AU83" s="33"/>
      <c r="AV83" s="33"/>
      <c r="AW83" s="33"/>
      <c r="AX83" s="33"/>
      <c r="AY83" s="33"/>
      <c r="AZ83" s="33"/>
      <c r="BA83" s="33"/>
      <c r="BB83" s="33"/>
      <c r="BC83" s="33"/>
      <c r="BD83" s="71"/>
    </row>
    <row r="84" spans="1:76" s="1" customFormat="1" ht="10.9" customHeight="1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4"/>
      <c r="AS84" s="385"/>
      <c r="AT84" s="386"/>
      <c r="AU84" s="33"/>
      <c r="AV84" s="33"/>
      <c r="AW84" s="33"/>
      <c r="AX84" s="33"/>
      <c r="AY84" s="33"/>
      <c r="AZ84" s="33"/>
      <c r="BA84" s="33"/>
      <c r="BB84" s="33"/>
      <c r="BC84" s="33"/>
      <c r="BD84" s="71"/>
    </row>
    <row r="85" spans="1:76" s="1" customFormat="1" ht="29.25" customHeight="1">
      <c r="B85" s="32"/>
      <c r="C85" s="361" t="s">
        <v>52</v>
      </c>
      <c r="D85" s="362"/>
      <c r="E85" s="362"/>
      <c r="F85" s="362"/>
      <c r="G85" s="362"/>
      <c r="H85" s="72"/>
      <c r="I85" s="363" t="s">
        <v>53</v>
      </c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362"/>
      <c r="W85" s="362"/>
      <c r="X85" s="362"/>
      <c r="Y85" s="362"/>
      <c r="Z85" s="362"/>
      <c r="AA85" s="362"/>
      <c r="AB85" s="362"/>
      <c r="AC85" s="362"/>
      <c r="AD85" s="362"/>
      <c r="AE85" s="362"/>
      <c r="AF85" s="362"/>
      <c r="AG85" s="363" t="s">
        <v>54</v>
      </c>
      <c r="AH85" s="362"/>
      <c r="AI85" s="362"/>
      <c r="AJ85" s="362"/>
      <c r="AK85" s="362"/>
      <c r="AL85" s="362"/>
      <c r="AM85" s="362"/>
      <c r="AN85" s="363" t="s">
        <v>55</v>
      </c>
      <c r="AO85" s="362"/>
      <c r="AP85" s="364"/>
      <c r="AQ85" s="34"/>
      <c r="AS85" s="73" t="s">
        <v>56</v>
      </c>
      <c r="AT85" s="74" t="s">
        <v>57</v>
      </c>
      <c r="AU85" s="74" t="s">
        <v>58</v>
      </c>
      <c r="AV85" s="74" t="s">
        <v>59</v>
      </c>
      <c r="AW85" s="74" t="s">
        <v>60</v>
      </c>
      <c r="AX85" s="74" t="s">
        <v>61</v>
      </c>
      <c r="AY85" s="74" t="s">
        <v>62</v>
      </c>
      <c r="AZ85" s="74" t="s">
        <v>63</v>
      </c>
      <c r="BA85" s="74" t="s">
        <v>64</v>
      </c>
      <c r="BB85" s="74" t="s">
        <v>65</v>
      </c>
      <c r="BC85" s="74" t="s">
        <v>66</v>
      </c>
      <c r="BD85" s="75" t="s">
        <v>67</v>
      </c>
    </row>
    <row r="86" spans="1:76" s="1" customFormat="1" ht="10.9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/>
      <c r="AS86" s="76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9"/>
    </row>
    <row r="87" spans="1:76" s="4" customFormat="1" ht="32.450000000000003" customHeight="1">
      <c r="B87" s="65"/>
      <c r="C87" s="77" t="s">
        <v>68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381">
        <f>AG88+AG98</f>
        <v>0</v>
      </c>
      <c r="AH87" s="381"/>
      <c r="AI87" s="381"/>
      <c r="AJ87" s="381"/>
      <c r="AK87" s="381"/>
      <c r="AL87" s="381"/>
      <c r="AM87" s="381"/>
      <c r="AN87" s="382">
        <f>AN88+AN98</f>
        <v>0</v>
      </c>
      <c r="AO87" s="382"/>
      <c r="AP87" s="382"/>
      <c r="AQ87" s="68"/>
      <c r="AR87" s="233"/>
      <c r="AS87" s="79" t="e">
        <f>ROUND(AS88+AS89+#REF!,2)</f>
        <v>#REF!</v>
      </c>
      <c r="AT87" s="80" t="e">
        <f t="shared" ref="AT87:AT94" si="0">ROUND(SUM(AV87:AW87),2)</f>
        <v>#REF!</v>
      </c>
      <c r="AU87" s="81" t="e">
        <f>ROUND(AU88+AU89+#REF!,5)</f>
        <v>#REF!</v>
      </c>
      <c r="AV87" s="80" t="e">
        <f>ROUND(AZ87*L31,2)</f>
        <v>#REF!</v>
      </c>
      <c r="AW87" s="80" t="e">
        <f>ROUND(BA87*L32,2)</f>
        <v>#REF!</v>
      </c>
      <c r="AX87" s="80" t="e">
        <f>ROUND(BB87*L31,2)</f>
        <v>#REF!</v>
      </c>
      <c r="AY87" s="80" t="e">
        <f>ROUND(BC87*L32,2)</f>
        <v>#REF!</v>
      </c>
      <c r="AZ87" s="80" t="e">
        <f>ROUND(AZ88+AZ89+#REF!,2)</f>
        <v>#REF!</v>
      </c>
      <c r="BA87" s="80" t="e">
        <f>ROUND(BA88+BA89+#REF!,2)</f>
        <v>#REF!</v>
      </c>
      <c r="BB87" s="80" t="e">
        <f>ROUND(BB88+BB89+#REF!,2)</f>
        <v>#REF!</v>
      </c>
      <c r="BC87" s="80" t="e">
        <f>ROUND(BC88+BC89+#REF!,2)</f>
        <v>#REF!</v>
      </c>
      <c r="BD87" s="82" t="e">
        <f>ROUND(BD88+BD89+#REF!,2)</f>
        <v>#REF!</v>
      </c>
      <c r="BS87" s="83" t="s">
        <v>69</v>
      </c>
      <c r="BT87" s="83" t="s">
        <v>70</v>
      </c>
      <c r="BV87" s="83" t="s">
        <v>71</v>
      </c>
      <c r="BW87" s="83" t="s">
        <v>72</v>
      </c>
      <c r="BX87" s="83" t="s">
        <v>73</v>
      </c>
    </row>
    <row r="88" spans="1:76" s="5" customFormat="1" ht="37.5" customHeight="1">
      <c r="A88" s="84" t="s">
        <v>74</v>
      </c>
      <c r="B88" s="85"/>
      <c r="C88" s="86"/>
      <c r="D88" s="372"/>
      <c r="E88" s="372"/>
      <c r="F88" s="372"/>
      <c r="G88" s="372"/>
      <c r="H88" s="372"/>
      <c r="I88" s="87"/>
      <c r="J88" s="372" t="s">
        <v>485</v>
      </c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372"/>
      <c r="AC88" s="372"/>
      <c r="AD88" s="372"/>
      <c r="AE88" s="372"/>
      <c r="AF88" s="372"/>
      <c r="AG88" s="373">
        <v>0</v>
      </c>
      <c r="AH88" s="374"/>
      <c r="AI88" s="374"/>
      <c r="AJ88" s="374"/>
      <c r="AK88" s="374"/>
      <c r="AL88" s="374"/>
      <c r="AM88" s="374"/>
      <c r="AN88" s="373">
        <f>AN89+AN95+AN96+AN97</f>
        <v>0</v>
      </c>
      <c r="AO88" s="374"/>
      <c r="AP88" s="374"/>
      <c r="AQ88" s="88"/>
      <c r="AS88" s="89" t="e">
        <f>#REF!</f>
        <v>#REF!</v>
      </c>
      <c r="AT88" s="90" t="e">
        <f t="shared" si="0"/>
        <v>#REF!</v>
      </c>
      <c r="AU88" s="91" t="e">
        <f>#REF!</f>
        <v>#REF!</v>
      </c>
      <c r="AV88" s="90" t="e">
        <f>#REF!</f>
        <v>#REF!</v>
      </c>
      <c r="AW88" s="90" t="e">
        <f>#REF!</f>
        <v>#REF!</v>
      </c>
      <c r="AX88" s="90" t="e">
        <f>#REF!</f>
        <v>#REF!</v>
      </c>
      <c r="AY88" s="90" t="e">
        <f>#REF!</f>
        <v>#REF!</v>
      </c>
      <c r="AZ88" s="90" t="e">
        <f>#REF!</f>
        <v>#REF!</v>
      </c>
      <c r="BA88" s="90" t="e">
        <f>#REF!</f>
        <v>#REF!</v>
      </c>
      <c r="BB88" s="90" t="e">
        <f>#REF!</f>
        <v>#REF!</v>
      </c>
      <c r="BC88" s="90" t="e">
        <f>#REF!</f>
        <v>#REF!</v>
      </c>
      <c r="BD88" s="92" t="e">
        <f>#REF!</f>
        <v>#REF!</v>
      </c>
      <c r="BT88" s="93" t="s">
        <v>75</v>
      </c>
      <c r="BU88" s="93" t="s">
        <v>76</v>
      </c>
      <c r="BV88" s="93" t="s">
        <v>71</v>
      </c>
      <c r="BW88" s="93" t="s">
        <v>72</v>
      </c>
      <c r="BX88" s="93" t="s">
        <v>73</v>
      </c>
    </row>
    <row r="89" spans="1:76" s="5" customFormat="1" ht="22.5" customHeight="1">
      <c r="B89" s="85"/>
      <c r="C89" s="86"/>
      <c r="D89" s="372" t="s">
        <v>77</v>
      </c>
      <c r="E89" s="372"/>
      <c r="F89" s="372"/>
      <c r="G89" s="372"/>
      <c r="H89" s="372"/>
      <c r="I89" s="87"/>
      <c r="J89" s="372" t="s">
        <v>78</v>
      </c>
      <c r="K89" s="372"/>
      <c r="L89" s="372"/>
      <c r="M89" s="372"/>
      <c r="N89" s="372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372"/>
      <c r="Z89" s="372"/>
      <c r="AA89" s="372"/>
      <c r="AB89" s="372"/>
      <c r="AC89" s="372"/>
      <c r="AD89" s="372"/>
      <c r="AE89" s="372"/>
      <c r="AF89" s="372"/>
      <c r="AG89" s="375">
        <v>0</v>
      </c>
      <c r="AH89" s="374"/>
      <c r="AI89" s="374"/>
      <c r="AJ89" s="374"/>
      <c r="AK89" s="374"/>
      <c r="AL89" s="374"/>
      <c r="AM89" s="374"/>
      <c r="AN89" s="373">
        <v>0</v>
      </c>
      <c r="AO89" s="374"/>
      <c r="AP89" s="374"/>
      <c r="AQ89" s="88"/>
      <c r="AS89" s="89">
        <f>ROUND(SUM(AS90:AS94),2)</f>
        <v>0</v>
      </c>
      <c r="AT89" s="90">
        <f t="shared" si="0"/>
        <v>0</v>
      </c>
      <c r="AU89" s="91">
        <f>ROUND(SUM(AU90:AU94),5)</f>
        <v>0</v>
      </c>
      <c r="AV89" s="90">
        <f>ROUND(AZ89*L31,2)</f>
        <v>0</v>
      </c>
      <c r="AW89" s="90">
        <f>ROUND(BA89*L32,2)</f>
        <v>0</v>
      </c>
      <c r="AX89" s="90">
        <f>ROUND(BB89*L31,2)</f>
        <v>0</v>
      </c>
      <c r="AY89" s="90">
        <f>ROUND(BC89*L32,2)</f>
        <v>0</v>
      </c>
      <c r="AZ89" s="90">
        <f>ROUND(SUM(AZ90:AZ94),2)</f>
        <v>0</v>
      </c>
      <c r="BA89" s="90">
        <f>ROUND(SUM(BA90:BA94),2)</f>
        <v>0</v>
      </c>
      <c r="BB89" s="90">
        <f>ROUND(SUM(BB90:BB94),2)</f>
        <v>0</v>
      </c>
      <c r="BC89" s="90">
        <f>ROUND(SUM(BC90:BC94),2)</f>
        <v>0</v>
      </c>
      <c r="BD89" s="92">
        <f>ROUND(SUM(BD90:BD94),2)</f>
        <v>0</v>
      </c>
      <c r="BS89" s="93" t="s">
        <v>69</v>
      </c>
      <c r="BT89" s="93" t="s">
        <v>75</v>
      </c>
      <c r="BV89" s="93" t="s">
        <v>71</v>
      </c>
      <c r="BW89" s="93" t="s">
        <v>79</v>
      </c>
      <c r="BX89" s="93" t="s">
        <v>72</v>
      </c>
    </row>
    <row r="90" spans="1:76" s="6" customFormat="1" ht="22.5" customHeight="1">
      <c r="A90" s="84" t="s">
        <v>74</v>
      </c>
      <c r="B90" s="94"/>
      <c r="C90" s="95"/>
      <c r="D90" s="95"/>
      <c r="E90" s="349" t="s">
        <v>81</v>
      </c>
      <c r="F90" s="349"/>
      <c r="G90" s="349"/>
      <c r="H90" s="349"/>
      <c r="I90" s="349"/>
      <c r="J90" s="95"/>
      <c r="K90" s="349" t="s">
        <v>82</v>
      </c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49"/>
      <c r="AA90" s="349"/>
      <c r="AB90" s="349"/>
      <c r="AC90" s="349"/>
      <c r="AD90" s="349"/>
      <c r="AE90" s="349"/>
      <c r="AF90" s="349"/>
      <c r="AG90" s="347">
        <f>'02 - VONKAJŠÍ OVÁL'!M31</f>
        <v>0</v>
      </c>
      <c r="AH90" s="348"/>
      <c r="AI90" s="348"/>
      <c r="AJ90" s="348"/>
      <c r="AK90" s="348"/>
      <c r="AL90" s="348"/>
      <c r="AM90" s="348"/>
      <c r="AN90" s="347">
        <f t="shared" ref="AN90:AN94" si="1">SUM(AG90,AT90)</f>
        <v>0</v>
      </c>
      <c r="AO90" s="348"/>
      <c r="AP90" s="348"/>
      <c r="AQ90" s="96"/>
      <c r="AR90" s="234"/>
      <c r="AS90" s="97">
        <f>'02 - VONKAJŠÍ OVÁL'!M29</f>
        <v>0</v>
      </c>
      <c r="AT90" s="98">
        <f t="shared" si="0"/>
        <v>0</v>
      </c>
      <c r="AU90" s="99">
        <f>'02 - VONKAJŠÍ OVÁL'!W117</f>
        <v>0</v>
      </c>
      <c r="AV90" s="98">
        <f>'02 - VONKAJŠÍ OVÁL'!M33</f>
        <v>0</v>
      </c>
      <c r="AW90" s="98">
        <f>'02 - VONKAJŠÍ OVÁL'!M34</f>
        <v>0</v>
      </c>
      <c r="AX90" s="98">
        <f>'02 - VONKAJŠÍ OVÁL'!M35</f>
        <v>0</v>
      </c>
      <c r="AY90" s="98">
        <f>'02 - VONKAJŠÍ OVÁL'!M36</f>
        <v>0</v>
      </c>
      <c r="AZ90" s="98">
        <f>'02 - VONKAJŠÍ OVÁL'!H33</f>
        <v>0</v>
      </c>
      <c r="BA90" s="98">
        <f>'02 - VONKAJŠÍ OVÁL'!H34</f>
        <v>0</v>
      </c>
      <c r="BB90" s="98">
        <f>'02 - VONKAJŠÍ OVÁL'!H35</f>
        <v>0</v>
      </c>
      <c r="BC90" s="98">
        <f>'02 - VONKAJŠÍ OVÁL'!H36</f>
        <v>0</v>
      </c>
      <c r="BD90" s="100">
        <f>'02 - VONKAJŠÍ OVÁL'!H37</f>
        <v>0</v>
      </c>
      <c r="BT90" s="101" t="s">
        <v>80</v>
      </c>
      <c r="BV90" s="101" t="s">
        <v>71</v>
      </c>
      <c r="BW90" s="101" t="s">
        <v>83</v>
      </c>
      <c r="BX90" s="101" t="s">
        <v>79</v>
      </c>
    </row>
    <row r="91" spans="1:76" s="6" customFormat="1" ht="22.5" customHeight="1">
      <c r="A91" s="84"/>
      <c r="B91" s="94"/>
      <c r="C91" s="166"/>
      <c r="D91" s="166"/>
      <c r="E91" s="376" t="s">
        <v>484</v>
      </c>
      <c r="F91" s="376"/>
      <c r="G91" s="376"/>
      <c r="H91" s="376"/>
      <c r="I91" s="376"/>
      <c r="J91" s="166"/>
      <c r="K91" s="349" t="s">
        <v>479</v>
      </c>
      <c r="L91" s="349"/>
      <c r="M91" s="349"/>
      <c r="N91" s="349"/>
      <c r="O91" s="349"/>
      <c r="P91" s="349"/>
      <c r="Q91" s="349"/>
      <c r="R91" s="349"/>
      <c r="S91" s="349"/>
      <c r="T91" s="349"/>
      <c r="U91" s="349"/>
      <c r="V91" s="349"/>
      <c r="W91" s="349"/>
      <c r="X91" s="349"/>
      <c r="Y91" s="349"/>
      <c r="Z91" s="349"/>
      <c r="AA91" s="349"/>
      <c r="AB91" s="349"/>
      <c r="AC91" s="349"/>
      <c r="AD91" s="349"/>
      <c r="AE91" s="349"/>
      <c r="AF91" s="349"/>
      <c r="AG91" s="347">
        <v>0</v>
      </c>
      <c r="AH91" s="348"/>
      <c r="AI91" s="348"/>
      <c r="AJ91" s="348"/>
      <c r="AK91" s="348"/>
      <c r="AL91" s="348"/>
      <c r="AM91" s="348"/>
      <c r="AN91" s="347">
        <v>0</v>
      </c>
      <c r="AO91" s="348"/>
      <c r="AP91" s="348"/>
      <c r="AQ91" s="96"/>
      <c r="AR91" s="234"/>
      <c r="AS91" s="97"/>
      <c r="AT91" s="98"/>
      <c r="AU91" s="99"/>
      <c r="AV91" s="98"/>
      <c r="AW91" s="98"/>
      <c r="AX91" s="98"/>
      <c r="AY91" s="98"/>
      <c r="AZ91" s="98"/>
      <c r="BA91" s="98"/>
      <c r="BB91" s="98"/>
      <c r="BC91" s="98"/>
      <c r="BD91" s="100"/>
      <c r="BT91" s="101"/>
      <c r="BV91" s="101"/>
      <c r="BW91" s="101"/>
      <c r="BX91" s="101"/>
    </row>
    <row r="92" spans="1:76" s="6" customFormat="1" ht="22.5" customHeight="1">
      <c r="A92" s="84" t="s">
        <v>74</v>
      </c>
      <c r="B92" s="94"/>
      <c r="C92" s="95"/>
      <c r="D92" s="95"/>
      <c r="E92" s="349" t="s">
        <v>84</v>
      </c>
      <c r="F92" s="349"/>
      <c r="G92" s="349"/>
      <c r="H92" s="349"/>
      <c r="I92" s="349"/>
      <c r="J92" s="95"/>
      <c r="K92" s="349" t="s">
        <v>85</v>
      </c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7">
        <f>'05 - TRASA C'!M31</f>
        <v>0</v>
      </c>
      <c r="AH92" s="348"/>
      <c r="AI92" s="348"/>
      <c r="AJ92" s="348"/>
      <c r="AK92" s="348"/>
      <c r="AL92" s="348"/>
      <c r="AM92" s="348"/>
      <c r="AN92" s="347">
        <f t="shared" si="1"/>
        <v>0</v>
      </c>
      <c r="AO92" s="348"/>
      <c r="AP92" s="348"/>
      <c r="AQ92" s="96"/>
      <c r="AR92" s="234"/>
      <c r="AS92" s="97">
        <f>'05 - TRASA C'!M29</f>
        <v>0</v>
      </c>
      <c r="AT92" s="98">
        <f t="shared" si="0"/>
        <v>0</v>
      </c>
      <c r="AU92" s="99">
        <f>'05 - TRASA C'!W115</f>
        <v>0</v>
      </c>
      <c r="AV92" s="98">
        <f>'05 - TRASA C'!M33</f>
        <v>0</v>
      </c>
      <c r="AW92" s="98">
        <f>'05 - TRASA C'!M34</f>
        <v>0</v>
      </c>
      <c r="AX92" s="98">
        <f>'05 - TRASA C'!M35</f>
        <v>0</v>
      </c>
      <c r="AY92" s="98">
        <f>'05 - TRASA C'!M36</f>
        <v>0</v>
      </c>
      <c r="AZ92" s="98">
        <f>'05 - TRASA C'!H33</f>
        <v>0</v>
      </c>
      <c r="BA92" s="98">
        <f>'05 - TRASA C'!H34</f>
        <v>0</v>
      </c>
      <c r="BB92" s="98">
        <f>'05 - TRASA C'!H35</f>
        <v>0</v>
      </c>
      <c r="BC92" s="98">
        <f>'05 - TRASA C'!H36</f>
        <v>0</v>
      </c>
      <c r="BD92" s="100">
        <f>'05 - TRASA C'!H37</f>
        <v>0</v>
      </c>
      <c r="BT92" s="101" t="s">
        <v>80</v>
      </c>
      <c r="BV92" s="101" t="s">
        <v>71</v>
      </c>
      <c r="BW92" s="101" t="s">
        <v>86</v>
      </c>
      <c r="BX92" s="101" t="s">
        <v>79</v>
      </c>
    </row>
    <row r="93" spans="1:76" s="6" customFormat="1" ht="22.5" customHeight="1">
      <c r="A93" s="84" t="s">
        <v>74</v>
      </c>
      <c r="B93" s="94"/>
      <c r="C93" s="95"/>
      <c r="D93" s="95"/>
      <c r="E93" s="349" t="s">
        <v>87</v>
      </c>
      <c r="F93" s="349"/>
      <c r="G93" s="349"/>
      <c r="H93" s="349"/>
      <c r="I93" s="349"/>
      <c r="J93" s="95"/>
      <c r="K93" s="349" t="s">
        <v>88</v>
      </c>
      <c r="L93" s="349"/>
      <c r="M93" s="349"/>
      <c r="N93" s="349"/>
      <c r="O93" s="349"/>
      <c r="P93" s="349"/>
      <c r="Q93" s="349"/>
      <c r="R93" s="349"/>
      <c r="S93" s="349"/>
      <c r="T93" s="349"/>
      <c r="U93" s="349"/>
      <c r="V93" s="349"/>
      <c r="W93" s="349"/>
      <c r="X93" s="349"/>
      <c r="Y93" s="349"/>
      <c r="Z93" s="349"/>
      <c r="AA93" s="349"/>
      <c r="AB93" s="349"/>
      <c r="AC93" s="349"/>
      <c r="AD93" s="349"/>
      <c r="AE93" s="349"/>
      <c r="AF93" s="349"/>
      <c r="AG93" s="347">
        <f>'06 - DRÁHA PRE KORČULIAROV'!M31</f>
        <v>0</v>
      </c>
      <c r="AH93" s="348"/>
      <c r="AI93" s="348"/>
      <c r="AJ93" s="348"/>
      <c r="AK93" s="348"/>
      <c r="AL93" s="348"/>
      <c r="AM93" s="348"/>
      <c r="AN93" s="347">
        <f t="shared" si="1"/>
        <v>0</v>
      </c>
      <c r="AO93" s="348"/>
      <c r="AP93" s="348"/>
      <c r="AQ93" s="96"/>
      <c r="AR93" s="234"/>
      <c r="AS93" s="97">
        <f>'06 - DRÁHA PRE KORČULIAROV'!M29</f>
        <v>0</v>
      </c>
      <c r="AT93" s="98">
        <f t="shared" si="0"/>
        <v>0</v>
      </c>
      <c r="AU93" s="99">
        <f>'06 - DRÁHA PRE KORČULIAROV'!W115</f>
        <v>0</v>
      </c>
      <c r="AV93" s="98">
        <f>'06 - DRÁHA PRE KORČULIAROV'!M33</f>
        <v>0</v>
      </c>
      <c r="AW93" s="98">
        <f>'06 - DRÁHA PRE KORČULIAROV'!M34</f>
        <v>0</v>
      </c>
      <c r="AX93" s="98">
        <f>'06 - DRÁHA PRE KORČULIAROV'!M35</f>
        <v>0</v>
      </c>
      <c r="AY93" s="98">
        <f>'06 - DRÁHA PRE KORČULIAROV'!M36</f>
        <v>0</v>
      </c>
      <c r="AZ93" s="98">
        <f>'06 - DRÁHA PRE KORČULIAROV'!H33</f>
        <v>0</v>
      </c>
      <c r="BA93" s="98">
        <f>'06 - DRÁHA PRE KORČULIAROV'!H34</f>
        <v>0</v>
      </c>
      <c r="BB93" s="98">
        <f>'06 - DRÁHA PRE KORČULIAROV'!H35</f>
        <v>0</v>
      </c>
      <c r="BC93" s="98">
        <f>'06 - DRÁHA PRE KORČULIAROV'!H36</f>
        <v>0</v>
      </c>
      <c r="BD93" s="100">
        <f>'06 - DRÁHA PRE KORČULIAROV'!H37</f>
        <v>0</v>
      </c>
      <c r="BT93" s="101" t="s">
        <v>80</v>
      </c>
      <c r="BV93" s="101" t="s">
        <v>71</v>
      </c>
      <c r="BW93" s="101" t="s">
        <v>89</v>
      </c>
      <c r="BX93" s="101" t="s">
        <v>79</v>
      </c>
    </row>
    <row r="94" spans="1:76" s="6" customFormat="1" ht="22.5" customHeight="1">
      <c r="A94" s="84" t="s">
        <v>74</v>
      </c>
      <c r="B94" s="94"/>
      <c r="C94" s="95"/>
      <c r="D94" s="95"/>
      <c r="E94" s="349" t="s">
        <v>90</v>
      </c>
      <c r="F94" s="349"/>
      <c r="G94" s="349"/>
      <c r="H94" s="349"/>
      <c r="I94" s="349"/>
      <c r="J94" s="95"/>
      <c r="K94" s="349" t="s">
        <v>91</v>
      </c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49"/>
      <c r="AA94" s="349"/>
      <c r="AB94" s="349"/>
      <c r="AC94" s="349"/>
      <c r="AD94" s="349"/>
      <c r="AE94" s="349"/>
      <c r="AF94" s="349"/>
      <c r="AG94" s="347">
        <f>'08 - BÚRACIE PRÁCE'!M31</f>
        <v>0</v>
      </c>
      <c r="AH94" s="348"/>
      <c r="AI94" s="348"/>
      <c r="AJ94" s="348"/>
      <c r="AK94" s="348"/>
      <c r="AL94" s="348"/>
      <c r="AM94" s="348"/>
      <c r="AN94" s="347">
        <f t="shared" si="1"/>
        <v>0</v>
      </c>
      <c r="AO94" s="348"/>
      <c r="AP94" s="348"/>
      <c r="AQ94" s="96"/>
      <c r="AR94" s="234"/>
      <c r="AS94" s="97">
        <f>'08 - BÚRACIE PRÁCE'!M29</f>
        <v>0</v>
      </c>
      <c r="AT94" s="98">
        <f t="shared" si="0"/>
        <v>0</v>
      </c>
      <c r="AU94" s="99">
        <f>'08 - BÚRACIE PRÁCE'!W115</f>
        <v>0</v>
      </c>
      <c r="AV94" s="98">
        <f>'08 - BÚRACIE PRÁCE'!M33</f>
        <v>0</v>
      </c>
      <c r="AW94" s="98">
        <f>'08 - BÚRACIE PRÁCE'!M34</f>
        <v>0</v>
      </c>
      <c r="AX94" s="98">
        <f>'08 - BÚRACIE PRÁCE'!M35</f>
        <v>0</v>
      </c>
      <c r="AY94" s="98">
        <f>'08 - BÚRACIE PRÁCE'!M36</f>
        <v>0</v>
      </c>
      <c r="AZ94" s="98">
        <f>'08 - BÚRACIE PRÁCE'!H33</f>
        <v>0</v>
      </c>
      <c r="BA94" s="98">
        <f>'08 - BÚRACIE PRÁCE'!H34</f>
        <v>0</v>
      </c>
      <c r="BB94" s="98">
        <f>'08 - BÚRACIE PRÁCE'!H35</f>
        <v>0</v>
      </c>
      <c r="BC94" s="98">
        <f>'08 - BÚRACIE PRÁCE'!H36</f>
        <v>0</v>
      </c>
      <c r="BD94" s="100">
        <f>'08 - BÚRACIE PRÁCE'!H37</f>
        <v>0</v>
      </c>
      <c r="BT94" s="101" t="s">
        <v>80</v>
      </c>
      <c r="BV94" s="101" t="s">
        <v>71</v>
      </c>
      <c r="BW94" s="101" t="s">
        <v>92</v>
      </c>
      <c r="BX94" s="101" t="s">
        <v>79</v>
      </c>
    </row>
    <row r="95" spans="1:76" s="5" customFormat="1" ht="22.5" customHeight="1">
      <c r="B95" s="85"/>
      <c r="C95" s="86"/>
      <c r="D95" s="378" t="s">
        <v>481</v>
      </c>
      <c r="E95" s="378"/>
      <c r="F95" s="378"/>
      <c r="G95" s="378"/>
      <c r="H95" s="378"/>
      <c r="I95" s="165"/>
      <c r="J95" s="372" t="s">
        <v>480</v>
      </c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372"/>
      <c r="AC95" s="372"/>
      <c r="AD95" s="372"/>
      <c r="AE95" s="372"/>
      <c r="AF95" s="372"/>
      <c r="AG95" s="375">
        <v>0</v>
      </c>
      <c r="AH95" s="374"/>
      <c r="AI95" s="374"/>
      <c r="AJ95" s="374"/>
      <c r="AK95" s="374"/>
      <c r="AL95" s="374"/>
      <c r="AM95" s="374"/>
      <c r="AN95" s="373">
        <v>0</v>
      </c>
      <c r="AO95" s="374"/>
      <c r="AP95" s="374"/>
      <c r="AQ95" s="88"/>
      <c r="AR95" s="234"/>
      <c r="AS95" s="89">
        <f>ROUND(SUM(AS96:AS99),2)</f>
        <v>0</v>
      </c>
      <c r="AT95" s="90">
        <f t="shared" ref="AT95:AT96" si="2">ROUND(SUM(AV95:AW95),2)</f>
        <v>0</v>
      </c>
      <c r="AU95" s="91">
        <f>ROUND(SUM(AU96:AU99),5)</f>
        <v>0</v>
      </c>
      <c r="AV95" s="90">
        <f>ROUND(AZ95*L37,2)</f>
        <v>0</v>
      </c>
      <c r="AW95" s="90">
        <f>ROUND(BA95*L38,2)</f>
        <v>0</v>
      </c>
      <c r="AX95" s="90">
        <f>ROUND(BB95*L37,2)</f>
        <v>0</v>
      </c>
      <c r="AY95" s="90">
        <f>ROUND(BC95*L38,2)</f>
        <v>0</v>
      </c>
      <c r="AZ95" s="90">
        <f t="shared" ref="AZ95:BD96" si="3">ROUND(SUM(AZ96:AZ99),2)</f>
        <v>0</v>
      </c>
      <c r="BA95" s="90">
        <f t="shared" si="3"/>
        <v>0</v>
      </c>
      <c r="BB95" s="90">
        <f t="shared" si="3"/>
        <v>0</v>
      </c>
      <c r="BC95" s="90">
        <f t="shared" si="3"/>
        <v>0</v>
      </c>
      <c r="BD95" s="92">
        <f t="shared" si="3"/>
        <v>0</v>
      </c>
      <c r="BS95" s="93" t="s">
        <v>69</v>
      </c>
      <c r="BT95" s="93" t="s">
        <v>75</v>
      </c>
      <c r="BV95" s="93" t="s">
        <v>71</v>
      </c>
      <c r="BW95" s="93" t="s">
        <v>79</v>
      </c>
      <c r="BX95" s="93" t="s">
        <v>72</v>
      </c>
    </row>
    <row r="96" spans="1:76" s="5" customFormat="1" ht="22.5" customHeight="1">
      <c r="B96" s="85"/>
      <c r="C96" s="86"/>
      <c r="D96" s="378" t="s">
        <v>482</v>
      </c>
      <c r="E96" s="378"/>
      <c r="F96" s="378"/>
      <c r="G96" s="378"/>
      <c r="H96" s="378"/>
      <c r="I96" s="165"/>
      <c r="J96" s="372" t="s">
        <v>483</v>
      </c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372"/>
      <c r="Z96" s="372"/>
      <c r="AA96" s="372"/>
      <c r="AB96" s="372"/>
      <c r="AC96" s="372"/>
      <c r="AD96" s="372"/>
      <c r="AE96" s="372"/>
      <c r="AF96" s="372"/>
      <c r="AG96" s="375">
        <v>0</v>
      </c>
      <c r="AH96" s="374"/>
      <c r="AI96" s="374"/>
      <c r="AJ96" s="374"/>
      <c r="AK96" s="374"/>
      <c r="AL96" s="374"/>
      <c r="AM96" s="374"/>
      <c r="AN96" s="373">
        <v>0</v>
      </c>
      <c r="AO96" s="374"/>
      <c r="AP96" s="374"/>
      <c r="AQ96" s="88"/>
      <c r="AR96" s="234"/>
      <c r="AS96" s="89">
        <f>ROUND(SUM(AS97:AS100),2)</f>
        <v>0</v>
      </c>
      <c r="AT96" s="90">
        <f t="shared" si="2"/>
        <v>0</v>
      </c>
      <c r="AU96" s="91">
        <f>ROUND(SUM(AU97:AU100),5)</f>
        <v>0</v>
      </c>
      <c r="AV96" s="90">
        <f>ROUND(AZ96*L38,2)</f>
        <v>0</v>
      </c>
      <c r="AW96" s="90">
        <f>ROUND(BA96*L39,2)</f>
        <v>0</v>
      </c>
      <c r="AX96" s="90">
        <f>ROUND(BB96*L38,2)</f>
        <v>0</v>
      </c>
      <c r="AY96" s="90">
        <f>ROUND(BC96*L39,2)</f>
        <v>0</v>
      </c>
      <c r="AZ96" s="90">
        <f t="shared" si="3"/>
        <v>0</v>
      </c>
      <c r="BA96" s="90">
        <f t="shared" si="3"/>
        <v>0</v>
      </c>
      <c r="BB96" s="90">
        <f t="shared" si="3"/>
        <v>0</v>
      </c>
      <c r="BC96" s="90">
        <f t="shared" si="3"/>
        <v>0</v>
      </c>
      <c r="BD96" s="92">
        <f t="shared" si="3"/>
        <v>0</v>
      </c>
      <c r="BS96" s="93" t="s">
        <v>69</v>
      </c>
      <c r="BT96" s="93" t="s">
        <v>75</v>
      </c>
      <c r="BV96" s="93" t="s">
        <v>71</v>
      </c>
      <c r="BW96" s="93" t="s">
        <v>79</v>
      </c>
      <c r="BX96" s="93" t="s">
        <v>72</v>
      </c>
    </row>
    <row r="97" spans="2:76" s="5" customFormat="1" ht="22.5" customHeight="1">
      <c r="B97" s="85"/>
      <c r="C97" s="86"/>
      <c r="D97" s="378"/>
      <c r="E97" s="378"/>
      <c r="F97" s="378"/>
      <c r="G97" s="378"/>
      <c r="H97" s="378"/>
      <c r="I97" s="170"/>
      <c r="J97" s="372" t="s">
        <v>545</v>
      </c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372"/>
      <c r="AC97" s="372"/>
      <c r="AD97" s="372"/>
      <c r="AE97" s="372"/>
      <c r="AF97" s="372"/>
      <c r="AG97" s="375">
        <f>'Oplotenie dvojihriska'!J32</f>
        <v>0</v>
      </c>
      <c r="AH97" s="374"/>
      <c r="AI97" s="374"/>
      <c r="AJ97" s="374"/>
      <c r="AK97" s="374"/>
      <c r="AL97" s="374"/>
      <c r="AM97" s="374"/>
      <c r="AN97" s="373">
        <f>'Oplotenie dvojihriska'!J41</f>
        <v>0</v>
      </c>
      <c r="AO97" s="374"/>
      <c r="AP97" s="374"/>
      <c r="AQ97" s="88"/>
      <c r="AR97" s="234"/>
      <c r="AS97" s="89">
        <f>ROUND(SUM(AS98:AS101),2)</f>
        <v>0</v>
      </c>
      <c r="AT97" s="90">
        <f t="shared" ref="AT97" si="4">ROUND(SUM(AV97:AW97),2)</f>
        <v>0</v>
      </c>
      <c r="AU97" s="91">
        <f>ROUND(SUM(AU98:AU101),5)</f>
        <v>0</v>
      </c>
      <c r="AV97" s="90">
        <f>ROUND(AZ97*L39,2)</f>
        <v>0</v>
      </c>
      <c r="AW97" s="90">
        <f>ROUND(BA97*L40,2)</f>
        <v>0</v>
      </c>
      <c r="AX97" s="90">
        <f>ROUND(BB97*L39,2)</f>
        <v>0</v>
      </c>
      <c r="AY97" s="90">
        <f>ROUND(BC97*L40,2)</f>
        <v>0</v>
      </c>
      <c r="AZ97" s="90">
        <f t="shared" ref="AZ97" si="5">ROUND(SUM(AZ98:AZ101),2)</f>
        <v>0</v>
      </c>
      <c r="BA97" s="90">
        <f t="shared" ref="BA97" si="6">ROUND(SUM(BA98:BA101),2)</f>
        <v>0</v>
      </c>
      <c r="BB97" s="90">
        <f t="shared" ref="BB97" si="7">ROUND(SUM(BB98:BB101),2)</f>
        <v>0</v>
      </c>
      <c r="BC97" s="90">
        <f t="shared" ref="BC97" si="8">ROUND(SUM(BC98:BC101),2)</f>
        <v>0</v>
      </c>
      <c r="BD97" s="92">
        <f t="shared" ref="BD97" si="9">ROUND(SUM(BD98:BD101),2)</f>
        <v>0</v>
      </c>
      <c r="BS97" s="93" t="s">
        <v>69</v>
      </c>
      <c r="BT97" s="93" t="s">
        <v>75</v>
      </c>
      <c r="BV97" s="93" t="s">
        <v>71</v>
      </c>
      <c r="BW97" s="93" t="s">
        <v>79</v>
      </c>
      <c r="BX97" s="93" t="s">
        <v>72</v>
      </c>
    </row>
    <row r="98" spans="2:76" s="1" customFormat="1" ht="30" customHeight="1">
      <c r="B98" s="32"/>
      <c r="C98" s="77" t="s">
        <v>93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82">
        <v>0</v>
      </c>
      <c r="AH98" s="382"/>
      <c r="AI98" s="382"/>
      <c r="AJ98" s="382"/>
      <c r="AK98" s="382"/>
      <c r="AL98" s="382"/>
      <c r="AM98" s="382"/>
      <c r="AN98" s="382">
        <v>0</v>
      </c>
      <c r="AO98" s="382"/>
      <c r="AP98" s="382"/>
      <c r="AQ98" s="34"/>
      <c r="AS98" s="73" t="s">
        <v>94</v>
      </c>
      <c r="AT98" s="74" t="s">
        <v>95</v>
      </c>
      <c r="AU98" s="74" t="s">
        <v>34</v>
      </c>
      <c r="AV98" s="75" t="s">
        <v>57</v>
      </c>
    </row>
    <row r="99" spans="2:76" s="1" customFormat="1" ht="10.9" customHeight="1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4"/>
      <c r="AS99" s="102"/>
      <c r="AT99" s="53"/>
      <c r="AU99" s="53"/>
      <c r="AV99" s="55"/>
    </row>
    <row r="100" spans="2:76" s="1" customFormat="1" ht="30" customHeight="1">
      <c r="B100" s="32"/>
      <c r="C100" s="103" t="s">
        <v>96</v>
      </c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377">
        <f>ROUND(AG87+AG98,2)</f>
        <v>0</v>
      </c>
      <c r="AH100" s="377"/>
      <c r="AI100" s="377"/>
      <c r="AJ100" s="377"/>
      <c r="AK100" s="377"/>
      <c r="AL100" s="377"/>
      <c r="AM100" s="377"/>
      <c r="AN100" s="377">
        <f>AN87+AN98</f>
        <v>0</v>
      </c>
      <c r="AO100" s="377"/>
      <c r="AP100" s="377"/>
      <c r="AQ100" s="34"/>
    </row>
    <row r="101" spans="2:76" s="1" customFormat="1" ht="6.95" customHeight="1"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8"/>
    </row>
  </sheetData>
  <mergeCells count="81">
    <mergeCell ref="AR2:BE2"/>
    <mergeCell ref="AG87:AM87"/>
    <mergeCell ref="AN87:AP87"/>
    <mergeCell ref="AG98:AM98"/>
    <mergeCell ref="AN98:AP98"/>
    <mergeCell ref="AN92:AP92"/>
    <mergeCell ref="AG92:AM92"/>
    <mergeCell ref="AN88:AP88"/>
    <mergeCell ref="AG88:AM88"/>
    <mergeCell ref="AS82:AT84"/>
    <mergeCell ref="AM83:AP83"/>
    <mergeCell ref="AK26:AO26"/>
    <mergeCell ref="AK27:AO27"/>
    <mergeCell ref="AK29:AO29"/>
    <mergeCell ref="AG97:AM97"/>
    <mergeCell ref="AN97:AP97"/>
    <mergeCell ref="AG100:AM100"/>
    <mergeCell ref="AN100:AP100"/>
    <mergeCell ref="AN94:AP94"/>
    <mergeCell ref="AG94:AM94"/>
    <mergeCell ref="E94:I94"/>
    <mergeCell ref="K94:AF94"/>
    <mergeCell ref="D95:H95"/>
    <mergeCell ref="J95:AF95"/>
    <mergeCell ref="AG95:AM95"/>
    <mergeCell ref="AN95:AP95"/>
    <mergeCell ref="D96:H96"/>
    <mergeCell ref="J96:AF96"/>
    <mergeCell ref="D97:H97"/>
    <mergeCell ref="J97:AF97"/>
    <mergeCell ref="AG96:AM96"/>
    <mergeCell ref="AN96:AP96"/>
    <mergeCell ref="AN90:AP90"/>
    <mergeCell ref="AG90:AM90"/>
    <mergeCell ref="E90:I90"/>
    <mergeCell ref="K90:AF90"/>
    <mergeCell ref="E92:I92"/>
    <mergeCell ref="K92:AF92"/>
    <mergeCell ref="E91:I91"/>
    <mergeCell ref="K91:AF91"/>
    <mergeCell ref="AG91:AM91"/>
    <mergeCell ref="AN91:AP91"/>
    <mergeCell ref="D88:H88"/>
    <mergeCell ref="J88:AF88"/>
    <mergeCell ref="AN89:AP89"/>
    <mergeCell ref="AG89:AM89"/>
    <mergeCell ref="D89:H89"/>
    <mergeCell ref="J89:AF89"/>
    <mergeCell ref="L35:O35"/>
    <mergeCell ref="W35:AE35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C2:AP2"/>
    <mergeCell ref="C4:AP4"/>
    <mergeCell ref="K5:AO5"/>
    <mergeCell ref="K6:AO6"/>
    <mergeCell ref="E23:AN23"/>
    <mergeCell ref="AN93:AP93"/>
    <mergeCell ref="AG93:AM93"/>
    <mergeCell ref="E93:I93"/>
    <mergeCell ref="K93:AF93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</mergeCell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1E - REVITALIZÁCIA ŠPORTO...'!C2" display="/" xr:uid="{00000000-0004-0000-0000-000002000000}"/>
    <hyperlink ref="A90" location="'02 - VONKAJŠÍ OVÁL'!C2" display="/" xr:uid="{00000000-0004-0000-0000-000004000000}"/>
    <hyperlink ref="A92" location="'05 - TRASA C'!C2" display="/" xr:uid="{00000000-0004-0000-0000-000005000000}"/>
    <hyperlink ref="A93" location="'06 - DRÁHA PRE KORČULIAROV'!C2" display="/" xr:uid="{00000000-0004-0000-0000-000006000000}"/>
    <hyperlink ref="A94" location="'08 - BÚRACIE PRÁCE'!C2" display="/" xr:uid="{00000000-0004-0000-0000-000007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138"/>
  <sheetViews>
    <sheetView showGridLines="0" workbookViewId="0">
      <pane ySplit="1" topLeftCell="A10" activePane="bottomLeft" state="frozen"/>
      <selection pane="bottomLeft" activeCell="L132" sqref="L132:M13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2"/>
      <c r="C1" s="12"/>
      <c r="D1" s="13" t="s">
        <v>1</v>
      </c>
      <c r="E1" s="12"/>
      <c r="F1" s="14" t="s">
        <v>97</v>
      </c>
      <c r="G1" s="14"/>
      <c r="H1" s="426" t="s">
        <v>98</v>
      </c>
      <c r="I1" s="426"/>
      <c r="J1" s="426"/>
      <c r="K1" s="426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5"/>
      <c r="V1" s="10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353" t="s">
        <v>7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S2" s="379" t="s">
        <v>8</v>
      </c>
      <c r="T2" s="380"/>
      <c r="U2" s="380"/>
      <c r="V2" s="380"/>
      <c r="W2" s="380"/>
      <c r="X2" s="380"/>
      <c r="Y2" s="380"/>
      <c r="Z2" s="380"/>
      <c r="AA2" s="380"/>
      <c r="AB2" s="380"/>
      <c r="AC2" s="380"/>
      <c r="AT2" s="18" t="s">
        <v>83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70</v>
      </c>
    </row>
    <row r="4" spans="1:66" ht="36.950000000000003" customHeight="1">
      <c r="B4" s="22"/>
      <c r="C4" s="355" t="s">
        <v>102</v>
      </c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23"/>
      <c r="T4" s="24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15</v>
      </c>
      <c r="E6" s="25"/>
      <c r="F6" s="391" t="str">
        <f>'Rekapitulácia stavby'!K6</f>
        <v>REVITALIZÁCIA ŠPORTOVÉHO AREÁLU SLÁVIA - 1E</v>
      </c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25"/>
      <c r="R6" s="23"/>
    </row>
    <row r="7" spans="1:66" ht="25.35" customHeight="1">
      <c r="B7" s="22"/>
      <c r="C7" s="25"/>
      <c r="D7" s="29" t="s">
        <v>125</v>
      </c>
      <c r="E7" s="25"/>
      <c r="F7" s="391" t="s">
        <v>126</v>
      </c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25"/>
      <c r="R7" s="23"/>
    </row>
    <row r="8" spans="1:66" s="1" customFormat="1" ht="32.85" customHeight="1">
      <c r="B8" s="32"/>
      <c r="C8" s="33"/>
      <c r="D8" s="28" t="s">
        <v>127</v>
      </c>
      <c r="E8" s="33"/>
      <c r="F8" s="359" t="s">
        <v>128</v>
      </c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3"/>
      <c r="R8" s="34"/>
    </row>
    <row r="9" spans="1:66" s="1" customFormat="1" ht="14.45" customHeight="1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19</v>
      </c>
      <c r="E10" s="33"/>
      <c r="F10" s="27" t="s">
        <v>20</v>
      </c>
      <c r="G10" s="33"/>
      <c r="H10" s="33"/>
      <c r="I10" s="33"/>
      <c r="J10" s="33"/>
      <c r="K10" s="33"/>
      <c r="L10" s="33"/>
      <c r="M10" s="29" t="s">
        <v>21</v>
      </c>
      <c r="N10" s="33"/>
      <c r="O10" s="394"/>
      <c r="P10" s="394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22</v>
      </c>
      <c r="E12" s="33"/>
      <c r="F12" s="33"/>
      <c r="G12" s="33"/>
      <c r="H12" s="33"/>
      <c r="I12" s="33"/>
      <c r="J12" s="33"/>
      <c r="K12" s="33"/>
      <c r="L12" s="33"/>
      <c r="M12" s="29" t="s">
        <v>23</v>
      </c>
      <c r="N12" s="33"/>
      <c r="O12" s="357" t="str">
        <f>IF('Rekapitulácia stavby'!AN10="","",'Rekapitulácia stavby'!AN10)</f>
        <v/>
      </c>
      <c r="P12" s="357"/>
      <c r="Q12" s="33"/>
      <c r="R12" s="34"/>
    </row>
    <row r="13" spans="1:66" s="1" customFormat="1" ht="18" customHeight="1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357" t="str">
        <f>IF('Rekapitulácia stavby'!AN11="","",'Rekapitulácia stavby'!AN11)</f>
        <v/>
      </c>
      <c r="P13" s="357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23</v>
      </c>
      <c r="N15" s="33"/>
      <c r="O15" s="357" t="str">
        <f>IF('Rekapitulácia stavby'!AN13="","",'Rekapitulácia stavby'!AN13)</f>
        <v/>
      </c>
      <c r="P15" s="357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357" t="str">
        <f>IF('Rekapitulácia stavby'!AN14="","",'Rekapitulácia stavby'!AN14)</f>
        <v/>
      </c>
      <c r="P16" s="357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23</v>
      </c>
      <c r="N18" s="33"/>
      <c r="O18" s="357" t="str">
        <f>IF('Rekapitulácia stavby'!AN16="","",'Rekapitulácia stavby'!AN16)</f>
        <v/>
      </c>
      <c r="P18" s="357"/>
      <c r="Q18" s="33"/>
      <c r="R18" s="34"/>
    </row>
    <row r="19" spans="2:18" s="1" customFormat="1" ht="18" customHeight="1">
      <c r="B19" s="32"/>
      <c r="C19" s="33"/>
      <c r="D19" s="33"/>
      <c r="E19" s="27" t="str">
        <f>IF('Rekapitulácia stavby'!E17="","",'Rekapitulácia stavby'!E17)</f>
        <v xml:space="preserve"> 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357" t="str">
        <f>IF('Rekapitulácia stavby'!AN17="","",'Rekapitulácia stavby'!AN17)</f>
        <v/>
      </c>
      <c r="P19" s="357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29</v>
      </c>
      <c r="E21" s="33"/>
      <c r="F21" s="33"/>
      <c r="G21" s="33"/>
      <c r="H21" s="33"/>
      <c r="I21" s="33"/>
      <c r="J21" s="33"/>
      <c r="K21" s="33"/>
      <c r="L21" s="33"/>
      <c r="M21" s="29" t="s">
        <v>23</v>
      </c>
      <c r="N21" s="33"/>
      <c r="O21" s="357" t="str">
        <f>IF('Rekapitulácia stavby'!AN19="","",'Rekapitulácia stavby'!AN19)</f>
        <v/>
      </c>
      <c r="P21" s="357"/>
      <c r="Q21" s="33"/>
      <c r="R21" s="34"/>
    </row>
    <row r="22" spans="2:18" s="1" customFormat="1" ht="18" customHeight="1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357" t="str">
        <f>IF('Rekapitulácia stavby'!AN20="","",'Rekapitulácia stavby'!AN20)</f>
        <v/>
      </c>
      <c r="P22" s="357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>
      <c r="B25" s="32"/>
      <c r="C25" s="33"/>
      <c r="D25" s="33"/>
      <c r="E25" s="360" t="s">
        <v>5</v>
      </c>
      <c r="F25" s="360"/>
      <c r="G25" s="360"/>
      <c r="H25" s="360"/>
      <c r="I25" s="360"/>
      <c r="J25" s="360"/>
      <c r="K25" s="360"/>
      <c r="L25" s="360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06" t="s">
        <v>103</v>
      </c>
      <c r="E28" s="33"/>
      <c r="F28" s="33"/>
      <c r="G28" s="33"/>
      <c r="H28" s="33"/>
      <c r="I28" s="33"/>
      <c r="J28" s="33"/>
      <c r="K28" s="33"/>
      <c r="L28" s="33"/>
      <c r="M28" s="387">
        <f>N89</f>
        <v>0</v>
      </c>
      <c r="N28" s="387"/>
      <c r="O28" s="387"/>
      <c r="P28" s="387"/>
      <c r="Q28" s="33"/>
      <c r="R28" s="34"/>
    </row>
    <row r="29" spans="2:18" s="1" customFormat="1" ht="14.45" customHeight="1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387">
        <f>N96</f>
        <v>0</v>
      </c>
      <c r="N29" s="387"/>
      <c r="O29" s="387"/>
      <c r="P29" s="387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07" t="s">
        <v>33</v>
      </c>
      <c r="E31" s="33"/>
      <c r="F31" s="33"/>
      <c r="G31" s="33"/>
      <c r="H31" s="33"/>
      <c r="I31" s="33"/>
      <c r="J31" s="33"/>
      <c r="K31" s="33"/>
      <c r="L31" s="33"/>
      <c r="M31" s="395">
        <f>ROUND(M28+M29,2)</f>
        <v>0</v>
      </c>
      <c r="N31" s="393"/>
      <c r="O31" s="393"/>
      <c r="P31" s="393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34</v>
      </c>
      <c r="E33" s="39" t="s">
        <v>35</v>
      </c>
      <c r="F33" s="40">
        <v>0.2</v>
      </c>
      <c r="G33" s="108" t="s">
        <v>36</v>
      </c>
      <c r="H33" s="396">
        <f>ROUND((SUM(BE96:BE98)+SUM(BE117:BE137)), 2)</f>
        <v>0</v>
      </c>
      <c r="I33" s="393"/>
      <c r="J33" s="393"/>
      <c r="K33" s="33"/>
      <c r="L33" s="33"/>
      <c r="M33" s="396">
        <f>ROUND(ROUND((SUM(BE96:BE98)+SUM(BE117:BE137)), 2)*F33, 2)</f>
        <v>0</v>
      </c>
      <c r="N33" s="393"/>
      <c r="O33" s="393"/>
      <c r="P33" s="393"/>
      <c r="Q33" s="33"/>
      <c r="R33" s="34"/>
    </row>
    <row r="34" spans="2:18" s="1" customFormat="1" ht="14.45" customHeight="1">
      <c r="B34" s="32"/>
      <c r="C34" s="33"/>
      <c r="D34" s="33"/>
      <c r="E34" s="39" t="s">
        <v>37</v>
      </c>
      <c r="F34" s="40">
        <v>0.2</v>
      </c>
      <c r="G34" s="108" t="s">
        <v>36</v>
      </c>
      <c r="H34" s="396">
        <f>ROUND((SUM(BF96:BF98)+SUM(BF117:BF137)), 2)</f>
        <v>0</v>
      </c>
      <c r="I34" s="393"/>
      <c r="J34" s="393"/>
      <c r="K34" s="33"/>
      <c r="L34" s="33"/>
      <c r="M34" s="396">
        <f>ROUND(ROUND((SUM(BF96:BF98)+SUM(BF117:BF137)), 2)*F34, 2)</f>
        <v>0</v>
      </c>
      <c r="N34" s="393"/>
      <c r="O34" s="393"/>
      <c r="P34" s="393"/>
      <c r="Q34" s="33"/>
      <c r="R34" s="34"/>
    </row>
    <row r="35" spans="2:18" s="1" customFormat="1" ht="14.45" hidden="1" customHeight="1">
      <c r="B35" s="32"/>
      <c r="C35" s="33"/>
      <c r="D35" s="33"/>
      <c r="E35" s="39" t="s">
        <v>38</v>
      </c>
      <c r="F35" s="40">
        <v>0.2</v>
      </c>
      <c r="G35" s="108" t="s">
        <v>36</v>
      </c>
      <c r="H35" s="396">
        <f>ROUND((SUM(BG96:BG98)+SUM(BG117:BG137)), 2)</f>
        <v>0</v>
      </c>
      <c r="I35" s="393"/>
      <c r="J35" s="393"/>
      <c r="K35" s="33"/>
      <c r="L35" s="33"/>
      <c r="M35" s="396">
        <v>0</v>
      </c>
      <c r="N35" s="393"/>
      <c r="O35" s="393"/>
      <c r="P35" s="393"/>
      <c r="Q35" s="33"/>
      <c r="R35" s="34"/>
    </row>
    <row r="36" spans="2:18" s="1" customFormat="1" ht="14.45" hidden="1" customHeight="1">
      <c r="B36" s="32"/>
      <c r="C36" s="33"/>
      <c r="D36" s="33"/>
      <c r="E36" s="39" t="s">
        <v>39</v>
      </c>
      <c r="F36" s="40">
        <v>0.2</v>
      </c>
      <c r="G36" s="108" t="s">
        <v>36</v>
      </c>
      <c r="H36" s="396">
        <f>ROUND((SUM(BH96:BH98)+SUM(BH117:BH137)), 2)</f>
        <v>0</v>
      </c>
      <c r="I36" s="393"/>
      <c r="J36" s="393"/>
      <c r="K36" s="33"/>
      <c r="L36" s="33"/>
      <c r="M36" s="396">
        <v>0</v>
      </c>
      <c r="N36" s="393"/>
      <c r="O36" s="393"/>
      <c r="P36" s="393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40</v>
      </c>
      <c r="F37" s="40">
        <v>0</v>
      </c>
      <c r="G37" s="108" t="s">
        <v>36</v>
      </c>
      <c r="H37" s="396">
        <f>ROUND((SUM(BI96:BI98)+SUM(BI117:BI137)), 2)</f>
        <v>0</v>
      </c>
      <c r="I37" s="393"/>
      <c r="J37" s="393"/>
      <c r="K37" s="33"/>
      <c r="L37" s="33"/>
      <c r="M37" s="396">
        <v>0</v>
      </c>
      <c r="N37" s="393"/>
      <c r="O37" s="393"/>
      <c r="P37" s="393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4"/>
      <c r="D39" s="109" t="s">
        <v>41</v>
      </c>
      <c r="E39" s="72"/>
      <c r="F39" s="72"/>
      <c r="G39" s="110" t="s">
        <v>42</v>
      </c>
      <c r="H39" s="111" t="s">
        <v>43</v>
      </c>
      <c r="I39" s="72"/>
      <c r="J39" s="72"/>
      <c r="K39" s="72"/>
      <c r="L39" s="397">
        <f>SUM(M31:M37)</f>
        <v>0</v>
      </c>
      <c r="M39" s="397"/>
      <c r="N39" s="397"/>
      <c r="O39" s="397"/>
      <c r="P39" s="398"/>
      <c r="Q39" s="104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>
      <c r="B50" s="32"/>
      <c r="C50" s="33"/>
      <c r="D50" s="47" t="s">
        <v>44</v>
      </c>
      <c r="E50" s="48"/>
      <c r="F50" s="48"/>
      <c r="G50" s="48"/>
      <c r="H50" s="49"/>
      <c r="I50" s="33"/>
      <c r="J50" s="47" t="s">
        <v>45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>
      <c r="B59" s="32"/>
      <c r="C59" s="33"/>
      <c r="D59" s="52" t="s">
        <v>46</v>
      </c>
      <c r="E59" s="53"/>
      <c r="F59" s="53"/>
      <c r="G59" s="54" t="s">
        <v>47</v>
      </c>
      <c r="H59" s="55"/>
      <c r="I59" s="33"/>
      <c r="J59" s="52" t="s">
        <v>46</v>
      </c>
      <c r="K59" s="53"/>
      <c r="L59" s="53"/>
      <c r="M59" s="53"/>
      <c r="N59" s="54" t="s">
        <v>47</v>
      </c>
      <c r="O59" s="53"/>
      <c r="P59" s="55"/>
      <c r="Q59" s="33"/>
      <c r="R59" s="34"/>
    </row>
    <row r="60" spans="2:18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>
      <c r="B61" s="32"/>
      <c r="C61" s="33"/>
      <c r="D61" s="47" t="s">
        <v>48</v>
      </c>
      <c r="E61" s="48"/>
      <c r="F61" s="48"/>
      <c r="G61" s="48"/>
      <c r="H61" s="49"/>
      <c r="I61" s="33"/>
      <c r="J61" s="47" t="s">
        <v>49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>
      <c r="B70" s="32"/>
      <c r="C70" s="33"/>
      <c r="D70" s="52" t="s">
        <v>46</v>
      </c>
      <c r="E70" s="53"/>
      <c r="F70" s="53"/>
      <c r="G70" s="54" t="s">
        <v>47</v>
      </c>
      <c r="H70" s="55"/>
      <c r="I70" s="33"/>
      <c r="J70" s="52" t="s">
        <v>46</v>
      </c>
      <c r="K70" s="53"/>
      <c r="L70" s="53"/>
      <c r="M70" s="53"/>
      <c r="N70" s="54" t="s">
        <v>47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355" t="s">
        <v>105</v>
      </c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15</v>
      </c>
      <c r="D78" s="33"/>
      <c r="E78" s="33"/>
      <c r="F78" s="391" t="str">
        <f>F6</f>
        <v>REVITALIZÁCIA ŠPORTOVÉHO AREÁLU SLÁVIA - 1E</v>
      </c>
      <c r="G78" s="392"/>
      <c r="H78" s="392"/>
      <c r="I78" s="392"/>
      <c r="J78" s="392"/>
      <c r="K78" s="392"/>
      <c r="L78" s="392"/>
      <c r="M78" s="392"/>
      <c r="N78" s="392"/>
      <c r="O78" s="392"/>
      <c r="P78" s="392"/>
      <c r="Q78" s="33"/>
      <c r="R78" s="34"/>
    </row>
    <row r="79" spans="2:18" ht="30" customHeight="1">
      <c r="B79" s="22"/>
      <c r="C79" s="29" t="s">
        <v>125</v>
      </c>
      <c r="D79" s="25"/>
      <c r="E79" s="25"/>
      <c r="F79" s="391" t="s">
        <v>126</v>
      </c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25"/>
      <c r="R79" s="23"/>
    </row>
    <row r="80" spans="2:18" s="1" customFormat="1" ht="36.950000000000003" customHeight="1">
      <c r="B80" s="32"/>
      <c r="C80" s="66" t="s">
        <v>127</v>
      </c>
      <c r="D80" s="33"/>
      <c r="E80" s="33"/>
      <c r="F80" s="369" t="str">
        <f>F8</f>
        <v>02 - VONKAJŠÍ OVÁL</v>
      </c>
      <c r="G80" s="393"/>
      <c r="H80" s="393"/>
      <c r="I80" s="393"/>
      <c r="J80" s="393"/>
      <c r="K80" s="393"/>
      <c r="L80" s="393"/>
      <c r="M80" s="393"/>
      <c r="N80" s="393"/>
      <c r="O80" s="393"/>
      <c r="P80" s="393"/>
      <c r="Q80" s="33"/>
      <c r="R80" s="34"/>
    </row>
    <row r="81" spans="2:47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>
      <c r="B82" s="32"/>
      <c r="C82" s="29" t="s">
        <v>19</v>
      </c>
      <c r="D82" s="33"/>
      <c r="E82" s="33"/>
      <c r="F82" s="27" t="str">
        <f>F10</f>
        <v xml:space="preserve"> </v>
      </c>
      <c r="G82" s="33"/>
      <c r="H82" s="33"/>
      <c r="I82" s="33"/>
      <c r="J82" s="33"/>
      <c r="K82" s="29" t="s">
        <v>21</v>
      </c>
      <c r="L82" s="33"/>
      <c r="M82" s="394" t="str">
        <f>IF(O10="","",O10)</f>
        <v/>
      </c>
      <c r="N82" s="394"/>
      <c r="O82" s="394"/>
      <c r="P82" s="394"/>
      <c r="Q82" s="33"/>
      <c r="R82" s="34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>
      <c r="B84" s="32"/>
      <c r="C84" s="29" t="s">
        <v>22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357" t="str">
        <f>E19</f>
        <v xml:space="preserve"> </v>
      </c>
      <c r="N84" s="357"/>
      <c r="O84" s="357"/>
      <c r="P84" s="357"/>
      <c r="Q84" s="357"/>
      <c r="R84" s="34"/>
    </row>
    <row r="85" spans="2:47" s="1" customFormat="1" ht="14.45" customHeight="1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29</v>
      </c>
      <c r="L85" s="33"/>
      <c r="M85" s="357" t="str">
        <f>E22</f>
        <v xml:space="preserve"> </v>
      </c>
      <c r="N85" s="357"/>
      <c r="O85" s="357"/>
      <c r="P85" s="357"/>
      <c r="Q85" s="357"/>
      <c r="R85" s="34"/>
    </row>
    <row r="86" spans="2:47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>
      <c r="B87" s="32"/>
      <c r="C87" s="399" t="s">
        <v>106</v>
      </c>
      <c r="D87" s="400"/>
      <c r="E87" s="400"/>
      <c r="F87" s="400"/>
      <c r="G87" s="400"/>
      <c r="H87" s="104"/>
      <c r="I87" s="104"/>
      <c r="J87" s="104"/>
      <c r="K87" s="104"/>
      <c r="L87" s="104"/>
      <c r="M87" s="104"/>
      <c r="N87" s="399" t="s">
        <v>107</v>
      </c>
      <c r="O87" s="400"/>
      <c r="P87" s="400"/>
      <c r="Q87" s="400"/>
      <c r="R87" s="34"/>
    </row>
    <row r="88" spans="2:47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>
      <c r="B89" s="32"/>
      <c r="C89" s="112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82">
        <f>N117</f>
        <v>0</v>
      </c>
      <c r="O89" s="401"/>
      <c r="P89" s="401"/>
      <c r="Q89" s="401"/>
      <c r="R89" s="34"/>
      <c r="AU89" s="18" t="s">
        <v>109</v>
      </c>
    </row>
    <row r="90" spans="2:47" s="8" customFormat="1" ht="24.95" customHeight="1">
      <c r="B90" s="120"/>
      <c r="C90" s="121"/>
      <c r="D90" s="122" t="s">
        <v>129</v>
      </c>
      <c r="E90" s="121"/>
      <c r="F90" s="121"/>
      <c r="G90" s="121"/>
      <c r="H90" s="121"/>
      <c r="I90" s="121"/>
      <c r="J90" s="121"/>
      <c r="K90" s="121"/>
      <c r="L90" s="121"/>
      <c r="M90" s="121"/>
      <c r="N90" s="402">
        <f>N118</f>
        <v>0</v>
      </c>
      <c r="O90" s="403"/>
      <c r="P90" s="403"/>
      <c r="Q90" s="403"/>
      <c r="R90" s="123"/>
    </row>
    <row r="91" spans="2:47" s="9" customFormat="1" ht="19.899999999999999" customHeight="1">
      <c r="B91" s="124"/>
      <c r="C91" s="95"/>
      <c r="D91" s="125" t="s">
        <v>130</v>
      </c>
      <c r="E91" s="95"/>
      <c r="F91" s="95"/>
      <c r="G91" s="95"/>
      <c r="H91" s="95"/>
      <c r="I91" s="95"/>
      <c r="J91" s="95"/>
      <c r="K91" s="95"/>
      <c r="L91" s="95"/>
      <c r="M91" s="95"/>
      <c r="N91" s="347">
        <f>N119</f>
        <v>0</v>
      </c>
      <c r="O91" s="348"/>
      <c r="P91" s="348"/>
      <c r="Q91" s="348"/>
      <c r="R91" s="126"/>
    </row>
    <row r="92" spans="2:47" s="9" customFormat="1" ht="19.899999999999999" customHeight="1">
      <c r="B92" s="124"/>
      <c r="C92" s="95"/>
      <c r="D92" s="125" t="s">
        <v>131</v>
      </c>
      <c r="E92" s="95"/>
      <c r="F92" s="95"/>
      <c r="G92" s="95"/>
      <c r="H92" s="95"/>
      <c r="I92" s="95"/>
      <c r="J92" s="95"/>
      <c r="K92" s="95"/>
      <c r="L92" s="95"/>
      <c r="M92" s="95"/>
      <c r="N92" s="347">
        <f>N125</f>
        <v>0</v>
      </c>
      <c r="O92" s="348"/>
      <c r="P92" s="348"/>
      <c r="Q92" s="348"/>
      <c r="R92" s="126"/>
    </row>
    <row r="93" spans="2:47" s="9" customFormat="1" ht="19.899999999999999" customHeight="1">
      <c r="B93" s="124"/>
      <c r="C93" s="95"/>
      <c r="D93" s="125" t="s">
        <v>132</v>
      </c>
      <c r="E93" s="95"/>
      <c r="F93" s="95"/>
      <c r="G93" s="95"/>
      <c r="H93" s="95"/>
      <c r="I93" s="95"/>
      <c r="J93" s="95"/>
      <c r="K93" s="95"/>
      <c r="L93" s="95"/>
      <c r="M93" s="95"/>
      <c r="N93" s="347">
        <f>N128</f>
        <v>0</v>
      </c>
      <c r="O93" s="348"/>
      <c r="P93" s="348"/>
      <c r="Q93" s="348"/>
      <c r="R93" s="126"/>
    </row>
    <row r="94" spans="2:47" s="9" customFormat="1" ht="19.899999999999999" customHeight="1">
      <c r="B94" s="124"/>
      <c r="C94" s="95"/>
      <c r="D94" s="125" t="s">
        <v>133</v>
      </c>
      <c r="E94" s="95"/>
      <c r="F94" s="95"/>
      <c r="G94" s="95"/>
      <c r="H94" s="95"/>
      <c r="I94" s="95"/>
      <c r="J94" s="95"/>
      <c r="K94" s="95"/>
      <c r="L94" s="95"/>
      <c r="M94" s="95"/>
      <c r="N94" s="347">
        <f>N130</f>
        <v>0</v>
      </c>
      <c r="O94" s="348"/>
      <c r="P94" s="348"/>
      <c r="Q94" s="348"/>
      <c r="R94" s="126"/>
    </row>
    <row r="95" spans="2:47" s="1" customFormat="1" ht="21.75" customHeight="1"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4"/>
    </row>
    <row r="96" spans="2:47" s="1" customFormat="1" ht="29.25" customHeight="1">
      <c r="B96" s="32"/>
      <c r="C96" s="112" t="s">
        <v>110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401">
        <v>0</v>
      </c>
      <c r="O96" s="404"/>
      <c r="P96" s="404"/>
      <c r="Q96" s="404"/>
      <c r="R96" s="34"/>
      <c r="T96" s="113"/>
      <c r="U96" s="114" t="s">
        <v>34</v>
      </c>
    </row>
    <row r="97" spans="2:65" s="1" customFormat="1" ht="18" customHeight="1">
      <c r="B97" s="127"/>
      <c r="C97" s="128"/>
      <c r="D97" s="405" t="s">
        <v>134</v>
      </c>
      <c r="E97" s="405"/>
      <c r="F97" s="405"/>
      <c r="G97" s="405"/>
      <c r="H97" s="405"/>
      <c r="I97" s="128"/>
      <c r="J97" s="128"/>
      <c r="K97" s="128"/>
      <c r="L97" s="128"/>
      <c r="M97" s="128"/>
      <c r="N97" s="406">
        <v>0</v>
      </c>
      <c r="O97" s="406"/>
      <c r="P97" s="406"/>
      <c r="Q97" s="406"/>
      <c r="R97" s="129"/>
      <c r="S97" s="128"/>
      <c r="T97" s="130"/>
      <c r="U97" s="131" t="s">
        <v>37</v>
      </c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3" t="s">
        <v>135</v>
      </c>
      <c r="AZ97" s="132"/>
      <c r="BA97" s="132"/>
      <c r="BB97" s="132"/>
      <c r="BC97" s="132"/>
      <c r="BD97" s="132"/>
      <c r="BE97" s="134">
        <f>IF(U97="základná",N97,0)</f>
        <v>0</v>
      </c>
      <c r="BF97" s="134">
        <f>IF(U97="znížená",N97,0)</f>
        <v>0</v>
      </c>
      <c r="BG97" s="134">
        <f>IF(U97="zákl. prenesená",N97,0)</f>
        <v>0</v>
      </c>
      <c r="BH97" s="134">
        <f>IF(U97="zníž. prenesená",N97,0)</f>
        <v>0</v>
      </c>
      <c r="BI97" s="134">
        <f>IF(U97="nulová",N97,0)</f>
        <v>0</v>
      </c>
      <c r="BJ97" s="133" t="s">
        <v>80</v>
      </c>
      <c r="BK97" s="132"/>
      <c r="BL97" s="132"/>
      <c r="BM97" s="132"/>
    </row>
    <row r="98" spans="2:65" s="1" customFormat="1" ht="18" customHeight="1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4"/>
    </row>
    <row r="99" spans="2:65" s="1" customFormat="1" ht="29.25" customHeight="1">
      <c r="B99" s="32"/>
      <c r="C99" s="103" t="s">
        <v>96</v>
      </c>
      <c r="D99" s="104"/>
      <c r="E99" s="104"/>
      <c r="F99" s="104"/>
      <c r="G99" s="104"/>
      <c r="H99" s="104"/>
      <c r="I99" s="104"/>
      <c r="J99" s="104"/>
      <c r="K99" s="104"/>
      <c r="L99" s="377">
        <f>ROUND(SUM(N89+N96),2)</f>
        <v>0</v>
      </c>
      <c r="M99" s="377"/>
      <c r="N99" s="377"/>
      <c r="O99" s="377"/>
      <c r="P99" s="377"/>
      <c r="Q99" s="377"/>
      <c r="R99" s="34"/>
    </row>
    <row r="100" spans="2:65" s="1" customFormat="1" ht="6.95" customHeight="1"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8"/>
    </row>
    <row r="104" spans="2:65" s="1" customFormat="1" ht="6.95" customHeight="1"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1"/>
    </row>
    <row r="105" spans="2:65" s="1" customFormat="1" ht="36.950000000000003" customHeight="1">
      <c r="B105" s="32"/>
      <c r="C105" s="355" t="s">
        <v>111</v>
      </c>
      <c r="D105" s="393"/>
      <c r="E105" s="393"/>
      <c r="F105" s="393"/>
      <c r="G105" s="393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4"/>
    </row>
    <row r="106" spans="2:65" s="1" customFormat="1" ht="6.95" customHeight="1"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4"/>
    </row>
    <row r="107" spans="2:65" s="1" customFormat="1" ht="30" customHeight="1">
      <c r="B107" s="32"/>
      <c r="C107" s="29" t="s">
        <v>15</v>
      </c>
      <c r="D107" s="33"/>
      <c r="E107" s="33"/>
      <c r="F107" s="391" t="str">
        <f>F6</f>
        <v>REVITALIZÁCIA ŠPORTOVÉHO AREÁLU SLÁVIA - 1E</v>
      </c>
      <c r="G107" s="392"/>
      <c r="H107" s="392"/>
      <c r="I107" s="392"/>
      <c r="J107" s="392"/>
      <c r="K107" s="392"/>
      <c r="L107" s="392"/>
      <c r="M107" s="392"/>
      <c r="N107" s="392"/>
      <c r="O107" s="392"/>
      <c r="P107" s="392"/>
      <c r="Q107" s="33"/>
      <c r="R107" s="34"/>
    </row>
    <row r="108" spans="2:65" ht="30" customHeight="1">
      <c r="B108" s="22"/>
      <c r="C108" s="29" t="s">
        <v>125</v>
      </c>
      <c r="D108" s="25"/>
      <c r="E108" s="25"/>
      <c r="F108" s="391" t="s">
        <v>126</v>
      </c>
      <c r="G108" s="358"/>
      <c r="H108" s="358"/>
      <c r="I108" s="358"/>
      <c r="J108" s="358"/>
      <c r="K108" s="358"/>
      <c r="L108" s="358"/>
      <c r="M108" s="358"/>
      <c r="N108" s="358"/>
      <c r="O108" s="358"/>
      <c r="P108" s="358"/>
      <c r="Q108" s="25"/>
      <c r="R108" s="23"/>
    </row>
    <row r="109" spans="2:65" s="1" customFormat="1" ht="36.950000000000003" customHeight="1">
      <c r="B109" s="32"/>
      <c r="C109" s="66" t="s">
        <v>127</v>
      </c>
      <c r="D109" s="33"/>
      <c r="E109" s="33"/>
      <c r="F109" s="369" t="str">
        <f>F8</f>
        <v>02 - VONKAJŠÍ OVÁL</v>
      </c>
      <c r="G109" s="393"/>
      <c r="H109" s="393"/>
      <c r="I109" s="393"/>
      <c r="J109" s="393"/>
      <c r="K109" s="393"/>
      <c r="L109" s="393"/>
      <c r="M109" s="393"/>
      <c r="N109" s="393"/>
      <c r="O109" s="393"/>
      <c r="P109" s="393"/>
      <c r="Q109" s="33"/>
      <c r="R109" s="34"/>
    </row>
    <row r="110" spans="2:65" s="1" customFormat="1" ht="6.95" customHeight="1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4"/>
    </row>
    <row r="111" spans="2:65" s="1" customFormat="1" ht="18" customHeight="1">
      <c r="B111" s="32"/>
      <c r="C111" s="29" t="s">
        <v>19</v>
      </c>
      <c r="D111" s="33"/>
      <c r="E111" s="33"/>
      <c r="F111" s="27" t="str">
        <f>F10</f>
        <v xml:space="preserve"> </v>
      </c>
      <c r="G111" s="33"/>
      <c r="H111" s="33"/>
      <c r="I111" s="33"/>
      <c r="J111" s="33"/>
      <c r="K111" s="29" t="s">
        <v>21</v>
      </c>
      <c r="L111" s="33"/>
      <c r="M111" s="394" t="str">
        <f>IF(O10="","",O10)</f>
        <v/>
      </c>
      <c r="N111" s="394"/>
      <c r="O111" s="394"/>
      <c r="P111" s="394"/>
      <c r="Q111" s="33"/>
      <c r="R111" s="34"/>
    </row>
    <row r="112" spans="2:65" s="1" customFormat="1" ht="6.95" customHeight="1"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4"/>
    </row>
    <row r="113" spans="2:65" s="1" customFormat="1" ht="15">
      <c r="B113" s="32"/>
      <c r="C113" s="29" t="s">
        <v>22</v>
      </c>
      <c r="D113" s="33"/>
      <c r="E113" s="33"/>
      <c r="F113" s="27" t="str">
        <f>E13</f>
        <v xml:space="preserve"> </v>
      </c>
      <c r="G113" s="33"/>
      <c r="H113" s="33"/>
      <c r="I113" s="33"/>
      <c r="J113" s="33"/>
      <c r="K113" s="29" t="s">
        <v>26</v>
      </c>
      <c r="L113" s="33"/>
      <c r="M113" s="357" t="str">
        <f>E19</f>
        <v xml:space="preserve"> </v>
      </c>
      <c r="N113" s="357"/>
      <c r="O113" s="357"/>
      <c r="P113" s="357"/>
      <c r="Q113" s="357"/>
      <c r="R113" s="34"/>
    </row>
    <row r="114" spans="2:65" s="1" customFormat="1" ht="14.45" customHeight="1">
      <c r="B114" s="32"/>
      <c r="C114" s="29" t="s">
        <v>25</v>
      </c>
      <c r="D114" s="33"/>
      <c r="E114" s="33"/>
      <c r="F114" s="27" t="str">
        <f>IF(E16="","",E16)</f>
        <v xml:space="preserve"> </v>
      </c>
      <c r="G114" s="33"/>
      <c r="H114" s="33"/>
      <c r="I114" s="33"/>
      <c r="J114" s="33"/>
      <c r="K114" s="29" t="s">
        <v>29</v>
      </c>
      <c r="L114" s="33"/>
      <c r="M114" s="357" t="str">
        <f>E22</f>
        <v xml:space="preserve"> </v>
      </c>
      <c r="N114" s="357"/>
      <c r="O114" s="357"/>
      <c r="P114" s="357"/>
      <c r="Q114" s="357"/>
      <c r="R114" s="34"/>
    </row>
    <row r="115" spans="2:65" s="1" customFormat="1" ht="10.35" customHeight="1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4"/>
    </row>
    <row r="116" spans="2:65" s="7" customFormat="1" ht="29.25" customHeight="1">
      <c r="B116" s="115"/>
      <c r="C116" s="116" t="s">
        <v>112</v>
      </c>
      <c r="D116" s="117" t="s">
        <v>113</v>
      </c>
      <c r="E116" s="117" t="s">
        <v>52</v>
      </c>
      <c r="F116" s="407" t="s">
        <v>114</v>
      </c>
      <c r="G116" s="407"/>
      <c r="H116" s="407"/>
      <c r="I116" s="407"/>
      <c r="J116" s="117" t="s">
        <v>115</v>
      </c>
      <c r="K116" s="117" t="s">
        <v>116</v>
      </c>
      <c r="L116" s="408" t="s">
        <v>117</v>
      </c>
      <c r="M116" s="408"/>
      <c r="N116" s="407" t="s">
        <v>107</v>
      </c>
      <c r="O116" s="407"/>
      <c r="P116" s="407"/>
      <c r="Q116" s="409"/>
      <c r="R116" s="118"/>
      <c r="T116" s="73" t="s">
        <v>118</v>
      </c>
      <c r="U116" s="74" t="s">
        <v>34</v>
      </c>
      <c r="V116" s="74" t="s">
        <v>119</v>
      </c>
      <c r="W116" s="74" t="s">
        <v>120</v>
      </c>
      <c r="X116" s="74" t="s">
        <v>121</v>
      </c>
      <c r="Y116" s="74" t="s">
        <v>122</v>
      </c>
      <c r="Z116" s="74" t="s">
        <v>123</v>
      </c>
      <c r="AA116" s="75" t="s">
        <v>124</v>
      </c>
    </row>
    <row r="117" spans="2:65" s="1" customFormat="1" ht="29.25" customHeight="1">
      <c r="B117" s="32"/>
      <c r="C117" s="77" t="s">
        <v>103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418">
        <f>BK117</f>
        <v>0</v>
      </c>
      <c r="O117" s="419"/>
      <c r="P117" s="419"/>
      <c r="Q117" s="419"/>
      <c r="R117" s="34"/>
      <c r="T117" s="76"/>
      <c r="U117" s="48"/>
      <c r="V117" s="48"/>
      <c r="W117" s="135">
        <f>W118</f>
        <v>0</v>
      </c>
      <c r="X117" s="48"/>
      <c r="Y117" s="135">
        <f>Y118</f>
        <v>0</v>
      </c>
      <c r="Z117" s="48"/>
      <c r="AA117" s="136">
        <f>AA118</f>
        <v>0</v>
      </c>
      <c r="AT117" s="18" t="s">
        <v>69</v>
      </c>
      <c r="AU117" s="18" t="s">
        <v>109</v>
      </c>
      <c r="BK117" s="119">
        <f>BK118</f>
        <v>0</v>
      </c>
    </row>
    <row r="118" spans="2:65" s="10" customFormat="1" ht="37.35" customHeight="1">
      <c r="B118" s="137"/>
      <c r="C118" s="138"/>
      <c r="D118" s="139" t="s">
        <v>129</v>
      </c>
      <c r="E118" s="139"/>
      <c r="F118" s="139"/>
      <c r="G118" s="139"/>
      <c r="H118" s="139"/>
      <c r="I118" s="139"/>
      <c r="J118" s="139"/>
      <c r="K118" s="139"/>
      <c r="L118" s="139"/>
      <c r="M118" s="139"/>
      <c r="N118" s="420">
        <f>BK118</f>
        <v>0</v>
      </c>
      <c r="O118" s="421"/>
      <c r="P118" s="421"/>
      <c r="Q118" s="421"/>
      <c r="R118" s="140"/>
      <c r="T118" s="141"/>
      <c r="U118" s="138"/>
      <c r="V118" s="138"/>
      <c r="W118" s="142">
        <f>W119+W125+W128+W130</f>
        <v>0</v>
      </c>
      <c r="X118" s="138"/>
      <c r="Y118" s="142">
        <f>Y119+Y125+Y128+Y130</f>
        <v>0</v>
      </c>
      <c r="Z118" s="138"/>
      <c r="AA118" s="143">
        <f>AA119+AA125+AA128+AA130</f>
        <v>0</v>
      </c>
      <c r="AR118" s="144" t="s">
        <v>75</v>
      </c>
      <c r="AT118" s="145" t="s">
        <v>69</v>
      </c>
      <c r="AU118" s="145" t="s">
        <v>70</v>
      </c>
      <c r="AY118" s="144" t="s">
        <v>136</v>
      </c>
      <c r="BK118" s="146">
        <f>BK119+BK125+BK128+BK130</f>
        <v>0</v>
      </c>
    </row>
    <row r="119" spans="2:65" s="10" customFormat="1" ht="19.899999999999999" customHeight="1">
      <c r="B119" s="137"/>
      <c r="C119" s="138"/>
      <c r="D119" s="147" t="s">
        <v>130</v>
      </c>
      <c r="E119" s="147"/>
      <c r="F119" s="147"/>
      <c r="G119" s="147"/>
      <c r="H119" s="147"/>
      <c r="I119" s="147"/>
      <c r="J119" s="147"/>
      <c r="K119" s="147"/>
      <c r="L119" s="147"/>
      <c r="M119" s="147"/>
      <c r="N119" s="422">
        <f>BK119</f>
        <v>0</v>
      </c>
      <c r="O119" s="423"/>
      <c r="P119" s="423"/>
      <c r="Q119" s="423"/>
      <c r="R119" s="140"/>
      <c r="T119" s="141"/>
      <c r="U119" s="138"/>
      <c r="V119" s="138"/>
      <c r="W119" s="142">
        <f>SUM(W120:W124)</f>
        <v>0</v>
      </c>
      <c r="X119" s="138"/>
      <c r="Y119" s="142">
        <f>SUM(Y120:Y124)</f>
        <v>0</v>
      </c>
      <c r="Z119" s="138"/>
      <c r="AA119" s="143">
        <f>SUM(AA120:AA124)</f>
        <v>0</v>
      </c>
      <c r="AR119" s="144" t="s">
        <v>75</v>
      </c>
      <c r="AT119" s="145" t="s">
        <v>69</v>
      </c>
      <c r="AU119" s="145" t="s">
        <v>75</v>
      </c>
      <c r="AY119" s="144" t="s">
        <v>136</v>
      </c>
      <c r="BK119" s="146">
        <f>SUM(BK120:BK124)</f>
        <v>0</v>
      </c>
    </row>
    <row r="120" spans="2:65" s="1" customFormat="1" ht="44.25" customHeight="1">
      <c r="B120" s="127"/>
      <c r="C120" s="148" t="s">
        <v>137</v>
      </c>
      <c r="D120" s="148" t="s">
        <v>138</v>
      </c>
      <c r="E120" s="149" t="s">
        <v>139</v>
      </c>
      <c r="F120" s="413" t="s">
        <v>140</v>
      </c>
      <c r="G120" s="413"/>
      <c r="H120" s="413"/>
      <c r="I120" s="413"/>
      <c r="J120" s="150" t="s">
        <v>141</v>
      </c>
      <c r="K120" s="151">
        <v>3644.71</v>
      </c>
      <c r="L120" s="410"/>
      <c r="M120" s="411"/>
      <c r="N120" s="412">
        <f>ROUND(L120*K120,3)</f>
        <v>0</v>
      </c>
      <c r="O120" s="412"/>
      <c r="P120" s="412"/>
      <c r="Q120" s="412"/>
      <c r="R120" s="129"/>
      <c r="T120" s="152" t="s">
        <v>5</v>
      </c>
      <c r="U120" s="41" t="s">
        <v>37</v>
      </c>
      <c r="V120" s="153">
        <v>0</v>
      </c>
      <c r="W120" s="153">
        <f>V120*K120</f>
        <v>0</v>
      </c>
      <c r="X120" s="153">
        <v>0</v>
      </c>
      <c r="Y120" s="153">
        <f>X120*K120</f>
        <v>0</v>
      </c>
      <c r="Z120" s="153">
        <v>0</v>
      </c>
      <c r="AA120" s="154">
        <f>Z120*K120</f>
        <v>0</v>
      </c>
      <c r="AR120" s="18" t="s">
        <v>142</v>
      </c>
      <c r="AT120" s="18" t="s">
        <v>138</v>
      </c>
      <c r="AU120" s="18" t="s">
        <v>80</v>
      </c>
      <c r="AY120" s="18" t="s">
        <v>136</v>
      </c>
      <c r="BE120" s="155">
        <f>IF(U120="základná",N120,0)</f>
        <v>0</v>
      </c>
      <c r="BF120" s="155">
        <f>IF(U120="znížená",N120,0)</f>
        <v>0</v>
      </c>
      <c r="BG120" s="155">
        <f>IF(U120="zákl. prenesená",N120,0)</f>
        <v>0</v>
      </c>
      <c r="BH120" s="155">
        <f>IF(U120="zníž. prenesená",N120,0)</f>
        <v>0</v>
      </c>
      <c r="BI120" s="155">
        <f>IF(U120="nulová",N120,0)</f>
        <v>0</v>
      </c>
      <c r="BJ120" s="18" t="s">
        <v>80</v>
      </c>
      <c r="BK120" s="156">
        <f>ROUND(L120*K120,3)</f>
        <v>0</v>
      </c>
      <c r="BL120" s="18" t="s">
        <v>142</v>
      </c>
      <c r="BM120" s="18" t="s">
        <v>80</v>
      </c>
    </row>
    <row r="121" spans="2:65" s="1" customFormat="1" ht="44.25" customHeight="1">
      <c r="B121" s="127"/>
      <c r="C121" s="148" t="s">
        <v>143</v>
      </c>
      <c r="D121" s="148" t="s">
        <v>138</v>
      </c>
      <c r="E121" s="149" t="s">
        <v>144</v>
      </c>
      <c r="F121" s="413" t="s">
        <v>145</v>
      </c>
      <c r="G121" s="413"/>
      <c r="H121" s="413"/>
      <c r="I121" s="413"/>
      <c r="J121" s="150" t="s">
        <v>146</v>
      </c>
      <c r="K121" s="151">
        <v>1335.577</v>
      </c>
      <c r="L121" s="410"/>
      <c r="M121" s="411"/>
      <c r="N121" s="412">
        <f>ROUND(L121*K121,3)</f>
        <v>0</v>
      </c>
      <c r="O121" s="412"/>
      <c r="P121" s="412"/>
      <c r="Q121" s="412"/>
      <c r="R121" s="129"/>
      <c r="T121" s="152" t="s">
        <v>5</v>
      </c>
      <c r="U121" s="41" t="s">
        <v>37</v>
      </c>
      <c r="V121" s="153">
        <v>0</v>
      </c>
      <c r="W121" s="153">
        <f>V121*K121</f>
        <v>0</v>
      </c>
      <c r="X121" s="153">
        <v>0</v>
      </c>
      <c r="Y121" s="153">
        <f>X121*K121</f>
        <v>0</v>
      </c>
      <c r="Z121" s="153">
        <v>0</v>
      </c>
      <c r="AA121" s="154">
        <f>Z121*K121</f>
        <v>0</v>
      </c>
      <c r="AR121" s="18" t="s">
        <v>142</v>
      </c>
      <c r="AT121" s="18" t="s">
        <v>138</v>
      </c>
      <c r="AU121" s="18" t="s">
        <v>80</v>
      </c>
      <c r="AY121" s="18" t="s">
        <v>136</v>
      </c>
      <c r="BE121" s="155">
        <f>IF(U121="základná",N121,0)</f>
        <v>0</v>
      </c>
      <c r="BF121" s="155">
        <f>IF(U121="znížená",N121,0)</f>
        <v>0</v>
      </c>
      <c r="BG121" s="155">
        <f>IF(U121="zákl. prenesená",N121,0)</f>
        <v>0</v>
      </c>
      <c r="BH121" s="155">
        <f>IF(U121="zníž. prenesená",N121,0)</f>
        <v>0</v>
      </c>
      <c r="BI121" s="155">
        <f>IF(U121="nulová",N121,0)</f>
        <v>0</v>
      </c>
      <c r="BJ121" s="18" t="s">
        <v>80</v>
      </c>
      <c r="BK121" s="156">
        <f>ROUND(L121*K121,3)</f>
        <v>0</v>
      </c>
      <c r="BL121" s="18" t="s">
        <v>142</v>
      </c>
      <c r="BM121" s="18" t="s">
        <v>142</v>
      </c>
    </row>
    <row r="122" spans="2:65" s="1" customFormat="1" ht="22.5" customHeight="1">
      <c r="B122" s="127"/>
      <c r="C122" s="148" t="s">
        <v>147</v>
      </c>
      <c r="D122" s="148" t="s">
        <v>138</v>
      </c>
      <c r="E122" s="149" t="s">
        <v>148</v>
      </c>
      <c r="F122" s="413" t="s">
        <v>149</v>
      </c>
      <c r="G122" s="413"/>
      <c r="H122" s="413"/>
      <c r="I122" s="413"/>
      <c r="J122" s="150" t="s">
        <v>150</v>
      </c>
      <c r="K122" s="151">
        <v>64.8</v>
      </c>
      <c r="L122" s="410"/>
      <c r="M122" s="411"/>
      <c r="N122" s="412">
        <f>ROUND(L122*K122,3)</f>
        <v>0</v>
      </c>
      <c r="O122" s="412"/>
      <c r="P122" s="412"/>
      <c r="Q122" s="412"/>
      <c r="R122" s="129"/>
      <c r="T122" s="152" t="s">
        <v>5</v>
      </c>
      <c r="U122" s="41" t="s">
        <v>37</v>
      </c>
      <c r="V122" s="153">
        <v>0</v>
      </c>
      <c r="W122" s="153">
        <f>V122*K122</f>
        <v>0</v>
      </c>
      <c r="X122" s="153">
        <v>0</v>
      </c>
      <c r="Y122" s="153">
        <f>X122*K122</f>
        <v>0</v>
      </c>
      <c r="Z122" s="153">
        <v>0</v>
      </c>
      <c r="AA122" s="154">
        <f>Z122*K122</f>
        <v>0</v>
      </c>
      <c r="AR122" s="18" t="s">
        <v>142</v>
      </c>
      <c r="AT122" s="18" t="s">
        <v>138</v>
      </c>
      <c r="AU122" s="18" t="s">
        <v>80</v>
      </c>
      <c r="AY122" s="18" t="s">
        <v>136</v>
      </c>
      <c r="BE122" s="155">
        <f>IF(U122="základná",N122,0)</f>
        <v>0</v>
      </c>
      <c r="BF122" s="155">
        <f>IF(U122="znížená",N122,0)</f>
        <v>0</v>
      </c>
      <c r="BG122" s="155">
        <f>IF(U122="zákl. prenesená",N122,0)</f>
        <v>0</v>
      </c>
      <c r="BH122" s="155">
        <f>IF(U122="zníž. prenesená",N122,0)</f>
        <v>0</v>
      </c>
      <c r="BI122" s="155">
        <f>IF(U122="nulová",N122,0)</f>
        <v>0</v>
      </c>
      <c r="BJ122" s="18" t="s">
        <v>80</v>
      </c>
      <c r="BK122" s="156">
        <f>ROUND(L122*K122,3)</f>
        <v>0</v>
      </c>
      <c r="BL122" s="18" t="s">
        <v>142</v>
      </c>
      <c r="BM122" s="18" t="s">
        <v>151</v>
      </c>
    </row>
    <row r="123" spans="2:65" s="1" customFormat="1" ht="44.25" customHeight="1">
      <c r="B123" s="127"/>
      <c r="C123" s="148" t="s">
        <v>152</v>
      </c>
      <c r="D123" s="148" t="s">
        <v>138</v>
      </c>
      <c r="E123" s="149" t="s">
        <v>153</v>
      </c>
      <c r="F123" s="413" t="s">
        <v>154</v>
      </c>
      <c r="G123" s="413"/>
      <c r="H123" s="413"/>
      <c r="I123" s="413"/>
      <c r="J123" s="150" t="s">
        <v>150</v>
      </c>
      <c r="K123" s="151">
        <v>64.8</v>
      </c>
      <c r="L123" s="410"/>
      <c r="M123" s="411"/>
      <c r="N123" s="412">
        <f>ROUND(L123*K123,3)</f>
        <v>0</v>
      </c>
      <c r="O123" s="412"/>
      <c r="P123" s="412"/>
      <c r="Q123" s="412"/>
      <c r="R123" s="129"/>
      <c r="T123" s="152" t="s">
        <v>5</v>
      </c>
      <c r="U123" s="41" t="s">
        <v>37</v>
      </c>
      <c r="V123" s="153">
        <v>0</v>
      </c>
      <c r="W123" s="153">
        <f>V123*K123</f>
        <v>0</v>
      </c>
      <c r="X123" s="153">
        <v>0</v>
      </c>
      <c r="Y123" s="153">
        <f>X123*K123</f>
        <v>0</v>
      </c>
      <c r="Z123" s="153">
        <v>0</v>
      </c>
      <c r="AA123" s="154">
        <f>Z123*K123</f>
        <v>0</v>
      </c>
      <c r="AR123" s="18" t="s">
        <v>142</v>
      </c>
      <c r="AT123" s="18" t="s">
        <v>138</v>
      </c>
      <c r="AU123" s="18" t="s">
        <v>80</v>
      </c>
      <c r="AY123" s="18" t="s">
        <v>136</v>
      </c>
      <c r="BE123" s="155">
        <f>IF(U123="základná",N123,0)</f>
        <v>0</v>
      </c>
      <c r="BF123" s="155">
        <f>IF(U123="znížená",N123,0)</f>
        <v>0</v>
      </c>
      <c r="BG123" s="155">
        <f>IF(U123="zákl. prenesená",N123,0)</f>
        <v>0</v>
      </c>
      <c r="BH123" s="155">
        <f>IF(U123="zníž. prenesená",N123,0)</f>
        <v>0</v>
      </c>
      <c r="BI123" s="155">
        <f>IF(U123="nulová",N123,0)</f>
        <v>0</v>
      </c>
      <c r="BJ123" s="18" t="s">
        <v>80</v>
      </c>
      <c r="BK123" s="156">
        <f>ROUND(L123*K123,3)</f>
        <v>0</v>
      </c>
      <c r="BL123" s="18" t="s">
        <v>142</v>
      </c>
      <c r="BM123" s="18" t="s">
        <v>155</v>
      </c>
    </row>
    <row r="124" spans="2:65" s="1" customFormat="1" ht="31.5" customHeight="1">
      <c r="B124" s="127"/>
      <c r="C124" s="148" t="s">
        <v>156</v>
      </c>
      <c r="D124" s="148" t="s">
        <v>138</v>
      </c>
      <c r="E124" s="149" t="s">
        <v>157</v>
      </c>
      <c r="F124" s="413" t="s">
        <v>158</v>
      </c>
      <c r="G124" s="413"/>
      <c r="H124" s="413"/>
      <c r="I124" s="413"/>
      <c r="J124" s="150" t="s">
        <v>150</v>
      </c>
      <c r="K124" s="151">
        <v>48.6</v>
      </c>
      <c r="L124" s="410"/>
      <c r="M124" s="411"/>
      <c r="N124" s="412">
        <f>ROUND(L124*K124,3)</f>
        <v>0</v>
      </c>
      <c r="O124" s="412"/>
      <c r="P124" s="412"/>
      <c r="Q124" s="412"/>
      <c r="R124" s="129"/>
      <c r="T124" s="152" t="s">
        <v>5</v>
      </c>
      <c r="U124" s="41" t="s">
        <v>37</v>
      </c>
      <c r="V124" s="153">
        <v>0</v>
      </c>
      <c r="W124" s="153">
        <f>V124*K124</f>
        <v>0</v>
      </c>
      <c r="X124" s="153">
        <v>0</v>
      </c>
      <c r="Y124" s="153">
        <f>X124*K124</f>
        <v>0</v>
      </c>
      <c r="Z124" s="153">
        <v>0</v>
      </c>
      <c r="AA124" s="154">
        <f>Z124*K124</f>
        <v>0</v>
      </c>
      <c r="AR124" s="18" t="s">
        <v>142</v>
      </c>
      <c r="AT124" s="18" t="s">
        <v>138</v>
      </c>
      <c r="AU124" s="18" t="s">
        <v>80</v>
      </c>
      <c r="AY124" s="18" t="s">
        <v>136</v>
      </c>
      <c r="BE124" s="155">
        <f>IF(U124="základná",N124,0)</f>
        <v>0</v>
      </c>
      <c r="BF124" s="155">
        <f>IF(U124="znížená",N124,0)</f>
        <v>0</v>
      </c>
      <c r="BG124" s="155">
        <f>IF(U124="zákl. prenesená",N124,0)</f>
        <v>0</v>
      </c>
      <c r="BH124" s="155">
        <f>IF(U124="zníž. prenesená",N124,0)</f>
        <v>0</v>
      </c>
      <c r="BI124" s="155">
        <f>IF(U124="nulová",N124,0)</f>
        <v>0</v>
      </c>
      <c r="BJ124" s="18" t="s">
        <v>80</v>
      </c>
      <c r="BK124" s="156">
        <f>ROUND(L124*K124,3)</f>
        <v>0</v>
      </c>
      <c r="BL124" s="18" t="s">
        <v>142</v>
      </c>
      <c r="BM124" s="18" t="s">
        <v>159</v>
      </c>
    </row>
    <row r="125" spans="2:65" s="10" customFormat="1" ht="29.85" customHeight="1">
      <c r="B125" s="137"/>
      <c r="C125" s="138"/>
      <c r="D125" s="147" t="s">
        <v>131</v>
      </c>
      <c r="E125" s="147"/>
      <c r="F125" s="147"/>
      <c r="G125" s="147"/>
      <c r="H125" s="147"/>
      <c r="I125" s="147"/>
      <c r="J125" s="147"/>
      <c r="K125" s="147"/>
      <c r="L125" s="390"/>
      <c r="M125" s="390"/>
      <c r="N125" s="424">
        <f>BK125</f>
        <v>0</v>
      </c>
      <c r="O125" s="425"/>
      <c r="P125" s="425"/>
      <c r="Q125" s="425"/>
      <c r="R125" s="140"/>
      <c r="T125" s="141"/>
      <c r="U125" s="138"/>
      <c r="V125" s="138"/>
      <c r="W125" s="142">
        <f>SUM(W126:W127)</f>
        <v>0</v>
      </c>
      <c r="X125" s="138"/>
      <c r="Y125" s="142">
        <f>SUM(Y126:Y127)</f>
        <v>0</v>
      </c>
      <c r="Z125" s="138"/>
      <c r="AA125" s="143">
        <f>SUM(AA126:AA127)</f>
        <v>0</v>
      </c>
      <c r="AE125" s="1"/>
      <c r="AR125" s="144" t="s">
        <v>75</v>
      </c>
      <c r="AT125" s="145" t="s">
        <v>69</v>
      </c>
      <c r="AU125" s="145" t="s">
        <v>75</v>
      </c>
      <c r="AY125" s="144" t="s">
        <v>136</v>
      </c>
      <c r="BK125" s="146">
        <f>SUM(BK126:BK127)</f>
        <v>0</v>
      </c>
    </row>
    <row r="126" spans="2:65" s="1" customFormat="1" ht="22.5" customHeight="1">
      <c r="B126" s="127"/>
      <c r="C126" s="148" t="s">
        <v>160</v>
      </c>
      <c r="D126" s="148" t="s">
        <v>138</v>
      </c>
      <c r="E126" s="149" t="s">
        <v>161</v>
      </c>
      <c r="F126" s="413" t="s">
        <v>162</v>
      </c>
      <c r="G126" s="413"/>
      <c r="H126" s="413"/>
      <c r="I126" s="413"/>
      <c r="J126" s="150" t="s">
        <v>146</v>
      </c>
      <c r="K126" s="151">
        <v>30</v>
      </c>
      <c r="L126" s="410"/>
      <c r="M126" s="411"/>
      <c r="N126" s="412">
        <f>ROUND(L126*K126,3)</f>
        <v>0</v>
      </c>
      <c r="O126" s="412"/>
      <c r="P126" s="412"/>
      <c r="Q126" s="412"/>
      <c r="R126" s="129"/>
      <c r="T126" s="152" t="s">
        <v>5</v>
      </c>
      <c r="U126" s="41" t="s">
        <v>37</v>
      </c>
      <c r="V126" s="153">
        <v>0</v>
      </c>
      <c r="W126" s="153">
        <f>V126*K126</f>
        <v>0</v>
      </c>
      <c r="X126" s="153">
        <v>0</v>
      </c>
      <c r="Y126" s="153">
        <f>X126*K126</f>
        <v>0</v>
      </c>
      <c r="Z126" s="153">
        <v>0</v>
      </c>
      <c r="AA126" s="154">
        <f>Z126*K126</f>
        <v>0</v>
      </c>
      <c r="AR126" s="18" t="s">
        <v>142</v>
      </c>
      <c r="AT126" s="18" t="s">
        <v>138</v>
      </c>
      <c r="AU126" s="18" t="s">
        <v>80</v>
      </c>
      <c r="AY126" s="18" t="s">
        <v>136</v>
      </c>
      <c r="BE126" s="155">
        <f>IF(U126="základná",N126,0)</f>
        <v>0</v>
      </c>
      <c r="BF126" s="155">
        <f>IF(U126="znížená",N126,0)</f>
        <v>0</v>
      </c>
      <c r="BG126" s="155">
        <f>IF(U126="zákl. prenesená",N126,0)</f>
        <v>0</v>
      </c>
      <c r="BH126" s="155">
        <f>IF(U126="zníž. prenesená",N126,0)</f>
        <v>0</v>
      </c>
      <c r="BI126" s="155">
        <f>IF(U126="nulová",N126,0)</f>
        <v>0</v>
      </c>
      <c r="BJ126" s="18" t="s">
        <v>80</v>
      </c>
      <c r="BK126" s="156">
        <f>ROUND(L126*K126,3)</f>
        <v>0</v>
      </c>
      <c r="BL126" s="18" t="s">
        <v>142</v>
      </c>
      <c r="BM126" s="18" t="s">
        <v>163</v>
      </c>
    </row>
    <row r="127" spans="2:65" s="1" customFormat="1" ht="22.5" customHeight="1">
      <c r="B127" s="127"/>
      <c r="C127" s="148" t="s">
        <v>164</v>
      </c>
      <c r="D127" s="148" t="s">
        <v>138</v>
      </c>
      <c r="E127" s="149" t="s">
        <v>165</v>
      </c>
      <c r="F127" s="413" t="s">
        <v>166</v>
      </c>
      <c r="G127" s="413"/>
      <c r="H127" s="413"/>
      <c r="I127" s="413"/>
      <c r="J127" s="150" t="s">
        <v>146</v>
      </c>
      <c r="K127" s="151">
        <v>20</v>
      </c>
      <c r="L127" s="410"/>
      <c r="M127" s="411"/>
      <c r="N127" s="412">
        <f>ROUND(L127*K127,3)</f>
        <v>0</v>
      </c>
      <c r="O127" s="412"/>
      <c r="P127" s="412"/>
      <c r="Q127" s="412"/>
      <c r="R127" s="129"/>
      <c r="T127" s="152" t="s">
        <v>5</v>
      </c>
      <c r="U127" s="41" t="s">
        <v>37</v>
      </c>
      <c r="V127" s="153">
        <v>0</v>
      </c>
      <c r="W127" s="153">
        <f>V127*K127</f>
        <v>0</v>
      </c>
      <c r="X127" s="153">
        <v>0</v>
      </c>
      <c r="Y127" s="153">
        <f>X127*K127</f>
        <v>0</v>
      </c>
      <c r="Z127" s="153">
        <v>0</v>
      </c>
      <c r="AA127" s="154">
        <f>Z127*K127</f>
        <v>0</v>
      </c>
      <c r="AR127" s="18" t="s">
        <v>142</v>
      </c>
      <c r="AT127" s="18" t="s">
        <v>138</v>
      </c>
      <c r="AU127" s="18" t="s">
        <v>80</v>
      </c>
      <c r="AY127" s="18" t="s">
        <v>136</v>
      </c>
      <c r="BE127" s="155">
        <f>IF(U127="základná",N127,0)</f>
        <v>0</v>
      </c>
      <c r="BF127" s="155">
        <f>IF(U127="znížená",N127,0)</f>
        <v>0</v>
      </c>
      <c r="BG127" s="155">
        <f>IF(U127="zákl. prenesená",N127,0)</f>
        <v>0</v>
      </c>
      <c r="BH127" s="155">
        <f>IF(U127="zníž. prenesená",N127,0)</f>
        <v>0</v>
      </c>
      <c r="BI127" s="155">
        <f>IF(U127="nulová",N127,0)</f>
        <v>0</v>
      </c>
      <c r="BJ127" s="18" t="s">
        <v>80</v>
      </c>
      <c r="BK127" s="156">
        <f>ROUND(L127*K127,3)</f>
        <v>0</v>
      </c>
      <c r="BL127" s="18" t="s">
        <v>142</v>
      </c>
      <c r="BM127" s="18" t="s">
        <v>152</v>
      </c>
    </row>
    <row r="128" spans="2:65" s="10" customFormat="1" ht="29.85" customHeight="1">
      <c r="B128" s="137"/>
      <c r="C128" s="138"/>
      <c r="D128" s="147" t="s">
        <v>132</v>
      </c>
      <c r="E128" s="147"/>
      <c r="F128" s="147"/>
      <c r="G128" s="147"/>
      <c r="H128" s="147"/>
      <c r="I128" s="147"/>
      <c r="J128" s="147"/>
      <c r="K128" s="147"/>
      <c r="L128" s="390"/>
      <c r="M128" s="390"/>
      <c r="N128" s="424">
        <f>BK128</f>
        <v>0</v>
      </c>
      <c r="O128" s="425"/>
      <c r="P128" s="425"/>
      <c r="Q128" s="425"/>
      <c r="R128" s="140"/>
      <c r="T128" s="141"/>
      <c r="U128" s="138"/>
      <c r="V128" s="138"/>
      <c r="W128" s="142">
        <f>W129</f>
        <v>0</v>
      </c>
      <c r="X128" s="138"/>
      <c r="Y128" s="142">
        <f>Y129</f>
        <v>0</v>
      </c>
      <c r="Z128" s="138"/>
      <c r="AA128" s="143">
        <f>AA129</f>
        <v>0</v>
      </c>
      <c r="AE128" s="1"/>
      <c r="AR128" s="144" t="s">
        <v>75</v>
      </c>
      <c r="AT128" s="145" t="s">
        <v>69</v>
      </c>
      <c r="AU128" s="145" t="s">
        <v>75</v>
      </c>
      <c r="AY128" s="144" t="s">
        <v>136</v>
      </c>
      <c r="BK128" s="146">
        <f>BK129</f>
        <v>0</v>
      </c>
    </row>
    <row r="129" spans="2:65" s="1" customFormat="1" ht="22.5" customHeight="1">
      <c r="B129" s="127"/>
      <c r="C129" s="148" t="s">
        <v>167</v>
      </c>
      <c r="D129" s="148" t="s">
        <v>138</v>
      </c>
      <c r="E129" s="149" t="s">
        <v>168</v>
      </c>
      <c r="F129" s="413" t="s">
        <v>169</v>
      </c>
      <c r="G129" s="413"/>
      <c r="H129" s="413"/>
      <c r="I129" s="413"/>
      <c r="J129" s="150" t="s">
        <v>146</v>
      </c>
      <c r="K129" s="151">
        <v>360</v>
      </c>
      <c r="L129" s="410"/>
      <c r="M129" s="411"/>
      <c r="N129" s="412">
        <f>ROUND(L129*K129,3)</f>
        <v>0</v>
      </c>
      <c r="O129" s="412"/>
      <c r="P129" s="412"/>
      <c r="Q129" s="412"/>
      <c r="R129" s="129"/>
      <c r="T129" s="152" t="s">
        <v>5</v>
      </c>
      <c r="U129" s="41" t="s">
        <v>37</v>
      </c>
      <c r="V129" s="153">
        <v>0</v>
      </c>
      <c r="W129" s="153">
        <f>V129*K129</f>
        <v>0</v>
      </c>
      <c r="X129" s="153">
        <v>0</v>
      </c>
      <c r="Y129" s="153">
        <f>X129*K129</f>
        <v>0</v>
      </c>
      <c r="Z129" s="153">
        <v>0</v>
      </c>
      <c r="AA129" s="154">
        <f>Z129*K129</f>
        <v>0</v>
      </c>
      <c r="AR129" s="18" t="s">
        <v>142</v>
      </c>
      <c r="AT129" s="18" t="s">
        <v>138</v>
      </c>
      <c r="AU129" s="18" t="s">
        <v>80</v>
      </c>
      <c r="AY129" s="18" t="s">
        <v>136</v>
      </c>
      <c r="BE129" s="155">
        <f>IF(U129="základná",N129,0)</f>
        <v>0</v>
      </c>
      <c r="BF129" s="155">
        <f>IF(U129="znížená",N129,0)</f>
        <v>0</v>
      </c>
      <c r="BG129" s="155">
        <f>IF(U129="zákl. prenesená",N129,0)</f>
        <v>0</v>
      </c>
      <c r="BH129" s="155">
        <f>IF(U129="zníž. prenesená",N129,0)</f>
        <v>0</v>
      </c>
      <c r="BI129" s="155">
        <f>IF(U129="nulová",N129,0)</f>
        <v>0</v>
      </c>
      <c r="BJ129" s="18" t="s">
        <v>80</v>
      </c>
      <c r="BK129" s="156">
        <f>ROUND(L129*K129,3)</f>
        <v>0</v>
      </c>
      <c r="BL129" s="18" t="s">
        <v>142</v>
      </c>
      <c r="BM129" s="18" t="s">
        <v>170</v>
      </c>
    </row>
    <row r="130" spans="2:65" s="10" customFormat="1" ht="29.85" customHeight="1">
      <c r="B130" s="137"/>
      <c r="C130" s="138"/>
      <c r="D130" s="147" t="s">
        <v>133</v>
      </c>
      <c r="E130" s="147"/>
      <c r="F130" s="147"/>
      <c r="G130" s="147"/>
      <c r="H130" s="147"/>
      <c r="I130" s="147"/>
      <c r="J130" s="147"/>
      <c r="K130" s="147"/>
      <c r="L130" s="390"/>
      <c r="M130" s="390"/>
      <c r="N130" s="424">
        <f>BK130</f>
        <v>0</v>
      </c>
      <c r="O130" s="425"/>
      <c r="P130" s="425"/>
      <c r="Q130" s="425"/>
      <c r="R130" s="140"/>
      <c r="T130" s="141"/>
      <c r="U130" s="138"/>
      <c r="V130" s="138"/>
      <c r="W130" s="142">
        <f>SUM(W131:W137)</f>
        <v>0</v>
      </c>
      <c r="X130" s="138"/>
      <c r="Y130" s="142">
        <f>SUM(Y131:Y137)</f>
        <v>0</v>
      </c>
      <c r="Z130" s="138"/>
      <c r="AA130" s="143">
        <f>SUM(AA131:AA137)</f>
        <v>0</v>
      </c>
      <c r="AE130" s="1"/>
      <c r="AR130" s="144" t="s">
        <v>75</v>
      </c>
      <c r="AT130" s="145" t="s">
        <v>69</v>
      </c>
      <c r="AU130" s="145" t="s">
        <v>75</v>
      </c>
      <c r="AY130" s="144" t="s">
        <v>136</v>
      </c>
      <c r="BK130" s="146">
        <f>SUM(BK131:BK137)</f>
        <v>0</v>
      </c>
    </row>
    <row r="131" spans="2:65" s="1" customFormat="1" ht="31.5" customHeight="1">
      <c r="B131" s="127"/>
      <c r="C131" s="148" t="s">
        <v>171</v>
      </c>
      <c r="D131" s="148" t="s">
        <v>138</v>
      </c>
      <c r="E131" s="149" t="s">
        <v>172</v>
      </c>
      <c r="F131" s="413" t="s">
        <v>173</v>
      </c>
      <c r="G131" s="413"/>
      <c r="H131" s="413"/>
      <c r="I131" s="413"/>
      <c r="J131" s="150" t="s">
        <v>141</v>
      </c>
      <c r="K131" s="151">
        <v>4602.71</v>
      </c>
      <c r="L131" s="410"/>
      <c r="M131" s="411"/>
      <c r="N131" s="412">
        <f t="shared" ref="N131:N137" si="0">ROUND(L131*K131,3)</f>
        <v>0</v>
      </c>
      <c r="O131" s="412"/>
      <c r="P131" s="412"/>
      <c r="Q131" s="412"/>
      <c r="R131" s="129"/>
      <c r="T131" s="152" t="s">
        <v>5</v>
      </c>
      <c r="U131" s="41" t="s">
        <v>37</v>
      </c>
      <c r="V131" s="153">
        <v>0</v>
      </c>
      <c r="W131" s="153">
        <f t="shared" ref="W131:W137" si="1">V131*K131</f>
        <v>0</v>
      </c>
      <c r="X131" s="153">
        <v>0</v>
      </c>
      <c r="Y131" s="153">
        <f t="shared" ref="Y131:Y137" si="2">X131*K131</f>
        <v>0</v>
      </c>
      <c r="Z131" s="153">
        <v>0</v>
      </c>
      <c r="AA131" s="154">
        <f t="shared" ref="AA131:AA137" si="3">Z131*K131</f>
        <v>0</v>
      </c>
      <c r="AR131" s="18" t="s">
        <v>142</v>
      </c>
      <c r="AT131" s="18" t="s">
        <v>138</v>
      </c>
      <c r="AU131" s="18" t="s">
        <v>80</v>
      </c>
      <c r="AY131" s="18" t="s">
        <v>136</v>
      </c>
      <c r="BE131" s="155">
        <f t="shared" ref="BE131:BE137" si="4">IF(U131="základná",N131,0)</f>
        <v>0</v>
      </c>
      <c r="BF131" s="155">
        <f t="shared" ref="BF131:BF137" si="5">IF(U131="znížená",N131,0)</f>
        <v>0</v>
      </c>
      <c r="BG131" s="155">
        <f t="shared" ref="BG131:BG137" si="6">IF(U131="zákl. prenesená",N131,0)</f>
        <v>0</v>
      </c>
      <c r="BH131" s="155">
        <f t="shared" ref="BH131:BH137" si="7">IF(U131="zníž. prenesená",N131,0)</f>
        <v>0</v>
      </c>
      <c r="BI131" s="155">
        <f t="shared" ref="BI131:BI137" si="8">IF(U131="nulová",N131,0)</f>
        <v>0</v>
      </c>
      <c r="BJ131" s="18" t="s">
        <v>80</v>
      </c>
      <c r="BK131" s="156">
        <f t="shared" ref="BK131:BK137" si="9">ROUND(L131*K131,3)</f>
        <v>0</v>
      </c>
      <c r="BL131" s="18" t="s">
        <v>142</v>
      </c>
      <c r="BM131" s="18" t="s">
        <v>137</v>
      </c>
    </row>
    <row r="132" spans="2:65" s="1" customFormat="1" ht="44.25" customHeight="1">
      <c r="B132" s="127"/>
      <c r="C132" s="148" t="s">
        <v>174</v>
      </c>
      <c r="D132" s="148" t="s">
        <v>138</v>
      </c>
      <c r="E132" s="149" t="s">
        <v>175</v>
      </c>
      <c r="F132" s="413" t="s">
        <v>176</v>
      </c>
      <c r="G132" s="413"/>
      <c r="H132" s="413"/>
      <c r="I132" s="413"/>
      <c r="J132" s="150" t="s">
        <v>141</v>
      </c>
      <c r="K132" s="151">
        <v>4438.741</v>
      </c>
      <c r="L132" s="410"/>
      <c r="M132" s="411"/>
      <c r="N132" s="412">
        <f t="shared" si="0"/>
        <v>0</v>
      </c>
      <c r="O132" s="412"/>
      <c r="P132" s="412"/>
      <c r="Q132" s="412"/>
      <c r="R132" s="129"/>
      <c r="T132" s="152" t="s">
        <v>5</v>
      </c>
      <c r="U132" s="41" t="s">
        <v>37</v>
      </c>
      <c r="V132" s="153">
        <v>0</v>
      </c>
      <c r="W132" s="153">
        <f t="shared" si="1"/>
        <v>0</v>
      </c>
      <c r="X132" s="153">
        <v>0</v>
      </c>
      <c r="Y132" s="153">
        <f t="shared" si="2"/>
        <v>0</v>
      </c>
      <c r="Z132" s="153">
        <v>0</v>
      </c>
      <c r="AA132" s="154">
        <f t="shared" si="3"/>
        <v>0</v>
      </c>
      <c r="AR132" s="18" t="s">
        <v>142</v>
      </c>
      <c r="AT132" s="18" t="s">
        <v>138</v>
      </c>
      <c r="AU132" s="18" t="s">
        <v>80</v>
      </c>
      <c r="AY132" s="18" t="s">
        <v>136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8" t="s">
        <v>80</v>
      </c>
      <c r="BK132" s="156">
        <f t="shared" si="9"/>
        <v>0</v>
      </c>
      <c r="BL132" s="18" t="s">
        <v>142</v>
      </c>
      <c r="BM132" s="18" t="s">
        <v>10</v>
      </c>
    </row>
    <row r="133" spans="2:65" s="1" customFormat="1" ht="44.25" customHeight="1">
      <c r="B133" s="127"/>
      <c r="C133" s="148" t="s">
        <v>177</v>
      </c>
      <c r="D133" s="148" t="s">
        <v>138</v>
      </c>
      <c r="E133" s="149" t="s">
        <v>178</v>
      </c>
      <c r="F133" s="413" t="s">
        <v>179</v>
      </c>
      <c r="G133" s="413"/>
      <c r="H133" s="413"/>
      <c r="I133" s="413"/>
      <c r="J133" s="150" t="s">
        <v>146</v>
      </c>
      <c r="K133" s="151">
        <v>102.79300000000001</v>
      </c>
      <c r="L133" s="410"/>
      <c r="M133" s="411"/>
      <c r="N133" s="412">
        <f t="shared" si="0"/>
        <v>0</v>
      </c>
      <c r="O133" s="412"/>
      <c r="P133" s="412"/>
      <c r="Q133" s="412"/>
      <c r="R133" s="129"/>
      <c r="T133" s="152" t="s">
        <v>5</v>
      </c>
      <c r="U133" s="41" t="s">
        <v>37</v>
      </c>
      <c r="V133" s="153">
        <v>0</v>
      </c>
      <c r="W133" s="153">
        <f t="shared" si="1"/>
        <v>0</v>
      </c>
      <c r="X133" s="153">
        <v>0</v>
      </c>
      <c r="Y133" s="153">
        <f t="shared" si="2"/>
        <v>0</v>
      </c>
      <c r="Z133" s="153">
        <v>0</v>
      </c>
      <c r="AA133" s="154">
        <f t="shared" si="3"/>
        <v>0</v>
      </c>
      <c r="AR133" s="18" t="s">
        <v>142</v>
      </c>
      <c r="AT133" s="18" t="s">
        <v>138</v>
      </c>
      <c r="AU133" s="18" t="s">
        <v>80</v>
      </c>
      <c r="AY133" s="18" t="s">
        <v>136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8" t="s">
        <v>80</v>
      </c>
      <c r="BK133" s="156">
        <f t="shared" si="9"/>
        <v>0</v>
      </c>
      <c r="BL133" s="18" t="s">
        <v>142</v>
      </c>
      <c r="BM133" s="18" t="s">
        <v>180</v>
      </c>
    </row>
    <row r="134" spans="2:65" s="1" customFormat="1" ht="31.5" customHeight="1">
      <c r="B134" s="127"/>
      <c r="C134" s="157" t="s">
        <v>181</v>
      </c>
      <c r="D134" s="157" t="s">
        <v>182</v>
      </c>
      <c r="E134" s="158" t="s">
        <v>183</v>
      </c>
      <c r="F134" s="414" t="s">
        <v>184</v>
      </c>
      <c r="G134" s="414"/>
      <c r="H134" s="414"/>
      <c r="I134" s="414"/>
      <c r="J134" s="159" t="s">
        <v>185</v>
      </c>
      <c r="K134" s="160">
        <v>102.79300000000001</v>
      </c>
      <c r="L134" s="415"/>
      <c r="M134" s="416"/>
      <c r="N134" s="417">
        <f t="shared" si="0"/>
        <v>0</v>
      </c>
      <c r="O134" s="412"/>
      <c r="P134" s="412"/>
      <c r="Q134" s="412"/>
      <c r="R134" s="129"/>
      <c r="T134" s="152" t="s">
        <v>5</v>
      </c>
      <c r="U134" s="41" t="s">
        <v>37</v>
      </c>
      <c r="V134" s="153">
        <v>0</v>
      </c>
      <c r="W134" s="153">
        <f t="shared" si="1"/>
        <v>0</v>
      </c>
      <c r="X134" s="153">
        <v>0</v>
      </c>
      <c r="Y134" s="153">
        <f t="shared" si="2"/>
        <v>0</v>
      </c>
      <c r="Z134" s="153">
        <v>0</v>
      </c>
      <c r="AA134" s="154">
        <f t="shared" si="3"/>
        <v>0</v>
      </c>
      <c r="AR134" s="18" t="s">
        <v>155</v>
      </c>
      <c r="AT134" s="18" t="s">
        <v>182</v>
      </c>
      <c r="AU134" s="18" t="s">
        <v>80</v>
      </c>
      <c r="AY134" s="18" t="s">
        <v>136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8" t="s">
        <v>80</v>
      </c>
      <c r="BK134" s="156">
        <f t="shared" si="9"/>
        <v>0</v>
      </c>
      <c r="BL134" s="18" t="s">
        <v>142</v>
      </c>
      <c r="BM134" s="18" t="s">
        <v>186</v>
      </c>
    </row>
    <row r="135" spans="2:65" s="1" customFormat="1" ht="31.5" customHeight="1">
      <c r="B135" s="127"/>
      <c r="C135" s="157" t="s">
        <v>187</v>
      </c>
      <c r="D135" s="157" t="s">
        <v>182</v>
      </c>
      <c r="E135" s="158" t="s">
        <v>188</v>
      </c>
      <c r="F135" s="414" t="s">
        <v>189</v>
      </c>
      <c r="G135" s="414"/>
      <c r="H135" s="414"/>
      <c r="I135" s="414"/>
      <c r="J135" s="159" t="s">
        <v>185</v>
      </c>
      <c r="K135" s="160">
        <v>102.79300000000001</v>
      </c>
      <c r="L135" s="415"/>
      <c r="M135" s="416"/>
      <c r="N135" s="417">
        <f t="shared" si="0"/>
        <v>0</v>
      </c>
      <c r="O135" s="412"/>
      <c r="P135" s="412"/>
      <c r="Q135" s="412"/>
      <c r="R135" s="129"/>
      <c r="T135" s="152" t="s">
        <v>5</v>
      </c>
      <c r="U135" s="41" t="s">
        <v>37</v>
      </c>
      <c r="V135" s="153">
        <v>0</v>
      </c>
      <c r="W135" s="153">
        <f t="shared" si="1"/>
        <v>0</v>
      </c>
      <c r="X135" s="153">
        <v>0</v>
      </c>
      <c r="Y135" s="153">
        <f t="shared" si="2"/>
        <v>0</v>
      </c>
      <c r="Z135" s="153">
        <v>0</v>
      </c>
      <c r="AA135" s="154">
        <f t="shared" si="3"/>
        <v>0</v>
      </c>
      <c r="AR135" s="18" t="s">
        <v>155</v>
      </c>
      <c r="AT135" s="18" t="s">
        <v>182</v>
      </c>
      <c r="AU135" s="18" t="s">
        <v>80</v>
      </c>
      <c r="AY135" s="18" t="s">
        <v>136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8" t="s">
        <v>80</v>
      </c>
      <c r="BK135" s="156">
        <f t="shared" si="9"/>
        <v>0</v>
      </c>
      <c r="BL135" s="18" t="s">
        <v>142</v>
      </c>
      <c r="BM135" s="18" t="s">
        <v>190</v>
      </c>
    </row>
    <row r="136" spans="2:65" s="1" customFormat="1" ht="44.25" customHeight="1">
      <c r="B136" s="127"/>
      <c r="C136" s="148" t="s">
        <v>191</v>
      </c>
      <c r="D136" s="148" t="s">
        <v>138</v>
      </c>
      <c r="E136" s="149" t="s">
        <v>192</v>
      </c>
      <c r="F136" s="413" t="s">
        <v>193</v>
      </c>
      <c r="G136" s="413"/>
      <c r="H136" s="413"/>
      <c r="I136" s="413"/>
      <c r="J136" s="150" t="s">
        <v>146</v>
      </c>
      <c r="K136" s="151">
        <v>1287.348</v>
      </c>
      <c r="L136" s="410"/>
      <c r="M136" s="411"/>
      <c r="N136" s="412">
        <f t="shared" si="0"/>
        <v>0</v>
      </c>
      <c r="O136" s="412"/>
      <c r="P136" s="412"/>
      <c r="Q136" s="412"/>
      <c r="R136" s="129"/>
      <c r="T136" s="152" t="s">
        <v>5</v>
      </c>
      <c r="U136" s="41" t="s">
        <v>37</v>
      </c>
      <c r="V136" s="153">
        <v>0</v>
      </c>
      <c r="W136" s="153">
        <f t="shared" si="1"/>
        <v>0</v>
      </c>
      <c r="X136" s="153">
        <v>0</v>
      </c>
      <c r="Y136" s="153">
        <f t="shared" si="2"/>
        <v>0</v>
      </c>
      <c r="Z136" s="153">
        <v>0</v>
      </c>
      <c r="AA136" s="154">
        <f t="shared" si="3"/>
        <v>0</v>
      </c>
      <c r="AR136" s="18" t="s">
        <v>142</v>
      </c>
      <c r="AT136" s="18" t="s">
        <v>138</v>
      </c>
      <c r="AU136" s="18" t="s">
        <v>80</v>
      </c>
      <c r="AY136" s="18" t="s">
        <v>136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8" t="s">
        <v>80</v>
      </c>
      <c r="BK136" s="156">
        <f t="shared" si="9"/>
        <v>0</v>
      </c>
      <c r="BL136" s="18" t="s">
        <v>142</v>
      </c>
      <c r="BM136" s="18" t="s">
        <v>194</v>
      </c>
    </row>
    <row r="137" spans="2:65" s="1" customFormat="1" ht="22.5" customHeight="1">
      <c r="B137" s="127"/>
      <c r="C137" s="157" t="s">
        <v>195</v>
      </c>
      <c r="D137" s="157" t="s">
        <v>182</v>
      </c>
      <c r="E137" s="158" t="s">
        <v>196</v>
      </c>
      <c r="F137" s="414" t="s">
        <v>197</v>
      </c>
      <c r="G137" s="414"/>
      <c r="H137" s="414"/>
      <c r="I137" s="414"/>
      <c r="J137" s="159" t="s">
        <v>185</v>
      </c>
      <c r="K137" s="160">
        <v>1300.222</v>
      </c>
      <c r="L137" s="415"/>
      <c r="M137" s="416"/>
      <c r="N137" s="417">
        <f t="shared" si="0"/>
        <v>0</v>
      </c>
      <c r="O137" s="412"/>
      <c r="P137" s="412"/>
      <c r="Q137" s="412"/>
      <c r="R137" s="129"/>
      <c r="T137" s="152" t="s">
        <v>5</v>
      </c>
      <c r="U137" s="161" t="s">
        <v>37</v>
      </c>
      <c r="V137" s="162">
        <v>0</v>
      </c>
      <c r="W137" s="162">
        <f t="shared" si="1"/>
        <v>0</v>
      </c>
      <c r="X137" s="162">
        <v>0</v>
      </c>
      <c r="Y137" s="162">
        <f t="shared" si="2"/>
        <v>0</v>
      </c>
      <c r="Z137" s="162">
        <v>0</v>
      </c>
      <c r="AA137" s="163">
        <f t="shared" si="3"/>
        <v>0</v>
      </c>
      <c r="AR137" s="18" t="s">
        <v>155</v>
      </c>
      <c r="AT137" s="18" t="s">
        <v>182</v>
      </c>
      <c r="AU137" s="18" t="s">
        <v>80</v>
      </c>
      <c r="AY137" s="18" t="s">
        <v>136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8" t="s">
        <v>80</v>
      </c>
      <c r="BK137" s="156">
        <f t="shared" si="9"/>
        <v>0</v>
      </c>
      <c r="BL137" s="18" t="s">
        <v>142</v>
      </c>
      <c r="BM137" s="18" t="s">
        <v>198</v>
      </c>
    </row>
    <row r="138" spans="2:65" s="1" customFormat="1" ht="6.95" customHeight="1">
      <c r="B138" s="56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8"/>
    </row>
  </sheetData>
  <mergeCells count="114">
    <mergeCell ref="N117:Q117"/>
    <mergeCell ref="N118:Q118"/>
    <mergeCell ref="N119:Q119"/>
    <mergeCell ref="N125:Q125"/>
    <mergeCell ref="N128:Q128"/>
    <mergeCell ref="N130:Q130"/>
    <mergeCell ref="H1:K1"/>
    <mergeCell ref="S2:AC2"/>
    <mergeCell ref="F135:I135"/>
    <mergeCell ref="L135:M135"/>
    <mergeCell ref="N135:Q135"/>
    <mergeCell ref="F127:I127"/>
    <mergeCell ref="L127:M127"/>
    <mergeCell ref="N127:Q127"/>
    <mergeCell ref="F129:I129"/>
    <mergeCell ref="L129:M129"/>
    <mergeCell ref="N129:Q129"/>
    <mergeCell ref="F131:I131"/>
    <mergeCell ref="L131:M131"/>
    <mergeCell ref="N131:Q131"/>
    <mergeCell ref="F123:I123"/>
    <mergeCell ref="L123:M123"/>
    <mergeCell ref="N123:Q123"/>
    <mergeCell ref="F124:I124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L124:M124"/>
    <mergeCell ref="N124:Q124"/>
    <mergeCell ref="F126:I126"/>
    <mergeCell ref="L126:M126"/>
    <mergeCell ref="N126:Q126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L125:M125"/>
    <mergeCell ref="F107:P107"/>
    <mergeCell ref="F108:P108"/>
    <mergeCell ref="F109:P109"/>
    <mergeCell ref="M111:P111"/>
    <mergeCell ref="M113:Q113"/>
    <mergeCell ref="M114:Q114"/>
    <mergeCell ref="F116:I116"/>
    <mergeCell ref="L116:M116"/>
    <mergeCell ref="N116:Q116"/>
    <mergeCell ref="N91:Q91"/>
    <mergeCell ref="N92:Q92"/>
    <mergeCell ref="N93:Q93"/>
    <mergeCell ref="N94:Q94"/>
    <mergeCell ref="N96:Q96"/>
    <mergeCell ref="D97:H97"/>
    <mergeCell ref="N97:Q97"/>
    <mergeCell ref="L99:Q99"/>
    <mergeCell ref="C105:Q105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L128:M128"/>
    <mergeCell ref="L130:M130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</mergeCells>
  <hyperlinks>
    <hyperlink ref="F1:G1" location="C2" display="1) Krycí list rozpočtu" xr:uid="{00000000-0004-0000-0300-000000000000}"/>
    <hyperlink ref="H1:K1" location="C87" display="2) Rekapitulácia rozpočtu" xr:uid="{00000000-0004-0000-0300-000001000000}"/>
    <hyperlink ref="L1" location="C116" display="3) Rozpočet" xr:uid="{00000000-0004-0000-0300-000002000000}"/>
    <hyperlink ref="S1:T1" location="'Rekapitulácia stavby'!C2" display="Rekapitulácia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842F-8BBA-4258-9142-93E9A5F1C87B}">
  <sheetPr>
    <pageSetUpPr fitToPage="1"/>
  </sheetPr>
  <dimension ref="A1:BN129"/>
  <sheetViews>
    <sheetView showGridLines="0" tabSelected="1" workbookViewId="0">
      <pane ySplit="1" topLeftCell="A2" activePane="bottomLeft" state="frozen"/>
      <selection pane="bottomLeft" activeCell="N90" sqref="N90:Q90"/>
    </sheetView>
  </sheetViews>
  <sheetFormatPr defaultRowHeight="13.5"/>
  <cols>
    <col min="1" max="1" width="8.33203125" style="167" customWidth="1"/>
    <col min="2" max="2" width="1.6640625" style="167" customWidth="1"/>
    <col min="3" max="3" width="4.1640625" style="167" customWidth="1"/>
    <col min="4" max="4" width="4.33203125" style="167" customWidth="1"/>
    <col min="5" max="5" width="17.1640625" style="167" customWidth="1"/>
    <col min="6" max="7" width="11.1640625" style="167" customWidth="1"/>
    <col min="8" max="8" width="12.5" style="167" customWidth="1"/>
    <col min="9" max="9" width="7" style="167" customWidth="1"/>
    <col min="10" max="10" width="5.1640625" style="167" customWidth="1"/>
    <col min="11" max="11" width="11.5" style="167" customWidth="1"/>
    <col min="12" max="12" width="12" style="167" customWidth="1"/>
    <col min="13" max="14" width="6" style="167" customWidth="1"/>
    <col min="15" max="15" width="2" style="167" customWidth="1"/>
    <col min="16" max="16" width="12.5" style="167" customWidth="1"/>
    <col min="17" max="17" width="4.1640625" style="167" customWidth="1"/>
    <col min="18" max="18" width="1.6640625" style="167" customWidth="1"/>
    <col min="19" max="19" width="8.1640625" style="167" customWidth="1"/>
    <col min="20" max="20" width="29.6640625" style="167" hidden="1" customWidth="1"/>
    <col min="21" max="21" width="16.33203125" style="167" hidden="1" customWidth="1"/>
    <col min="22" max="22" width="12.33203125" style="167" hidden="1" customWidth="1"/>
    <col min="23" max="23" width="16.33203125" style="167" hidden="1" customWidth="1"/>
    <col min="24" max="24" width="12.1640625" style="167" hidden="1" customWidth="1"/>
    <col min="25" max="25" width="15" style="167" hidden="1" customWidth="1"/>
    <col min="26" max="26" width="11" style="167" hidden="1" customWidth="1"/>
    <col min="27" max="27" width="15" style="167" hidden="1" customWidth="1"/>
    <col min="28" max="28" width="16.33203125" style="167" hidden="1" customWidth="1"/>
    <col min="29" max="29" width="11" style="167" customWidth="1"/>
    <col min="30" max="30" width="15" style="167" customWidth="1"/>
    <col min="31" max="31" width="16.33203125" style="167" customWidth="1"/>
    <col min="32" max="16384" width="9.33203125" style="167"/>
  </cols>
  <sheetData>
    <row r="1" spans="1:66" ht="21.75" customHeight="1">
      <c r="A1" s="15"/>
      <c r="B1" s="230"/>
      <c r="C1" s="230"/>
      <c r="D1" s="231" t="s">
        <v>1</v>
      </c>
      <c r="E1" s="230"/>
      <c r="F1" s="229" t="s">
        <v>97</v>
      </c>
      <c r="G1" s="229"/>
      <c r="H1" s="456" t="s">
        <v>98</v>
      </c>
      <c r="I1" s="456"/>
      <c r="J1" s="456"/>
      <c r="K1" s="456"/>
      <c r="L1" s="229" t="s">
        <v>99</v>
      </c>
      <c r="M1" s="230"/>
      <c r="N1" s="230"/>
      <c r="O1" s="231" t="s">
        <v>100</v>
      </c>
      <c r="P1" s="230"/>
      <c r="Q1" s="230"/>
      <c r="R1" s="230"/>
      <c r="S1" s="229" t="s">
        <v>101</v>
      </c>
      <c r="T1" s="229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427" t="s">
        <v>7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S2" s="379" t="s">
        <v>8</v>
      </c>
      <c r="T2" s="380"/>
      <c r="U2" s="380"/>
      <c r="V2" s="380"/>
      <c r="W2" s="380"/>
      <c r="X2" s="380"/>
      <c r="Y2" s="380"/>
      <c r="Z2" s="380"/>
      <c r="AA2" s="380"/>
      <c r="AB2" s="380"/>
      <c r="AC2" s="380"/>
      <c r="AT2" s="176" t="s">
        <v>255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76" t="s">
        <v>70</v>
      </c>
    </row>
    <row r="4" spans="1:66" ht="36.950000000000003" customHeight="1">
      <c r="B4" s="22"/>
      <c r="C4" s="429" t="s">
        <v>102</v>
      </c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23"/>
      <c r="T4" s="24" t="s">
        <v>12</v>
      </c>
      <c r="AT4" s="176" t="s">
        <v>6</v>
      </c>
    </row>
    <row r="5" spans="1:66" ht="6.95" customHeight="1">
      <c r="B5" s="22"/>
      <c r="R5" s="23"/>
    </row>
    <row r="6" spans="1:66" ht="25.35" customHeight="1">
      <c r="B6" s="22"/>
      <c r="D6" s="204" t="s">
        <v>15</v>
      </c>
      <c r="F6" s="431" t="str">
        <f>'[1]Rekapitulácia stavby'!K6</f>
        <v>REVITALIZÁCIA ŠPORTOVÉHO AREÁLU SLÁVIA - 2E</v>
      </c>
      <c r="G6" s="432"/>
      <c r="H6" s="432"/>
      <c r="I6" s="432"/>
      <c r="J6" s="432"/>
      <c r="K6" s="432"/>
      <c r="L6" s="432"/>
      <c r="M6" s="432"/>
      <c r="N6" s="432"/>
      <c r="O6" s="432"/>
      <c r="P6" s="432"/>
      <c r="R6" s="23"/>
    </row>
    <row r="7" spans="1:66" ht="25.35" customHeight="1">
      <c r="B7" s="22"/>
      <c r="D7" s="204" t="s">
        <v>125</v>
      </c>
      <c r="F7" s="431" t="s">
        <v>126</v>
      </c>
      <c r="G7" s="380"/>
      <c r="H7" s="380"/>
      <c r="I7" s="380"/>
      <c r="J7" s="380"/>
      <c r="K7" s="380"/>
      <c r="L7" s="380"/>
      <c r="M7" s="380"/>
      <c r="N7" s="380"/>
      <c r="O7" s="380"/>
      <c r="P7" s="380"/>
      <c r="R7" s="23"/>
    </row>
    <row r="8" spans="1:66" s="171" customFormat="1" ht="32.85" customHeight="1">
      <c r="B8" s="200"/>
      <c r="D8" s="228" t="s">
        <v>127</v>
      </c>
      <c r="F8" s="433" t="s">
        <v>254</v>
      </c>
      <c r="G8" s="434"/>
      <c r="H8" s="434"/>
      <c r="I8" s="434"/>
      <c r="J8" s="434"/>
      <c r="K8" s="434"/>
      <c r="L8" s="434"/>
      <c r="M8" s="434"/>
      <c r="N8" s="434"/>
      <c r="O8" s="434"/>
      <c r="P8" s="434"/>
      <c r="R8" s="198"/>
    </row>
    <row r="9" spans="1:66" s="171" customFormat="1" ht="14.45" customHeight="1">
      <c r="B9" s="200"/>
      <c r="D9" s="204" t="s">
        <v>17</v>
      </c>
      <c r="F9" s="205" t="s">
        <v>5</v>
      </c>
      <c r="M9" s="204" t="s">
        <v>18</v>
      </c>
      <c r="O9" s="205" t="s">
        <v>5</v>
      </c>
      <c r="R9" s="198"/>
    </row>
    <row r="10" spans="1:66" s="171" customFormat="1" ht="14.45" customHeight="1">
      <c r="B10" s="200"/>
      <c r="D10" s="204" t="s">
        <v>19</v>
      </c>
      <c r="F10" s="205" t="s">
        <v>20</v>
      </c>
      <c r="M10" s="204" t="s">
        <v>21</v>
      </c>
      <c r="O10" s="435">
        <f>'[1]Rekapitulácia stavby'!AN8</f>
        <v>44217</v>
      </c>
      <c r="P10" s="435"/>
      <c r="R10" s="198"/>
    </row>
    <row r="11" spans="1:66" s="171" customFormat="1" ht="10.9" customHeight="1">
      <c r="B11" s="200"/>
      <c r="R11" s="198"/>
    </row>
    <row r="12" spans="1:66" s="171" customFormat="1" ht="14.45" customHeight="1">
      <c r="B12" s="200"/>
      <c r="D12" s="204" t="s">
        <v>22</v>
      </c>
      <c r="M12" s="204" t="s">
        <v>23</v>
      </c>
      <c r="O12" s="439" t="str">
        <f>IF('[1]Rekapitulácia stavby'!AN10="","",'[1]Rekapitulácia stavby'!AN10)</f>
        <v/>
      </c>
      <c r="P12" s="439"/>
      <c r="R12" s="198"/>
    </row>
    <row r="13" spans="1:66" s="171" customFormat="1" ht="18" customHeight="1">
      <c r="B13" s="200"/>
      <c r="E13" s="205" t="str">
        <f>IF('[1]Rekapitulácia stavby'!E11="","",'[1]Rekapitulácia stavby'!E11)</f>
        <v xml:space="preserve"> </v>
      </c>
      <c r="M13" s="204" t="s">
        <v>24</v>
      </c>
      <c r="O13" s="439" t="str">
        <f>IF('[1]Rekapitulácia stavby'!AN11="","",'[1]Rekapitulácia stavby'!AN11)</f>
        <v/>
      </c>
      <c r="P13" s="439"/>
      <c r="R13" s="198"/>
    </row>
    <row r="14" spans="1:66" s="171" customFormat="1" ht="6.95" customHeight="1">
      <c r="B14" s="200"/>
      <c r="R14" s="198"/>
    </row>
    <row r="15" spans="1:66" s="171" customFormat="1" ht="14.45" customHeight="1">
      <c r="B15" s="200"/>
      <c r="D15" s="204" t="s">
        <v>25</v>
      </c>
      <c r="M15" s="204" t="s">
        <v>23</v>
      </c>
      <c r="O15" s="439" t="str">
        <f>IF('[1]Rekapitulácia stavby'!AN13="","",'[1]Rekapitulácia stavby'!AN13)</f>
        <v/>
      </c>
      <c r="P15" s="439"/>
      <c r="R15" s="198"/>
    </row>
    <row r="16" spans="1:66" s="171" customFormat="1" ht="18" customHeight="1">
      <c r="B16" s="200"/>
      <c r="E16" s="205" t="str">
        <f>IF('[1]Rekapitulácia stavby'!E14="","",'[1]Rekapitulácia stavby'!E14)</f>
        <v xml:space="preserve"> </v>
      </c>
      <c r="M16" s="204" t="s">
        <v>24</v>
      </c>
      <c r="O16" s="439" t="str">
        <f>IF('[1]Rekapitulácia stavby'!AN14="","",'[1]Rekapitulácia stavby'!AN14)</f>
        <v/>
      </c>
      <c r="P16" s="439"/>
      <c r="R16" s="198"/>
    </row>
    <row r="17" spans="2:18" s="171" customFormat="1" ht="6.95" customHeight="1">
      <c r="B17" s="200"/>
      <c r="R17" s="198"/>
    </row>
    <row r="18" spans="2:18" s="171" customFormat="1" ht="14.45" customHeight="1">
      <c r="B18" s="200"/>
      <c r="D18" s="204" t="s">
        <v>26</v>
      </c>
      <c r="M18" s="204" t="s">
        <v>23</v>
      </c>
      <c r="O18" s="439" t="str">
        <f>IF('[1]Rekapitulácia stavby'!AN16="","",'[1]Rekapitulácia stavby'!AN16)</f>
        <v/>
      </c>
      <c r="P18" s="439"/>
      <c r="R18" s="198"/>
    </row>
    <row r="19" spans="2:18" s="171" customFormat="1" ht="18" customHeight="1">
      <c r="B19" s="200"/>
      <c r="E19" s="205" t="str">
        <f>IF('[1]Rekapitulácia stavby'!E17="","",'[1]Rekapitulácia stavby'!E17)</f>
        <v xml:space="preserve"> </v>
      </c>
      <c r="M19" s="204" t="s">
        <v>24</v>
      </c>
      <c r="O19" s="439" t="str">
        <f>IF('[1]Rekapitulácia stavby'!AN17="","",'[1]Rekapitulácia stavby'!AN17)</f>
        <v/>
      </c>
      <c r="P19" s="439"/>
      <c r="R19" s="198"/>
    </row>
    <row r="20" spans="2:18" s="171" customFormat="1" ht="6.95" customHeight="1">
      <c r="B20" s="200"/>
      <c r="R20" s="198"/>
    </row>
    <row r="21" spans="2:18" s="171" customFormat="1" ht="14.45" customHeight="1">
      <c r="B21" s="200"/>
      <c r="D21" s="204" t="s">
        <v>29</v>
      </c>
      <c r="M21" s="204" t="s">
        <v>23</v>
      </c>
      <c r="O21" s="439" t="str">
        <f>IF('[1]Rekapitulácia stavby'!AN19="","",'[1]Rekapitulácia stavby'!AN19)</f>
        <v/>
      </c>
      <c r="P21" s="439"/>
      <c r="R21" s="198"/>
    </row>
    <row r="22" spans="2:18" s="171" customFormat="1" ht="18" customHeight="1">
      <c r="B22" s="200"/>
      <c r="E22" s="205" t="str">
        <f>IF('[1]Rekapitulácia stavby'!E20="","",'[1]Rekapitulácia stavby'!E20)</f>
        <v xml:space="preserve"> </v>
      </c>
      <c r="M22" s="204" t="s">
        <v>24</v>
      </c>
      <c r="O22" s="439" t="str">
        <f>IF('[1]Rekapitulácia stavby'!AN20="","",'[1]Rekapitulácia stavby'!AN20)</f>
        <v/>
      </c>
      <c r="P22" s="439"/>
      <c r="R22" s="198"/>
    </row>
    <row r="23" spans="2:18" s="171" customFormat="1" ht="6.95" customHeight="1">
      <c r="B23" s="200"/>
      <c r="R23" s="198"/>
    </row>
    <row r="24" spans="2:18" s="171" customFormat="1" ht="14.45" customHeight="1">
      <c r="B24" s="200"/>
      <c r="D24" s="204" t="s">
        <v>30</v>
      </c>
      <c r="R24" s="198"/>
    </row>
    <row r="25" spans="2:18" s="171" customFormat="1" ht="22.5" customHeight="1">
      <c r="B25" s="200"/>
      <c r="E25" s="440" t="s">
        <v>5</v>
      </c>
      <c r="F25" s="440"/>
      <c r="G25" s="440"/>
      <c r="H25" s="440"/>
      <c r="I25" s="440"/>
      <c r="J25" s="440"/>
      <c r="K25" s="440"/>
      <c r="L25" s="440"/>
      <c r="R25" s="198"/>
    </row>
    <row r="26" spans="2:18" s="171" customFormat="1" ht="6.95" customHeight="1">
      <c r="B26" s="200"/>
      <c r="R26" s="198"/>
    </row>
    <row r="27" spans="2:18" s="171" customFormat="1" ht="6.95" customHeight="1">
      <c r="B27" s="200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R27" s="198"/>
    </row>
    <row r="28" spans="2:18" s="171" customFormat="1" ht="14.45" customHeight="1">
      <c r="B28" s="200"/>
      <c r="D28" s="101" t="s">
        <v>103</v>
      </c>
      <c r="M28" s="436">
        <f>N89</f>
        <v>0</v>
      </c>
      <c r="N28" s="436"/>
      <c r="O28" s="436"/>
      <c r="P28" s="436"/>
      <c r="R28" s="198"/>
    </row>
    <row r="29" spans="2:18" s="171" customFormat="1" ht="14.45" customHeight="1">
      <c r="B29" s="200"/>
      <c r="D29" s="227" t="s">
        <v>104</v>
      </c>
      <c r="M29" s="436">
        <f>N94</f>
        <v>0</v>
      </c>
      <c r="N29" s="436"/>
      <c r="O29" s="436"/>
      <c r="P29" s="436"/>
      <c r="R29" s="198"/>
    </row>
    <row r="30" spans="2:18" s="171" customFormat="1" ht="6.95" customHeight="1">
      <c r="B30" s="200"/>
      <c r="R30" s="198"/>
    </row>
    <row r="31" spans="2:18" s="171" customFormat="1" ht="25.35" customHeight="1">
      <c r="B31" s="200"/>
      <c r="D31" s="226" t="s">
        <v>33</v>
      </c>
      <c r="M31" s="437">
        <f>ROUND(M28+M29,2)</f>
        <v>0</v>
      </c>
      <c r="N31" s="434"/>
      <c r="O31" s="434"/>
      <c r="P31" s="434"/>
      <c r="R31" s="198"/>
    </row>
    <row r="32" spans="2:18" s="171" customFormat="1" ht="6.95" customHeight="1">
      <c r="B32" s="200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R32" s="198"/>
    </row>
    <row r="33" spans="2:18" s="171" customFormat="1" ht="14.45" customHeight="1">
      <c r="B33" s="200"/>
      <c r="D33" s="225" t="s">
        <v>34</v>
      </c>
      <c r="E33" s="225" t="s">
        <v>35</v>
      </c>
      <c r="F33" s="224">
        <v>0.2</v>
      </c>
      <c r="G33" s="223" t="s">
        <v>36</v>
      </c>
      <c r="H33" s="438">
        <f>ROUND((SUM(BE94:BE96)+SUM(BE115:BE128)), 2)</f>
        <v>0</v>
      </c>
      <c r="I33" s="434"/>
      <c r="J33" s="434"/>
      <c r="M33" s="438">
        <f>ROUND(ROUND((SUM(BE94:BE96)+SUM(BE115:BE128)), 2)*F33, 2)</f>
        <v>0</v>
      </c>
      <c r="N33" s="434"/>
      <c r="O33" s="434"/>
      <c r="P33" s="434"/>
      <c r="R33" s="198"/>
    </row>
    <row r="34" spans="2:18" s="171" customFormat="1" ht="14.45" customHeight="1">
      <c r="B34" s="200"/>
      <c r="E34" s="225" t="s">
        <v>37</v>
      </c>
      <c r="F34" s="224">
        <v>0.2</v>
      </c>
      <c r="G34" s="223" t="s">
        <v>36</v>
      </c>
      <c r="H34" s="438">
        <f>ROUND((SUM(BF94:BF96)+SUM(BF115:BF128)), 2)</f>
        <v>0</v>
      </c>
      <c r="I34" s="434"/>
      <c r="J34" s="434"/>
      <c r="M34" s="438">
        <f>ROUND(ROUND((SUM(BF94:BF96)+SUM(BF115:BF128)), 2)*F34, 2)</f>
        <v>0</v>
      </c>
      <c r="N34" s="434"/>
      <c r="O34" s="434"/>
      <c r="P34" s="434"/>
      <c r="R34" s="198"/>
    </row>
    <row r="35" spans="2:18" s="171" customFormat="1" ht="14.45" hidden="1" customHeight="1">
      <c r="B35" s="200"/>
      <c r="E35" s="225" t="s">
        <v>38</v>
      </c>
      <c r="F35" s="224">
        <v>0.2</v>
      </c>
      <c r="G35" s="223" t="s">
        <v>36</v>
      </c>
      <c r="H35" s="438">
        <f>ROUND((SUM(BG94:BG96)+SUM(BG115:BG128)), 2)</f>
        <v>0</v>
      </c>
      <c r="I35" s="434"/>
      <c r="J35" s="434"/>
      <c r="M35" s="438">
        <v>0</v>
      </c>
      <c r="N35" s="434"/>
      <c r="O35" s="434"/>
      <c r="P35" s="434"/>
      <c r="R35" s="198"/>
    </row>
    <row r="36" spans="2:18" s="171" customFormat="1" ht="14.45" hidden="1" customHeight="1">
      <c r="B36" s="200"/>
      <c r="E36" s="225" t="s">
        <v>39</v>
      </c>
      <c r="F36" s="224">
        <v>0.2</v>
      </c>
      <c r="G36" s="223" t="s">
        <v>36</v>
      </c>
      <c r="H36" s="438">
        <f>ROUND((SUM(BH94:BH96)+SUM(BH115:BH128)), 2)</f>
        <v>0</v>
      </c>
      <c r="I36" s="434"/>
      <c r="J36" s="434"/>
      <c r="M36" s="438">
        <v>0</v>
      </c>
      <c r="N36" s="434"/>
      <c r="O36" s="434"/>
      <c r="P36" s="434"/>
      <c r="R36" s="198"/>
    </row>
    <row r="37" spans="2:18" s="171" customFormat="1" ht="14.45" hidden="1" customHeight="1">
      <c r="B37" s="200"/>
      <c r="E37" s="225" t="s">
        <v>40</v>
      </c>
      <c r="F37" s="224">
        <v>0</v>
      </c>
      <c r="G37" s="223" t="s">
        <v>36</v>
      </c>
      <c r="H37" s="438">
        <f>ROUND((SUM(BI94:BI96)+SUM(BI115:BI128)), 2)</f>
        <v>0</v>
      </c>
      <c r="I37" s="434"/>
      <c r="J37" s="434"/>
      <c r="M37" s="438">
        <v>0</v>
      </c>
      <c r="N37" s="434"/>
      <c r="O37" s="434"/>
      <c r="P37" s="434"/>
      <c r="R37" s="198"/>
    </row>
    <row r="38" spans="2:18" s="171" customFormat="1" ht="6.95" customHeight="1">
      <c r="B38" s="200"/>
      <c r="R38" s="198"/>
    </row>
    <row r="39" spans="2:18" s="171" customFormat="1" ht="25.35" customHeight="1">
      <c r="B39" s="200"/>
      <c r="C39" s="209"/>
      <c r="D39" s="109" t="s">
        <v>41</v>
      </c>
      <c r="E39" s="222"/>
      <c r="F39" s="222"/>
      <c r="G39" s="110" t="s">
        <v>42</v>
      </c>
      <c r="H39" s="111" t="s">
        <v>43</v>
      </c>
      <c r="I39" s="222"/>
      <c r="J39" s="222"/>
      <c r="K39" s="222"/>
      <c r="L39" s="397">
        <f>SUM(M31:M37)</f>
        <v>0</v>
      </c>
      <c r="M39" s="397"/>
      <c r="N39" s="397"/>
      <c r="O39" s="397"/>
      <c r="P39" s="398"/>
      <c r="Q39" s="209"/>
      <c r="R39" s="198"/>
    </row>
    <row r="40" spans="2:18" s="171" customFormat="1" ht="14.45" customHeight="1">
      <c r="B40" s="200"/>
      <c r="R40" s="198"/>
    </row>
    <row r="41" spans="2:18" s="171" customFormat="1" ht="14.45" customHeight="1">
      <c r="B41" s="200"/>
      <c r="R41" s="198"/>
    </row>
    <row r="42" spans="2:18">
      <c r="B42" s="22"/>
      <c r="R42" s="23"/>
    </row>
    <row r="43" spans="2:18">
      <c r="B43" s="22"/>
      <c r="R43" s="23"/>
    </row>
    <row r="44" spans="2:18">
      <c r="B44" s="22"/>
      <c r="R44" s="23"/>
    </row>
    <row r="45" spans="2:18">
      <c r="B45" s="22"/>
      <c r="R45" s="23"/>
    </row>
    <row r="46" spans="2:18">
      <c r="B46" s="22"/>
      <c r="R46" s="23"/>
    </row>
    <row r="47" spans="2:18">
      <c r="B47" s="22"/>
      <c r="R47" s="23"/>
    </row>
    <row r="48" spans="2:18">
      <c r="B48" s="22"/>
      <c r="R48" s="23"/>
    </row>
    <row r="49" spans="2:18">
      <c r="B49" s="22"/>
      <c r="R49" s="23"/>
    </row>
    <row r="50" spans="2:18" s="171" customFormat="1" ht="15">
      <c r="B50" s="200"/>
      <c r="D50" s="47" t="s">
        <v>44</v>
      </c>
      <c r="E50" s="195"/>
      <c r="F50" s="195"/>
      <c r="G50" s="195"/>
      <c r="H50" s="221"/>
      <c r="J50" s="47" t="s">
        <v>45</v>
      </c>
      <c r="K50" s="195"/>
      <c r="L50" s="195"/>
      <c r="M50" s="195"/>
      <c r="N50" s="195"/>
      <c r="O50" s="195"/>
      <c r="P50" s="221"/>
      <c r="R50" s="198"/>
    </row>
    <row r="51" spans="2:18">
      <c r="B51" s="22"/>
      <c r="D51" s="50"/>
      <c r="H51" s="51"/>
      <c r="J51" s="50"/>
      <c r="P51" s="51"/>
      <c r="R51" s="23"/>
    </row>
    <row r="52" spans="2:18">
      <c r="B52" s="22"/>
      <c r="D52" s="50"/>
      <c r="H52" s="51"/>
      <c r="J52" s="50"/>
      <c r="P52" s="51"/>
      <c r="R52" s="23"/>
    </row>
    <row r="53" spans="2:18">
      <c r="B53" s="22"/>
      <c r="D53" s="50"/>
      <c r="H53" s="51"/>
      <c r="J53" s="50"/>
      <c r="P53" s="51"/>
      <c r="R53" s="23"/>
    </row>
    <row r="54" spans="2:18">
      <c r="B54" s="22"/>
      <c r="D54" s="50"/>
      <c r="H54" s="51"/>
      <c r="J54" s="50"/>
      <c r="P54" s="51"/>
      <c r="R54" s="23"/>
    </row>
    <row r="55" spans="2:18">
      <c r="B55" s="22"/>
      <c r="D55" s="50"/>
      <c r="H55" s="51"/>
      <c r="J55" s="50"/>
      <c r="P55" s="51"/>
      <c r="R55" s="23"/>
    </row>
    <row r="56" spans="2:18">
      <c r="B56" s="22"/>
      <c r="D56" s="50"/>
      <c r="H56" s="51"/>
      <c r="J56" s="50"/>
      <c r="P56" s="51"/>
      <c r="R56" s="23"/>
    </row>
    <row r="57" spans="2:18">
      <c r="B57" s="22"/>
      <c r="D57" s="50"/>
      <c r="H57" s="51"/>
      <c r="J57" s="50"/>
      <c r="P57" s="51"/>
      <c r="R57" s="23"/>
    </row>
    <row r="58" spans="2:18">
      <c r="B58" s="22"/>
      <c r="D58" s="50"/>
      <c r="H58" s="51"/>
      <c r="J58" s="50"/>
      <c r="P58" s="51"/>
      <c r="R58" s="23"/>
    </row>
    <row r="59" spans="2:18" s="171" customFormat="1" ht="15">
      <c r="B59" s="200"/>
      <c r="D59" s="52" t="s">
        <v>46</v>
      </c>
      <c r="E59" s="220"/>
      <c r="F59" s="220"/>
      <c r="G59" s="54" t="s">
        <v>47</v>
      </c>
      <c r="H59" s="219"/>
      <c r="J59" s="52" t="s">
        <v>46</v>
      </c>
      <c r="K59" s="220"/>
      <c r="L59" s="220"/>
      <c r="M59" s="220"/>
      <c r="N59" s="54" t="s">
        <v>47</v>
      </c>
      <c r="O59" s="220"/>
      <c r="P59" s="219"/>
      <c r="R59" s="198"/>
    </row>
    <row r="60" spans="2:18">
      <c r="B60" s="22"/>
      <c r="R60" s="23"/>
    </row>
    <row r="61" spans="2:18" s="171" customFormat="1" ht="15">
      <c r="B61" s="200"/>
      <c r="D61" s="47" t="s">
        <v>48</v>
      </c>
      <c r="E61" s="195"/>
      <c r="F61" s="195"/>
      <c r="G61" s="195"/>
      <c r="H61" s="221"/>
      <c r="J61" s="47" t="s">
        <v>49</v>
      </c>
      <c r="K61" s="195"/>
      <c r="L61" s="195"/>
      <c r="M61" s="195"/>
      <c r="N61" s="195"/>
      <c r="O61" s="195"/>
      <c r="P61" s="221"/>
      <c r="R61" s="198"/>
    </row>
    <row r="62" spans="2:18">
      <c r="B62" s="22"/>
      <c r="D62" s="50"/>
      <c r="H62" s="51"/>
      <c r="J62" s="50"/>
      <c r="P62" s="51"/>
      <c r="R62" s="23"/>
    </row>
    <row r="63" spans="2:18">
      <c r="B63" s="22"/>
      <c r="D63" s="50"/>
      <c r="H63" s="51"/>
      <c r="J63" s="50"/>
      <c r="P63" s="51"/>
      <c r="R63" s="23"/>
    </row>
    <row r="64" spans="2:18">
      <c r="B64" s="22"/>
      <c r="D64" s="50"/>
      <c r="H64" s="51"/>
      <c r="J64" s="50"/>
      <c r="P64" s="51"/>
      <c r="R64" s="23"/>
    </row>
    <row r="65" spans="2:18">
      <c r="B65" s="22"/>
      <c r="D65" s="50"/>
      <c r="H65" s="51"/>
      <c r="J65" s="50"/>
      <c r="P65" s="51"/>
      <c r="R65" s="23"/>
    </row>
    <row r="66" spans="2:18">
      <c r="B66" s="22"/>
      <c r="D66" s="50"/>
      <c r="H66" s="51"/>
      <c r="J66" s="50"/>
      <c r="P66" s="51"/>
      <c r="R66" s="23"/>
    </row>
    <row r="67" spans="2:18">
      <c r="B67" s="22"/>
      <c r="D67" s="50"/>
      <c r="H67" s="51"/>
      <c r="J67" s="50"/>
      <c r="P67" s="51"/>
      <c r="R67" s="23"/>
    </row>
    <row r="68" spans="2:18">
      <c r="B68" s="22"/>
      <c r="D68" s="50"/>
      <c r="H68" s="51"/>
      <c r="J68" s="50"/>
      <c r="P68" s="51"/>
      <c r="R68" s="23"/>
    </row>
    <row r="69" spans="2:18">
      <c r="B69" s="22"/>
      <c r="D69" s="50"/>
      <c r="H69" s="51"/>
      <c r="J69" s="50"/>
      <c r="P69" s="51"/>
      <c r="R69" s="23"/>
    </row>
    <row r="70" spans="2:18" s="171" customFormat="1" ht="15">
      <c r="B70" s="200"/>
      <c r="D70" s="52" t="s">
        <v>46</v>
      </c>
      <c r="E70" s="220"/>
      <c r="F70" s="220"/>
      <c r="G70" s="54" t="s">
        <v>47</v>
      </c>
      <c r="H70" s="219"/>
      <c r="J70" s="52" t="s">
        <v>46</v>
      </c>
      <c r="K70" s="220"/>
      <c r="L70" s="220"/>
      <c r="M70" s="220"/>
      <c r="N70" s="54" t="s">
        <v>47</v>
      </c>
      <c r="O70" s="220"/>
      <c r="P70" s="219"/>
      <c r="R70" s="198"/>
    </row>
    <row r="71" spans="2:18" s="171" customFormat="1" ht="14.45" customHeight="1">
      <c r="B71" s="175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3"/>
    </row>
    <row r="75" spans="2:18" s="171" customFormat="1" ht="6.95" customHeight="1">
      <c r="B75" s="208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6"/>
    </row>
    <row r="76" spans="2:18" s="171" customFormat="1" ht="36.950000000000003" customHeight="1">
      <c r="B76" s="200"/>
      <c r="C76" s="429" t="s">
        <v>105</v>
      </c>
      <c r="D76" s="430"/>
      <c r="E76" s="430"/>
      <c r="F76" s="430"/>
      <c r="G76" s="430"/>
      <c r="H76" s="430"/>
      <c r="I76" s="430"/>
      <c r="J76" s="430"/>
      <c r="K76" s="430"/>
      <c r="L76" s="430"/>
      <c r="M76" s="430"/>
      <c r="N76" s="430"/>
      <c r="O76" s="430"/>
      <c r="P76" s="430"/>
      <c r="Q76" s="430"/>
      <c r="R76" s="198"/>
    </row>
    <row r="77" spans="2:18" s="171" customFormat="1" ht="6.95" customHeight="1">
      <c r="B77" s="200"/>
      <c r="R77" s="198"/>
    </row>
    <row r="78" spans="2:18" s="171" customFormat="1" ht="30" customHeight="1">
      <c r="B78" s="200"/>
      <c r="C78" s="204" t="s">
        <v>15</v>
      </c>
      <c r="F78" s="431" t="str">
        <f>F6</f>
        <v>REVITALIZÁCIA ŠPORTOVÉHO AREÁLU SLÁVIA - 2E</v>
      </c>
      <c r="G78" s="432"/>
      <c r="H78" s="432"/>
      <c r="I78" s="432"/>
      <c r="J78" s="432"/>
      <c r="K78" s="432"/>
      <c r="L78" s="432"/>
      <c r="M78" s="432"/>
      <c r="N78" s="432"/>
      <c r="O78" s="432"/>
      <c r="P78" s="432"/>
      <c r="R78" s="198"/>
    </row>
    <row r="79" spans="2:18" ht="30" customHeight="1">
      <c r="B79" s="22"/>
      <c r="C79" s="204" t="s">
        <v>125</v>
      </c>
      <c r="F79" s="431" t="s">
        <v>126</v>
      </c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R79" s="23"/>
    </row>
    <row r="80" spans="2:18" s="171" customFormat="1" ht="36.950000000000003" customHeight="1">
      <c r="B80" s="200"/>
      <c r="C80" s="83" t="s">
        <v>127</v>
      </c>
      <c r="F80" s="457" t="str">
        <f>F8</f>
        <v>04 - TRASA B2</v>
      </c>
      <c r="G80" s="434"/>
      <c r="H80" s="434"/>
      <c r="I80" s="434"/>
      <c r="J80" s="434"/>
      <c r="K80" s="434"/>
      <c r="L80" s="434"/>
      <c r="M80" s="434"/>
      <c r="N80" s="434"/>
      <c r="O80" s="434"/>
      <c r="P80" s="434"/>
      <c r="R80" s="198"/>
    </row>
    <row r="81" spans="2:65" s="171" customFormat="1" ht="6.95" customHeight="1">
      <c r="B81" s="200"/>
      <c r="R81" s="198"/>
    </row>
    <row r="82" spans="2:65" s="171" customFormat="1" ht="18" customHeight="1">
      <c r="B82" s="200"/>
      <c r="C82" s="204" t="s">
        <v>19</v>
      </c>
      <c r="F82" s="205" t="str">
        <f>F10</f>
        <v xml:space="preserve"> </v>
      </c>
      <c r="K82" s="204" t="s">
        <v>21</v>
      </c>
      <c r="M82" s="435">
        <f>IF(O10="","",O10)</f>
        <v>44217</v>
      </c>
      <c r="N82" s="435"/>
      <c r="O82" s="435"/>
      <c r="P82" s="435"/>
      <c r="R82" s="198"/>
    </row>
    <row r="83" spans="2:65" s="171" customFormat="1" ht="6.95" customHeight="1">
      <c r="B83" s="200"/>
      <c r="R83" s="198"/>
    </row>
    <row r="84" spans="2:65" s="171" customFormat="1" ht="15">
      <c r="B84" s="200"/>
      <c r="C84" s="204" t="s">
        <v>22</v>
      </c>
      <c r="F84" s="205" t="str">
        <f>E13</f>
        <v xml:space="preserve"> </v>
      </c>
      <c r="K84" s="204" t="s">
        <v>26</v>
      </c>
      <c r="M84" s="439" t="str">
        <f>E19</f>
        <v xml:space="preserve"> </v>
      </c>
      <c r="N84" s="439"/>
      <c r="O84" s="439"/>
      <c r="P84" s="439"/>
      <c r="Q84" s="439"/>
      <c r="R84" s="198"/>
    </row>
    <row r="85" spans="2:65" s="171" customFormat="1" ht="14.45" customHeight="1">
      <c r="B85" s="200"/>
      <c r="C85" s="204" t="s">
        <v>25</v>
      </c>
      <c r="F85" s="205" t="str">
        <f>IF(E16="","",E16)</f>
        <v xml:space="preserve"> </v>
      </c>
      <c r="K85" s="204" t="s">
        <v>29</v>
      </c>
      <c r="M85" s="439" t="str">
        <f>E22</f>
        <v xml:space="preserve"> </v>
      </c>
      <c r="N85" s="439"/>
      <c r="O85" s="439"/>
      <c r="P85" s="439"/>
      <c r="Q85" s="439"/>
      <c r="R85" s="198"/>
    </row>
    <row r="86" spans="2:65" s="171" customFormat="1" ht="10.35" customHeight="1">
      <c r="B86" s="200"/>
      <c r="R86" s="198"/>
    </row>
    <row r="87" spans="2:65" s="171" customFormat="1" ht="29.25" customHeight="1">
      <c r="B87" s="200"/>
      <c r="C87" s="444" t="s">
        <v>106</v>
      </c>
      <c r="D87" s="445"/>
      <c r="E87" s="445"/>
      <c r="F87" s="445"/>
      <c r="G87" s="445"/>
      <c r="H87" s="209"/>
      <c r="I87" s="209"/>
      <c r="J87" s="209"/>
      <c r="K87" s="209"/>
      <c r="L87" s="209"/>
      <c r="M87" s="209"/>
      <c r="N87" s="444" t="s">
        <v>107</v>
      </c>
      <c r="O87" s="445"/>
      <c r="P87" s="445"/>
      <c r="Q87" s="445"/>
      <c r="R87" s="198"/>
    </row>
    <row r="88" spans="2:65" s="171" customFormat="1" ht="10.35" customHeight="1">
      <c r="B88" s="200"/>
      <c r="R88" s="198"/>
    </row>
    <row r="89" spans="2:65" s="171" customFormat="1" ht="29.25" customHeight="1">
      <c r="B89" s="200"/>
      <c r="C89" s="216" t="s">
        <v>108</v>
      </c>
      <c r="N89" s="446">
        <f>N115</f>
        <v>0</v>
      </c>
      <c r="O89" s="447"/>
      <c r="P89" s="447"/>
      <c r="Q89" s="447"/>
      <c r="R89" s="198"/>
      <c r="AU89" s="176" t="s">
        <v>109</v>
      </c>
    </row>
    <row r="90" spans="2:65" s="8" customFormat="1" ht="24.95" customHeight="1">
      <c r="B90" s="120"/>
      <c r="D90" s="218" t="s">
        <v>129</v>
      </c>
      <c r="N90" s="448">
        <f>N116</f>
        <v>0</v>
      </c>
      <c r="O90" s="449"/>
      <c r="P90" s="449"/>
      <c r="Q90" s="449"/>
      <c r="R90" s="123"/>
    </row>
    <row r="91" spans="2:65" s="9" customFormat="1" ht="19.899999999999999" customHeight="1">
      <c r="B91" s="124"/>
      <c r="D91" s="217" t="s">
        <v>130</v>
      </c>
      <c r="N91" s="450">
        <f>N117</f>
        <v>0</v>
      </c>
      <c r="O91" s="451"/>
      <c r="P91" s="451"/>
      <c r="Q91" s="451"/>
      <c r="R91" s="126"/>
    </row>
    <row r="92" spans="2:65" s="9" customFormat="1" ht="19.899999999999999" customHeight="1">
      <c r="B92" s="124"/>
      <c r="D92" s="217" t="s">
        <v>133</v>
      </c>
      <c r="N92" s="450">
        <f>N120</f>
        <v>0</v>
      </c>
      <c r="O92" s="451"/>
      <c r="P92" s="451"/>
      <c r="Q92" s="451"/>
      <c r="R92" s="126"/>
    </row>
    <row r="93" spans="2:65" s="171" customFormat="1" ht="21.75" customHeight="1">
      <c r="B93" s="200"/>
      <c r="R93" s="198"/>
    </row>
    <row r="94" spans="2:65" s="171" customFormat="1" ht="29.25" customHeight="1">
      <c r="B94" s="200"/>
      <c r="C94" s="216" t="s">
        <v>110</v>
      </c>
      <c r="N94" s="447">
        <v>0</v>
      </c>
      <c r="O94" s="459"/>
      <c r="P94" s="459"/>
      <c r="Q94" s="459"/>
      <c r="R94" s="198"/>
      <c r="T94" s="215"/>
      <c r="U94" s="114" t="s">
        <v>34</v>
      </c>
    </row>
    <row r="95" spans="2:65" s="171" customFormat="1" ht="18" customHeight="1">
      <c r="B95" s="179"/>
      <c r="C95" s="211"/>
      <c r="D95" s="441" t="s">
        <v>134</v>
      </c>
      <c r="E95" s="441"/>
      <c r="F95" s="441"/>
      <c r="G95" s="441"/>
      <c r="H95" s="441"/>
      <c r="I95" s="211"/>
      <c r="J95" s="211"/>
      <c r="K95" s="211"/>
      <c r="L95" s="211"/>
      <c r="M95" s="211"/>
      <c r="N95" s="442">
        <v>0</v>
      </c>
      <c r="O95" s="442"/>
      <c r="P95" s="442"/>
      <c r="Q95" s="442"/>
      <c r="R95" s="178"/>
      <c r="S95" s="211"/>
      <c r="T95" s="214"/>
      <c r="U95" s="131" t="s">
        <v>37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2" t="s">
        <v>135</v>
      </c>
      <c r="AZ95" s="211"/>
      <c r="BA95" s="211"/>
      <c r="BB95" s="211"/>
      <c r="BC95" s="211"/>
      <c r="BD95" s="211"/>
      <c r="BE95" s="213">
        <f>IF(U95="základná",N95,0)</f>
        <v>0</v>
      </c>
      <c r="BF95" s="213">
        <f>IF(U95="znížená",N95,0)</f>
        <v>0</v>
      </c>
      <c r="BG95" s="213">
        <f>IF(U95="zákl. prenesená",N95,0)</f>
        <v>0</v>
      </c>
      <c r="BH95" s="213">
        <f>IF(U95="zníž. prenesená",N95,0)</f>
        <v>0</v>
      </c>
      <c r="BI95" s="213">
        <f>IF(U95="nulová",N95,0)</f>
        <v>0</v>
      </c>
      <c r="BJ95" s="212" t="s">
        <v>80</v>
      </c>
      <c r="BK95" s="211"/>
      <c r="BL95" s="211"/>
      <c r="BM95" s="211"/>
    </row>
    <row r="96" spans="2:65" s="171" customFormat="1" ht="18" customHeight="1">
      <c r="B96" s="200"/>
      <c r="R96" s="198"/>
    </row>
    <row r="97" spans="2:18" s="171" customFormat="1" ht="29.25" customHeight="1">
      <c r="B97" s="200"/>
      <c r="C97" s="210" t="s">
        <v>96</v>
      </c>
      <c r="D97" s="209"/>
      <c r="E97" s="209"/>
      <c r="F97" s="209"/>
      <c r="G97" s="209"/>
      <c r="H97" s="209"/>
      <c r="I97" s="209"/>
      <c r="J97" s="209"/>
      <c r="K97" s="209"/>
      <c r="L97" s="443">
        <f>ROUND(SUM(N89+N94),2)</f>
        <v>0</v>
      </c>
      <c r="M97" s="443"/>
      <c r="N97" s="443"/>
      <c r="O97" s="443"/>
      <c r="P97" s="443"/>
      <c r="Q97" s="443"/>
      <c r="R97" s="198"/>
    </row>
    <row r="98" spans="2:18" s="171" customFormat="1" ht="6.95" customHeight="1">
      <c r="B98" s="175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3"/>
    </row>
    <row r="102" spans="2:18" s="171" customFormat="1" ht="6.95" customHeight="1">
      <c r="B102" s="208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6"/>
    </row>
    <row r="103" spans="2:18" s="171" customFormat="1" ht="36.950000000000003" customHeight="1">
      <c r="B103" s="200"/>
      <c r="C103" s="429" t="s">
        <v>111</v>
      </c>
      <c r="D103" s="434"/>
      <c r="E103" s="434"/>
      <c r="F103" s="434"/>
      <c r="G103" s="434"/>
      <c r="H103" s="434"/>
      <c r="I103" s="434"/>
      <c r="J103" s="434"/>
      <c r="K103" s="434"/>
      <c r="L103" s="434"/>
      <c r="M103" s="434"/>
      <c r="N103" s="434"/>
      <c r="O103" s="434"/>
      <c r="P103" s="434"/>
      <c r="Q103" s="434"/>
      <c r="R103" s="198"/>
    </row>
    <row r="104" spans="2:18" s="171" customFormat="1" ht="6.95" customHeight="1">
      <c r="B104" s="200"/>
      <c r="R104" s="198"/>
    </row>
    <row r="105" spans="2:18" s="171" customFormat="1" ht="30" customHeight="1">
      <c r="B105" s="200"/>
      <c r="C105" s="204" t="s">
        <v>15</v>
      </c>
      <c r="F105" s="431" t="str">
        <f>F6</f>
        <v>REVITALIZÁCIA ŠPORTOVÉHO AREÁLU SLÁVIA - 2E</v>
      </c>
      <c r="G105" s="432"/>
      <c r="H105" s="432"/>
      <c r="I105" s="432"/>
      <c r="J105" s="432"/>
      <c r="K105" s="432"/>
      <c r="L105" s="432"/>
      <c r="M105" s="432"/>
      <c r="N105" s="432"/>
      <c r="O105" s="432"/>
      <c r="P105" s="432"/>
      <c r="R105" s="198"/>
    </row>
    <row r="106" spans="2:18" ht="30" customHeight="1">
      <c r="B106" s="22"/>
      <c r="C106" s="204" t="s">
        <v>125</v>
      </c>
      <c r="F106" s="431" t="s">
        <v>126</v>
      </c>
      <c r="G106" s="380"/>
      <c r="H106" s="380"/>
      <c r="I106" s="380"/>
      <c r="J106" s="380"/>
      <c r="K106" s="380"/>
      <c r="L106" s="380"/>
      <c r="M106" s="380"/>
      <c r="N106" s="380"/>
      <c r="O106" s="380"/>
      <c r="P106" s="380"/>
      <c r="R106" s="23"/>
    </row>
    <row r="107" spans="2:18" s="171" customFormat="1" ht="36.950000000000003" customHeight="1">
      <c r="B107" s="200"/>
      <c r="C107" s="83" t="s">
        <v>127</v>
      </c>
      <c r="F107" s="457" t="str">
        <f>F8</f>
        <v>04 - TRASA B2</v>
      </c>
      <c r="G107" s="434"/>
      <c r="H107" s="434"/>
      <c r="I107" s="434"/>
      <c r="J107" s="434"/>
      <c r="K107" s="434"/>
      <c r="L107" s="434"/>
      <c r="M107" s="434"/>
      <c r="N107" s="434"/>
      <c r="O107" s="434"/>
      <c r="P107" s="434"/>
      <c r="R107" s="198"/>
    </row>
    <row r="108" spans="2:18" s="171" customFormat="1" ht="6.95" customHeight="1">
      <c r="B108" s="200"/>
      <c r="R108" s="198"/>
    </row>
    <row r="109" spans="2:18" s="171" customFormat="1" ht="18" customHeight="1">
      <c r="B109" s="200"/>
      <c r="C109" s="204" t="s">
        <v>19</v>
      </c>
      <c r="F109" s="205" t="str">
        <f>F10</f>
        <v xml:space="preserve"> </v>
      </c>
      <c r="K109" s="204" t="s">
        <v>21</v>
      </c>
      <c r="M109" s="435">
        <f>IF(O10="","",O10)</f>
        <v>44217</v>
      </c>
      <c r="N109" s="435"/>
      <c r="O109" s="435"/>
      <c r="P109" s="435"/>
      <c r="R109" s="198"/>
    </row>
    <row r="110" spans="2:18" s="171" customFormat="1" ht="6.95" customHeight="1">
      <c r="B110" s="200"/>
      <c r="R110" s="198"/>
    </row>
    <row r="111" spans="2:18" s="171" customFormat="1" ht="15">
      <c r="B111" s="200"/>
      <c r="C111" s="204" t="s">
        <v>22</v>
      </c>
      <c r="F111" s="205" t="str">
        <f>E13</f>
        <v xml:space="preserve"> </v>
      </c>
      <c r="K111" s="204" t="s">
        <v>26</v>
      </c>
      <c r="M111" s="439" t="str">
        <f>E19</f>
        <v xml:space="preserve"> </v>
      </c>
      <c r="N111" s="439"/>
      <c r="O111" s="439"/>
      <c r="P111" s="439"/>
      <c r="Q111" s="439"/>
      <c r="R111" s="198"/>
    </row>
    <row r="112" spans="2:18" s="171" customFormat="1" ht="14.45" customHeight="1">
      <c r="B112" s="200"/>
      <c r="C112" s="204" t="s">
        <v>25</v>
      </c>
      <c r="F112" s="205" t="str">
        <f>IF(E16="","",E16)</f>
        <v xml:space="preserve"> </v>
      </c>
      <c r="K112" s="204" t="s">
        <v>29</v>
      </c>
      <c r="M112" s="439" t="str">
        <f>E22</f>
        <v xml:space="preserve"> </v>
      </c>
      <c r="N112" s="439"/>
      <c r="O112" s="439"/>
      <c r="P112" s="439"/>
      <c r="Q112" s="439"/>
      <c r="R112" s="198"/>
    </row>
    <row r="113" spans="2:65" s="171" customFormat="1" ht="10.35" customHeight="1">
      <c r="B113" s="200"/>
      <c r="R113" s="198"/>
    </row>
    <row r="114" spans="2:65" s="201" customFormat="1" ht="29.25" customHeight="1">
      <c r="B114" s="203"/>
      <c r="C114" s="116" t="s">
        <v>112</v>
      </c>
      <c r="D114" s="168" t="s">
        <v>113</v>
      </c>
      <c r="E114" s="168" t="s">
        <v>52</v>
      </c>
      <c r="F114" s="407" t="s">
        <v>114</v>
      </c>
      <c r="G114" s="407"/>
      <c r="H114" s="407"/>
      <c r="I114" s="407"/>
      <c r="J114" s="168" t="s">
        <v>115</v>
      </c>
      <c r="K114" s="168" t="s">
        <v>116</v>
      </c>
      <c r="L114" s="408" t="s">
        <v>117</v>
      </c>
      <c r="M114" s="408"/>
      <c r="N114" s="407" t="s">
        <v>107</v>
      </c>
      <c r="O114" s="407"/>
      <c r="P114" s="407"/>
      <c r="Q114" s="409"/>
      <c r="R114" s="202"/>
      <c r="T114" s="73" t="s">
        <v>118</v>
      </c>
      <c r="U114" s="74" t="s">
        <v>34</v>
      </c>
      <c r="V114" s="74" t="s">
        <v>119</v>
      </c>
      <c r="W114" s="74" t="s">
        <v>120</v>
      </c>
      <c r="X114" s="74" t="s">
        <v>121</v>
      </c>
      <c r="Y114" s="74" t="s">
        <v>122</v>
      </c>
      <c r="Z114" s="74" t="s">
        <v>123</v>
      </c>
      <c r="AA114" s="75" t="s">
        <v>124</v>
      </c>
    </row>
    <row r="115" spans="2:65" s="171" customFormat="1" ht="29.25" customHeight="1">
      <c r="B115" s="200"/>
      <c r="C115" s="199" t="s">
        <v>103</v>
      </c>
      <c r="N115" s="458">
        <f>BK115</f>
        <v>0</v>
      </c>
      <c r="O115" s="419"/>
      <c r="P115" s="419"/>
      <c r="Q115" s="419"/>
      <c r="R115" s="198"/>
      <c r="T115" s="197"/>
      <c r="U115" s="195"/>
      <c r="V115" s="195"/>
      <c r="W115" s="196">
        <f>W116</f>
        <v>0</v>
      </c>
      <c r="X115" s="195"/>
      <c r="Y115" s="196">
        <f>Y116</f>
        <v>0</v>
      </c>
      <c r="Z115" s="195"/>
      <c r="AA115" s="194">
        <f>AA116</f>
        <v>0</v>
      </c>
      <c r="AT115" s="176" t="s">
        <v>69</v>
      </c>
      <c r="AU115" s="176" t="s">
        <v>109</v>
      </c>
      <c r="BK115" s="119">
        <f>BK116</f>
        <v>0</v>
      </c>
    </row>
    <row r="116" spans="2:65" s="186" customFormat="1" ht="37.35" customHeight="1">
      <c r="B116" s="192"/>
      <c r="D116" s="193" t="s">
        <v>129</v>
      </c>
      <c r="E116" s="193"/>
      <c r="F116" s="193"/>
      <c r="G116" s="193"/>
      <c r="H116" s="193"/>
      <c r="I116" s="193"/>
      <c r="J116" s="193"/>
      <c r="K116" s="193"/>
      <c r="L116" s="193"/>
      <c r="M116" s="193"/>
      <c r="N116" s="460">
        <f>BK116</f>
        <v>0</v>
      </c>
      <c r="O116" s="461"/>
      <c r="P116" s="461"/>
      <c r="Q116" s="461"/>
      <c r="R116" s="190"/>
      <c r="T116" s="189"/>
      <c r="W116" s="188">
        <f>W117+W120</f>
        <v>0</v>
      </c>
      <c r="Y116" s="188">
        <f>Y117+Y120</f>
        <v>0</v>
      </c>
      <c r="AA116" s="187">
        <f>AA117+AA120</f>
        <v>0</v>
      </c>
      <c r="AR116" s="144" t="s">
        <v>75</v>
      </c>
      <c r="AT116" s="145" t="s">
        <v>69</v>
      </c>
      <c r="AU116" s="145" t="s">
        <v>70</v>
      </c>
      <c r="AY116" s="144" t="s">
        <v>136</v>
      </c>
      <c r="BK116" s="146">
        <f>BK117+BK120</f>
        <v>0</v>
      </c>
    </row>
    <row r="117" spans="2:65" s="186" customFormat="1" ht="19.899999999999999" customHeight="1">
      <c r="B117" s="192"/>
      <c r="D117" s="191" t="s">
        <v>130</v>
      </c>
      <c r="E117" s="191"/>
      <c r="F117" s="191"/>
      <c r="G117" s="191"/>
      <c r="H117" s="191"/>
      <c r="I117" s="191"/>
      <c r="J117" s="191"/>
      <c r="K117" s="191"/>
      <c r="L117" s="191"/>
      <c r="M117" s="191"/>
      <c r="N117" s="462">
        <f>BK117</f>
        <v>0</v>
      </c>
      <c r="O117" s="423"/>
      <c r="P117" s="423"/>
      <c r="Q117" s="423"/>
      <c r="R117" s="190"/>
      <c r="T117" s="189"/>
      <c r="W117" s="188">
        <f>SUM(W118:W119)</f>
        <v>0</v>
      </c>
      <c r="Y117" s="188">
        <f>SUM(Y118:Y119)</f>
        <v>0</v>
      </c>
      <c r="AA117" s="187">
        <f>SUM(AA118:AA119)</f>
        <v>0</v>
      </c>
      <c r="AR117" s="144" t="s">
        <v>75</v>
      </c>
      <c r="AT117" s="145" t="s">
        <v>69</v>
      </c>
      <c r="AU117" s="145" t="s">
        <v>75</v>
      </c>
      <c r="AY117" s="144" t="s">
        <v>136</v>
      </c>
      <c r="BK117" s="146">
        <f>SUM(BK118:BK119)</f>
        <v>0</v>
      </c>
    </row>
    <row r="118" spans="2:65" s="171" customFormat="1" ht="31.5" customHeight="1">
      <c r="B118" s="179"/>
      <c r="C118" s="185" t="s">
        <v>80</v>
      </c>
      <c r="D118" s="185" t="s">
        <v>138</v>
      </c>
      <c r="E118" s="184" t="s">
        <v>200</v>
      </c>
      <c r="F118" s="452" t="s">
        <v>201</v>
      </c>
      <c r="G118" s="452"/>
      <c r="H118" s="452"/>
      <c r="I118" s="452"/>
      <c r="J118" s="183" t="s">
        <v>150</v>
      </c>
      <c r="K118" s="182">
        <v>637.91</v>
      </c>
      <c r="L118" s="453"/>
      <c r="M118" s="454"/>
      <c r="N118" s="455">
        <f>ROUND(L118*K118,3)</f>
        <v>0</v>
      </c>
      <c r="O118" s="455"/>
      <c r="P118" s="455"/>
      <c r="Q118" s="455"/>
      <c r="R118" s="178"/>
      <c r="T118" s="152" t="s">
        <v>5</v>
      </c>
      <c r="U118" s="181" t="s">
        <v>37</v>
      </c>
      <c r="V118" s="180">
        <v>0</v>
      </c>
      <c r="W118" s="180">
        <f>V118*K118</f>
        <v>0</v>
      </c>
      <c r="X118" s="180">
        <v>0</v>
      </c>
      <c r="Y118" s="180">
        <f>X118*K118</f>
        <v>0</v>
      </c>
      <c r="Z118" s="180">
        <v>0</v>
      </c>
      <c r="AA118" s="154">
        <f>Z118*K118</f>
        <v>0</v>
      </c>
      <c r="AE118" s="172"/>
      <c r="AR118" s="176" t="s">
        <v>142</v>
      </c>
      <c r="AT118" s="176" t="s">
        <v>138</v>
      </c>
      <c r="AU118" s="176" t="s">
        <v>80</v>
      </c>
      <c r="AY118" s="176" t="s">
        <v>136</v>
      </c>
      <c r="BE118" s="177">
        <f>IF(U118="základná",N118,0)</f>
        <v>0</v>
      </c>
      <c r="BF118" s="177">
        <f>IF(U118="znížená",N118,0)</f>
        <v>0</v>
      </c>
      <c r="BG118" s="177">
        <f>IF(U118="zákl. prenesená",N118,0)</f>
        <v>0</v>
      </c>
      <c r="BH118" s="177">
        <f>IF(U118="zníž. prenesená",N118,0)</f>
        <v>0</v>
      </c>
      <c r="BI118" s="177">
        <f>IF(U118="nulová",N118,0)</f>
        <v>0</v>
      </c>
      <c r="BJ118" s="176" t="s">
        <v>80</v>
      </c>
      <c r="BK118" s="172">
        <f>ROUND(L118*K118,3)</f>
        <v>0</v>
      </c>
      <c r="BL118" s="176" t="s">
        <v>142</v>
      </c>
      <c r="BM118" s="176" t="s">
        <v>80</v>
      </c>
    </row>
    <row r="119" spans="2:65" s="171" customFormat="1" ht="31.5" customHeight="1">
      <c r="B119" s="179"/>
      <c r="C119" s="185" t="s">
        <v>202</v>
      </c>
      <c r="D119" s="185" t="s">
        <v>138</v>
      </c>
      <c r="E119" s="184" t="s">
        <v>203</v>
      </c>
      <c r="F119" s="452" t="s">
        <v>204</v>
      </c>
      <c r="G119" s="452"/>
      <c r="H119" s="452"/>
      <c r="I119" s="452"/>
      <c r="J119" s="183" t="s">
        <v>150</v>
      </c>
      <c r="K119" s="182">
        <v>532.55999999999995</v>
      </c>
      <c r="L119" s="453"/>
      <c r="M119" s="454"/>
      <c r="N119" s="455">
        <f>ROUND(L119*K119,3)</f>
        <v>0</v>
      </c>
      <c r="O119" s="455"/>
      <c r="P119" s="455"/>
      <c r="Q119" s="455"/>
      <c r="R119" s="178"/>
      <c r="T119" s="152" t="s">
        <v>5</v>
      </c>
      <c r="U119" s="181" t="s">
        <v>37</v>
      </c>
      <c r="V119" s="180">
        <v>0</v>
      </c>
      <c r="W119" s="180">
        <f>V119*K119</f>
        <v>0</v>
      </c>
      <c r="X119" s="180">
        <v>0</v>
      </c>
      <c r="Y119" s="180">
        <f>X119*K119</f>
        <v>0</v>
      </c>
      <c r="Z119" s="180">
        <v>0</v>
      </c>
      <c r="AA119" s="154">
        <f>Z119*K119</f>
        <v>0</v>
      </c>
      <c r="AE119" s="172"/>
      <c r="AR119" s="176" t="s">
        <v>142</v>
      </c>
      <c r="AT119" s="176" t="s">
        <v>138</v>
      </c>
      <c r="AU119" s="176" t="s">
        <v>80</v>
      </c>
      <c r="AY119" s="176" t="s">
        <v>136</v>
      </c>
      <c r="BE119" s="177">
        <f>IF(U119="základná",N119,0)</f>
        <v>0</v>
      </c>
      <c r="BF119" s="177">
        <f>IF(U119="znížená",N119,0)</f>
        <v>0</v>
      </c>
      <c r="BG119" s="177">
        <f>IF(U119="zákl. prenesená",N119,0)</f>
        <v>0</v>
      </c>
      <c r="BH119" s="177">
        <f>IF(U119="zníž. prenesená",N119,0)</f>
        <v>0</v>
      </c>
      <c r="BI119" s="177">
        <f>IF(U119="nulová",N119,0)</f>
        <v>0</v>
      </c>
      <c r="BJ119" s="176" t="s">
        <v>80</v>
      </c>
      <c r="BK119" s="172">
        <f>ROUND(L119*K119,3)</f>
        <v>0</v>
      </c>
      <c r="BL119" s="176" t="s">
        <v>142</v>
      </c>
      <c r="BM119" s="176" t="s">
        <v>142</v>
      </c>
    </row>
    <row r="120" spans="2:65" s="186" customFormat="1" ht="29.85" customHeight="1">
      <c r="B120" s="192"/>
      <c r="D120" s="191" t="s">
        <v>133</v>
      </c>
      <c r="E120" s="191"/>
      <c r="F120" s="191"/>
      <c r="G120" s="191"/>
      <c r="H120" s="191"/>
      <c r="I120" s="191"/>
      <c r="J120" s="191"/>
      <c r="K120" s="191"/>
      <c r="L120" s="390"/>
      <c r="M120" s="390"/>
      <c r="N120" s="463">
        <f>BK120</f>
        <v>0</v>
      </c>
      <c r="O120" s="425"/>
      <c r="P120" s="425"/>
      <c r="Q120" s="425"/>
      <c r="R120" s="190"/>
      <c r="T120" s="189"/>
      <c r="W120" s="188">
        <f>SUM(W121:W128)</f>
        <v>0</v>
      </c>
      <c r="Y120" s="188">
        <f>SUM(Y121:Y128)</f>
        <v>0</v>
      </c>
      <c r="AA120" s="187">
        <f>SUM(AA121:AA128)</f>
        <v>0</v>
      </c>
      <c r="AE120" s="172"/>
      <c r="AR120" s="144" t="s">
        <v>75</v>
      </c>
      <c r="AT120" s="145" t="s">
        <v>69</v>
      </c>
      <c r="AU120" s="145" t="s">
        <v>75</v>
      </c>
      <c r="AY120" s="144" t="s">
        <v>136</v>
      </c>
      <c r="BK120" s="146">
        <f>SUM(BK121:BK128)</f>
        <v>0</v>
      </c>
    </row>
    <row r="121" spans="2:65" s="171" customFormat="1" ht="31.5" customHeight="1">
      <c r="B121" s="179"/>
      <c r="C121" s="185" t="s">
        <v>205</v>
      </c>
      <c r="D121" s="185" t="s">
        <v>138</v>
      </c>
      <c r="E121" s="184" t="s">
        <v>206</v>
      </c>
      <c r="F121" s="452" t="s">
        <v>207</v>
      </c>
      <c r="G121" s="452"/>
      <c r="H121" s="452"/>
      <c r="I121" s="452"/>
      <c r="J121" s="183" t="s">
        <v>141</v>
      </c>
      <c r="K121" s="182">
        <v>589.1</v>
      </c>
      <c r="L121" s="453"/>
      <c r="M121" s="454"/>
      <c r="N121" s="455">
        <f t="shared" ref="N121:N128" si="0">ROUND(L121*K121,3)</f>
        <v>0</v>
      </c>
      <c r="O121" s="455"/>
      <c r="P121" s="455"/>
      <c r="Q121" s="455"/>
      <c r="R121" s="178"/>
      <c r="T121" s="152" t="s">
        <v>5</v>
      </c>
      <c r="U121" s="181" t="s">
        <v>37</v>
      </c>
      <c r="V121" s="180">
        <v>0</v>
      </c>
      <c r="W121" s="180">
        <f t="shared" ref="W121:W128" si="1">V121*K121</f>
        <v>0</v>
      </c>
      <c r="X121" s="180">
        <v>0</v>
      </c>
      <c r="Y121" s="180">
        <f t="shared" ref="Y121:Y128" si="2">X121*K121</f>
        <v>0</v>
      </c>
      <c r="Z121" s="180">
        <v>0</v>
      </c>
      <c r="AA121" s="154">
        <f t="shared" ref="AA121:AA128" si="3">Z121*K121</f>
        <v>0</v>
      </c>
      <c r="AE121" s="172"/>
      <c r="AR121" s="176" t="s">
        <v>142</v>
      </c>
      <c r="AT121" s="176" t="s">
        <v>138</v>
      </c>
      <c r="AU121" s="176" t="s">
        <v>80</v>
      </c>
      <c r="AY121" s="176" t="s">
        <v>136</v>
      </c>
      <c r="BE121" s="177">
        <f t="shared" ref="BE121:BE128" si="4">IF(U121="základná",N121,0)</f>
        <v>0</v>
      </c>
      <c r="BF121" s="177">
        <f t="shared" ref="BF121:BF128" si="5">IF(U121="znížená",N121,0)</f>
        <v>0</v>
      </c>
      <c r="BG121" s="177">
        <f t="shared" ref="BG121:BG128" si="6">IF(U121="zákl. prenesená",N121,0)</f>
        <v>0</v>
      </c>
      <c r="BH121" s="177">
        <f t="shared" ref="BH121:BH128" si="7">IF(U121="zníž. prenesená",N121,0)</f>
        <v>0</v>
      </c>
      <c r="BI121" s="177">
        <f t="shared" ref="BI121:BI128" si="8">IF(U121="nulová",N121,0)</f>
        <v>0</v>
      </c>
      <c r="BJ121" s="176" t="s">
        <v>80</v>
      </c>
      <c r="BK121" s="172">
        <f t="shared" ref="BK121:BK128" si="9">ROUND(L121*K121,3)</f>
        <v>0</v>
      </c>
      <c r="BL121" s="176" t="s">
        <v>142</v>
      </c>
      <c r="BM121" s="176" t="s">
        <v>151</v>
      </c>
    </row>
    <row r="122" spans="2:65" s="171" customFormat="1" ht="44.25" customHeight="1">
      <c r="B122" s="179"/>
      <c r="C122" s="185" t="s">
        <v>208</v>
      </c>
      <c r="D122" s="185" t="s">
        <v>138</v>
      </c>
      <c r="E122" s="184" t="s">
        <v>209</v>
      </c>
      <c r="F122" s="452" t="s">
        <v>210</v>
      </c>
      <c r="G122" s="452"/>
      <c r="H122" s="452"/>
      <c r="I122" s="452"/>
      <c r="J122" s="183" t="s">
        <v>141</v>
      </c>
      <c r="K122" s="182">
        <v>564.27</v>
      </c>
      <c r="L122" s="453"/>
      <c r="M122" s="454"/>
      <c r="N122" s="455">
        <f t="shared" si="0"/>
        <v>0</v>
      </c>
      <c r="O122" s="455"/>
      <c r="P122" s="455"/>
      <c r="Q122" s="455"/>
      <c r="R122" s="178"/>
      <c r="T122" s="152" t="s">
        <v>5</v>
      </c>
      <c r="U122" s="181" t="s">
        <v>37</v>
      </c>
      <c r="V122" s="180">
        <v>0</v>
      </c>
      <c r="W122" s="180">
        <f t="shared" si="1"/>
        <v>0</v>
      </c>
      <c r="X122" s="180">
        <v>0</v>
      </c>
      <c r="Y122" s="180">
        <f t="shared" si="2"/>
        <v>0</v>
      </c>
      <c r="Z122" s="180">
        <v>0</v>
      </c>
      <c r="AA122" s="154">
        <f t="shared" si="3"/>
        <v>0</v>
      </c>
      <c r="AE122" s="172"/>
      <c r="AR122" s="176" t="s">
        <v>142</v>
      </c>
      <c r="AT122" s="176" t="s">
        <v>138</v>
      </c>
      <c r="AU122" s="176" t="s">
        <v>80</v>
      </c>
      <c r="AY122" s="176" t="s">
        <v>136</v>
      </c>
      <c r="BE122" s="177">
        <f t="shared" si="4"/>
        <v>0</v>
      </c>
      <c r="BF122" s="177">
        <f t="shared" si="5"/>
        <v>0</v>
      </c>
      <c r="BG122" s="177">
        <f t="shared" si="6"/>
        <v>0</v>
      </c>
      <c r="BH122" s="177">
        <f t="shared" si="7"/>
        <v>0</v>
      </c>
      <c r="BI122" s="177">
        <f t="shared" si="8"/>
        <v>0</v>
      </c>
      <c r="BJ122" s="176" t="s">
        <v>80</v>
      </c>
      <c r="BK122" s="172">
        <f t="shared" si="9"/>
        <v>0</v>
      </c>
      <c r="BL122" s="176" t="s">
        <v>142</v>
      </c>
      <c r="BM122" s="176" t="s">
        <v>155</v>
      </c>
    </row>
    <row r="123" spans="2:65" s="171" customFormat="1" ht="31.5" customHeight="1">
      <c r="B123" s="179"/>
      <c r="C123" s="185" t="s">
        <v>211</v>
      </c>
      <c r="D123" s="185" t="s">
        <v>138</v>
      </c>
      <c r="E123" s="184" t="s">
        <v>212</v>
      </c>
      <c r="F123" s="452" t="s">
        <v>213</v>
      </c>
      <c r="G123" s="452"/>
      <c r="H123" s="452"/>
      <c r="I123" s="452"/>
      <c r="J123" s="183" t="s">
        <v>141</v>
      </c>
      <c r="K123" s="182">
        <v>531.84</v>
      </c>
      <c r="L123" s="453"/>
      <c r="M123" s="454"/>
      <c r="N123" s="455">
        <f t="shared" si="0"/>
        <v>0</v>
      </c>
      <c r="O123" s="455"/>
      <c r="P123" s="455"/>
      <c r="Q123" s="455"/>
      <c r="R123" s="178"/>
      <c r="T123" s="152" t="s">
        <v>5</v>
      </c>
      <c r="U123" s="181" t="s">
        <v>37</v>
      </c>
      <c r="V123" s="180">
        <v>0</v>
      </c>
      <c r="W123" s="180">
        <f t="shared" si="1"/>
        <v>0</v>
      </c>
      <c r="X123" s="180">
        <v>0</v>
      </c>
      <c r="Y123" s="180">
        <f t="shared" si="2"/>
        <v>0</v>
      </c>
      <c r="Z123" s="180">
        <v>0</v>
      </c>
      <c r="AA123" s="154">
        <f t="shared" si="3"/>
        <v>0</v>
      </c>
      <c r="AE123" s="172"/>
      <c r="AR123" s="176" t="s">
        <v>142</v>
      </c>
      <c r="AT123" s="176" t="s">
        <v>138</v>
      </c>
      <c r="AU123" s="176" t="s">
        <v>80</v>
      </c>
      <c r="AY123" s="176" t="s">
        <v>136</v>
      </c>
      <c r="BE123" s="177">
        <f t="shared" si="4"/>
        <v>0</v>
      </c>
      <c r="BF123" s="177">
        <f t="shared" si="5"/>
        <v>0</v>
      </c>
      <c r="BG123" s="177">
        <f t="shared" si="6"/>
        <v>0</v>
      </c>
      <c r="BH123" s="177">
        <f t="shared" si="7"/>
        <v>0</v>
      </c>
      <c r="BI123" s="177">
        <f t="shared" si="8"/>
        <v>0</v>
      </c>
      <c r="BJ123" s="176" t="s">
        <v>80</v>
      </c>
      <c r="BK123" s="172">
        <f t="shared" si="9"/>
        <v>0</v>
      </c>
      <c r="BL123" s="176" t="s">
        <v>142</v>
      </c>
      <c r="BM123" s="176" t="s">
        <v>159</v>
      </c>
    </row>
    <row r="124" spans="2:65" s="171" customFormat="1" ht="22.5" customHeight="1">
      <c r="B124" s="179"/>
      <c r="C124" s="185" t="s">
        <v>214</v>
      </c>
      <c r="D124" s="185" t="s">
        <v>138</v>
      </c>
      <c r="E124" s="184" t="s">
        <v>215</v>
      </c>
      <c r="F124" s="452" t="s">
        <v>216</v>
      </c>
      <c r="G124" s="452"/>
      <c r="H124" s="452"/>
      <c r="I124" s="452"/>
      <c r="J124" s="183" t="s">
        <v>141</v>
      </c>
      <c r="K124" s="182">
        <v>531.84</v>
      </c>
      <c r="L124" s="453"/>
      <c r="M124" s="454"/>
      <c r="N124" s="455">
        <f t="shared" si="0"/>
        <v>0</v>
      </c>
      <c r="O124" s="455"/>
      <c r="P124" s="455"/>
      <c r="Q124" s="455"/>
      <c r="R124" s="178"/>
      <c r="T124" s="152" t="s">
        <v>5</v>
      </c>
      <c r="U124" s="181" t="s">
        <v>37</v>
      </c>
      <c r="V124" s="180">
        <v>0</v>
      </c>
      <c r="W124" s="180">
        <f t="shared" si="1"/>
        <v>0</v>
      </c>
      <c r="X124" s="180">
        <v>0</v>
      </c>
      <c r="Y124" s="180">
        <f t="shared" si="2"/>
        <v>0</v>
      </c>
      <c r="Z124" s="180">
        <v>0</v>
      </c>
      <c r="AA124" s="154">
        <f t="shared" si="3"/>
        <v>0</v>
      </c>
      <c r="AE124" s="172"/>
      <c r="AR124" s="176" t="s">
        <v>142</v>
      </c>
      <c r="AT124" s="176" t="s">
        <v>138</v>
      </c>
      <c r="AU124" s="176" t="s">
        <v>80</v>
      </c>
      <c r="AY124" s="176" t="s">
        <v>136</v>
      </c>
      <c r="BE124" s="177">
        <f t="shared" si="4"/>
        <v>0</v>
      </c>
      <c r="BF124" s="177">
        <f t="shared" si="5"/>
        <v>0</v>
      </c>
      <c r="BG124" s="177">
        <f t="shared" si="6"/>
        <v>0</v>
      </c>
      <c r="BH124" s="177">
        <f t="shared" si="7"/>
        <v>0</v>
      </c>
      <c r="BI124" s="177">
        <f t="shared" si="8"/>
        <v>0</v>
      </c>
      <c r="BJ124" s="176" t="s">
        <v>80</v>
      </c>
      <c r="BK124" s="172">
        <f t="shared" si="9"/>
        <v>0</v>
      </c>
      <c r="BL124" s="176" t="s">
        <v>142</v>
      </c>
      <c r="BM124" s="176" t="s">
        <v>163</v>
      </c>
    </row>
    <row r="125" spans="2:65" s="171" customFormat="1" ht="22.5" customHeight="1">
      <c r="B125" s="179"/>
      <c r="C125" s="185" t="s">
        <v>217</v>
      </c>
      <c r="D125" s="185" t="s">
        <v>138</v>
      </c>
      <c r="E125" s="184" t="s">
        <v>218</v>
      </c>
      <c r="F125" s="452" t="s">
        <v>219</v>
      </c>
      <c r="G125" s="452"/>
      <c r="H125" s="452"/>
      <c r="I125" s="452"/>
      <c r="J125" s="183" t="s">
        <v>141</v>
      </c>
      <c r="K125" s="182">
        <v>531.84</v>
      </c>
      <c r="L125" s="453"/>
      <c r="M125" s="454"/>
      <c r="N125" s="455">
        <f t="shared" si="0"/>
        <v>0</v>
      </c>
      <c r="O125" s="455"/>
      <c r="P125" s="455"/>
      <c r="Q125" s="455"/>
      <c r="R125" s="178"/>
      <c r="T125" s="152" t="s">
        <v>5</v>
      </c>
      <c r="U125" s="181" t="s">
        <v>37</v>
      </c>
      <c r="V125" s="180">
        <v>0</v>
      </c>
      <c r="W125" s="180">
        <f t="shared" si="1"/>
        <v>0</v>
      </c>
      <c r="X125" s="180">
        <v>0</v>
      </c>
      <c r="Y125" s="180">
        <f t="shared" si="2"/>
        <v>0</v>
      </c>
      <c r="Z125" s="180">
        <v>0</v>
      </c>
      <c r="AA125" s="154">
        <f t="shared" si="3"/>
        <v>0</v>
      </c>
      <c r="AE125" s="172"/>
      <c r="AR125" s="176" t="s">
        <v>142</v>
      </c>
      <c r="AT125" s="176" t="s">
        <v>138</v>
      </c>
      <c r="AU125" s="176" t="s">
        <v>80</v>
      </c>
      <c r="AY125" s="176" t="s">
        <v>136</v>
      </c>
      <c r="BE125" s="177">
        <f t="shared" si="4"/>
        <v>0</v>
      </c>
      <c r="BF125" s="177">
        <f t="shared" si="5"/>
        <v>0</v>
      </c>
      <c r="BG125" s="177">
        <f t="shared" si="6"/>
        <v>0</v>
      </c>
      <c r="BH125" s="177">
        <f t="shared" si="7"/>
        <v>0</v>
      </c>
      <c r="BI125" s="177">
        <f t="shared" si="8"/>
        <v>0</v>
      </c>
      <c r="BJ125" s="176" t="s">
        <v>80</v>
      </c>
      <c r="BK125" s="172">
        <f t="shared" si="9"/>
        <v>0</v>
      </c>
      <c r="BL125" s="176" t="s">
        <v>142</v>
      </c>
      <c r="BM125" s="176" t="s">
        <v>152</v>
      </c>
    </row>
    <row r="126" spans="2:65" s="171" customFormat="1" ht="22.5" customHeight="1">
      <c r="B126" s="179"/>
      <c r="C126" s="185" t="s">
        <v>220</v>
      </c>
      <c r="D126" s="185" t="s">
        <v>138</v>
      </c>
      <c r="E126" s="184" t="s">
        <v>221</v>
      </c>
      <c r="F126" s="452" t="s">
        <v>222</v>
      </c>
      <c r="G126" s="452"/>
      <c r="H126" s="452"/>
      <c r="I126" s="452"/>
      <c r="J126" s="183" t="s">
        <v>141</v>
      </c>
      <c r="K126" s="182">
        <v>531.84</v>
      </c>
      <c r="L126" s="453"/>
      <c r="M126" s="454"/>
      <c r="N126" s="455">
        <f t="shared" si="0"/>
        <v>0</v>
      </c>
      <c r="O126" s="455"/>
      <c r="P126" s="455"/>
      <c r="Q126" s="455"/>
      <c r="R126" s="178"/>
      <c r="T126" s="152" t="s">
        <v>5</v>
      </c>
      <c r="U126" s="181" t="s">
        <v>37</v>
      </c>
      <c r="V126" s="180">
        <v>0</v>
      </c>
      <c r="W126" s="180">
        <f t="shared" si="1"/>
        <v>0</v>
      </c>
      <c r="X126" s="180">
        <v>0</v>
      </c>
      <c r="Y126" s="180">
        <f t="shared" si="2"/>
        <v>0</v>
      </c>
      <c r="Z126" s="180">
        <v>0</v>
      </c>
      <c r="AA126" s="154">
        <f t="shared" si="3"/>
        <v>0</v>
      </c>
      <c r="AE126" s="172"/>
      <c r="AR126" s="176" t="s">
        <v>142</v>
      </c>
      <c r="AT126" s="176" t="s">
        <v>138</v>
      </c>
      <c r="AU126" s="176" t="s">
        <v>80</v>
      </c>
      <c r="AY126" s="176" t="s">
        <v>136</v>
      </c>
      <c r="BE126" s="177">
        <f t="shared" si="4"/>
        <v>0</v>
      </c>
      <c r="BF126" s="177">
        <f t="shared" si="5"/>
        <v>0</v>
      </c>
      <c r="BG126" s="177">
        <f t="shared" si="6"/>
        <v>0</v>
      </c>
      <c r="BH126" s="177">
        <f t="shared" si="7"/>
        <v>0</v>
      </c>
      <c r="BI126" s="177">
        <f t="shared" si="8"/>
        <v>0</v>
      </c>
      <c r="BJ126" s="176" t="s">
        <v>80</v>
      </c>
      <c r="BK126" s="172">
        <f t="shared" si="9"/>
        <v>0</v>
      </c>
      <c r="BL126" s="176" t="s">
        <v>142</v>
      </c>
      <c r="BM126" s="176" t="s">
        <v>170</v>
      </c>
    </row>
    <row r="127" spans="2:65" s="171" customFormat="1" ht="44.25" customHeight="1">
      <c r="B127" s="179"/>
      <c r="C127" s="185" t="s">
        <v>191</v>
      </c>
      <c r="D127" s="185" t="s">
        <v>138</v>
      </c>
      <c r="E127" s="184" t="s">
        <v>192</v>
      </c>
      <c r="F127" s="452" t="s">
        <v>193</v>
      </c>
      <c r="G127" s="452"/>
      <c r="H127" s="452"/>
      <c r="I127" s="452"/>
      <c r="J127" s="183" t="s">
        <v>146</v>
      </c>
      <c r="K127" s="182">
        <v>878.45</v>
      </c>
      <c r="L127" s="453"/>
      <c r="M127" s="454"/>
      <c r="N127" s="455">
        <f t="shared" si="0"/>
        <v>0</v>
      </c>
      <c r="O127" s="455"/>
      <c r="P127" s="455"/>
      <c r="Q127" s="455"/>
      <c r="R127" s="178"/>
      <c r="T127" s="152" t="s">
        <v>5</v>
      </c>
      <c r="U127" s="181" t="s">
        <v>37</v>
      </c>
      <c r="V127" s="180">
        <v>0</v>
      </c>
      <c r="W127" s="180">
        <f t="shared" si="1"/>
        <v>0</v>
      </c>
      <c r="X127" s="180">
        <v>0</v>
      </c>
      <c r="Y127" s="180">
        <f t="shared" si="2"/>
        <v>0</v>
      </c>
      <c r="Z127" s="180">
        <v>0</v>
      </c>
      <c r="AA127" s="154">
        <f t="shared" si="3"/>
        <v>0</v>
      </c>
      <c r="AE127" s="172"/>
      <c r="AR127" s="176" t="s">
        <v>142</v>
      </c>
      <c r="AT127" s="176" t="s">
        <v>138</v>
      </c>
      <c r="AU127" s="176" t="s">
        <v>80</v>
      </c>
      <c r="AY127" s="176" t="s">
        <v>136</v>
      </c>
      <c r="BE127" s="177">
        <f t="shared" si="4"/>
        <v>0</v>
      </c>
      <c r="BF127" s="177">
        <f t="shared" si="5"/>
        <v>0</v>
      </c>
      <c r="BG127" s="177">
        <f t="shared" si="6"/>
        <v>0</v>
      </c>
      <c r="BH127" s="177">
        <f t="shared" si="7"/>
        <v>0</v>
      </c>
      <c r="BI127" s="177">
        <f t="shared" si="8"/>
        <v>0</v>
      </c>
      <c r="BJ127" s="176" t="s">
        <v>80</v>
      </c>
      <c r="BK127" s="172">
        <f t="shared" si="9"/>
        <v>0</v>
      </c>
      <c r="BL127" s="176" t="s">
        <v>142</v>
      </c>
      <c r="BM127" s="176" t="s">
        <v>137</v>
      </c>
    </row>
    <row r="128" spans="2:65" s="171" customFormat="1" ht="22.5" customHeight="1">
      <c r="B128" s="179"/>
      <c r="C128" s="157" t="s">
        <v>195</v>
      </c>
      <c r="D128" s="157" t="s">
        <v>182</v>
      </c>
      <c r="E128" s="158" t="s">
        <v>196</v>
      </c>
      <c r="F128" s="414" t="s">
        <v>197</v>
      </c>
      <c r="G128" s="414"/>
      <c r="H128" s="414"/>
      <c r="I128" s="414"/>
      <c r="J128" s="159" t="s">
        <v>185</v>
      </c>
      <c r="K128" s="169">
        <v>878.45</v>
      </c>
      <c r="L128" s="415"/>
      <c r="M128" s="416"/>
      <c r="N128" s="417">
        <f t="shared" si="0"/>
        <v>0</v>
      </c>
      <c r="O128" s="455"/>
      <c r="P128" s="455"/>
      <c r="Q128" s="455"/>
      <c r="R128" s="178"/>
      <c r="T128" s="152" t="s">
        <v>5</v>
      </c>
      <c r="U128" s="161" t="s">
        <v>37</v>
      </c>
      <c r="V128" s="162">
        <v>0</v>
      </c>
      <c r="W128" s="162">
        <f t="shared" si="1"/>
        <v>0</v>
      </c>
      <c r="X128" s="162">
        <v>0</v>
      </c>
      <c r="Y128" s="162">
        <f t="shared" si="2"/>
        <v>0</v>
      </c>
      <c r="Z128" s="162">
        <v>0</v>
      </c>
      <c r="AA128" s="163">
        <f t="shared" si="3"/>
        <v>0</v>
      </c>
      <c r="AE128" s="172"/>
      <c r="AR128" s="176" t="s">
        <v>155</v>
      </c>
      <c r="AT128" s="176" t="s">
        <v>182</v>
      </c>
      <c r="AU128" s="176" t="s">
        <v>80</v>
      </c>
      <c r="AY128" s="176" t="s">
        <v>136</v>
      </c>
      <c r="BE128" s="177">
        <f t="shared" si="4"/>
        <v>0</v>
      </c>
      <c r="BF128" s="177">
        <f t="shared" si="5"/>
        <v>0</v>
      </c>
      <c r="BG128" s="177">
        <f t="shared" si="6"/>
        <v>0</v>
      </c>
      <c r="BH128" s="177">
        <f t="shared" si="7"/>
        <v>0</v>
      </c>
      <c r="BI128" s="177">
        <f t="shared" si="8"/>
        <v>0</v>
      </c>
      <c r="BJ128" s="176" t="s">
        <v>80</v>
      </c>
      <c r="BK128" s="172">
        <f t="shared" si="9"/>
        <v>0</v>
      </c>
      <c r="BL128" s="176" t="s">
        <v>142</v>
      </c>
      <c r="BM128" s="176" t="s">
        <v>10</v>
      </c>
    </row>
    <row r="129" spans="2:31" s="171" customFormat="1" ht="6.95" customHeight="1">
      <c r="B129" s="175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3"/>
      <c r="AE129" s="172"/>
    </row>
  </sheetData>
  <mergeCells count="93">
    <mergeCell ref="N116:Q116"/>
    <mergeCell ref="N117:Q117"/>
    <mergeCell ref="N120:Q120"/>
    <mergeCell ref="M111:Q111"/>
    <mergeCell ref="M112:Q112"/>
    <mergeCell ref="L120:M120"/>
    <mergeCell ref="L39:P39"/>
    <mergeCell ref="C76:Q76"/>
    <mergeCell ref="F78:P78"/>
    <mergeCell ref="S2:AC2"/>
    <mergeCell ref="N115:Q115"/>
    <mergeCell ref="N92:Q92"/>
    <mergeCell ref="N94:Q94"/>
    <mergeCell ref="F79:P79"/>
    <mergeCell ref="L114:M114"/>
    <mergeCell ref="N114:Q114"/>
    <mergeCell ref="C103:Q103"/>
    <mergeCell ref="F105:P105"/>
    <mergeCell ref="F106:P106"/>
    <mergeCell ref="F107:P107"/>
    <mergeCell ref="M109:P109"/>
    <mergeCell ref="H34:J34"/>
    <mergeCell ref="H1:K1"/>
    <mergeCell ref="F127:I127"/>
    <mergeCell ref="L127:M127"/>
    <mergeCell ref="N127:Q127"/>
    <mergeCell ref="F128:I128"/>
    <mergeCell ref="L128:M128"/>
    <mergeCell ref="N128:Q128"/>
    <mergeCell ref="F125:I125"/>
    <mergeCell ref="L125:M125"/>
    <mergeCell ref="N125:Q125"/>
    <mergeCell ref="F80:P80"/>
    <mergeCell ref="M82:P82"/>
    <mergeCell ref="M84:Q84"/>
    <mergeCell ref="M85:Q85"/>
    <mergeCell ref="H37:J37"/>
    <mergeCell ref="M37:P37"/>
    <mergeCell ref="F126:I126"/>
    <mergeCell ref="L126:M126"/>
    <mergeCell ref="N126:Q126"/>
    <mergeCell ref="F123:I123"/>
    <mergeCell ref="L123:M123"/>
    <mergeCell ref="N123:Q123"/>
    <mergeCell ref="F124:I124"/>
    <mergeCell ref="L124:M124"/>
    <mergeCell ref="N124:Q124"/>
    <mergeCell ref="F121:I121"/>
    <mergeCell ref="L121:M121"/>
    <mergeCell ref="N121:Q121"/>
    <mergeCell ref="F122:I122"/>
    <mergeCell ref="L122:M122"/>
    <mergeCell ref="N122:Q122"/>
    <mergeCell ref="F118:I118"/>
    <mergeCell ref="L118:M118"/>
    <mergeCell ref="N118:Q118"/>
    <mergeCell ref="F119:I119"/>
    <mergeCell ref="L119:M119"/>
    <mergeCell ref="N119:Q119"/>
    <mergeCell ref="M34:P34"/>
    <mergeCell ref="H35:J35"/>
    <mergeCell ref="M35:P35"/>
    <mergeCell ref="H36:J36"/>
    <mergeCell ref="M36:P36"/>
    <mergeCell ref="D95:H95"/>
    <mergeCell ref="N95:Q95"/>
    <mergeCell ref="L97:Q97"/>
    <mergeCell ref="C87:G87"/>
    <mergeCell ref="N87:Q87"/>
    <mergeCell ref="N89:Q89"/>
    <mergeCell ref="N90:Q90"/>
    <mergeCell ref="N91:Q91"/>
    <mergeCell ref="F114:I114"/>
    <mergeCell ref="O10:P10"/>
    <mergeCell ref="M28:P28"/>
    <mergeCell ref="M29:P29"/>
    <mergeCell ref="M31:P31"/>
    <mergeCell ref="H33:J33"/>
    <mergeCell ref="M33:P33"/>
    <mergeCell ref="O21:P21"/>
    <mergeCell ref="O22:P22"/>
    <mergeCell ref="E25:L25"/>
    <mergeCell ref="O12:P12"/>
    <mergeCell ref="O13:P13"/>
    <mergeCell ref="O15:P15"/>
    <mergeCell ref="O16:P16"/>
    <mergeCell ref="O18:P18"/>
    <mergeCell ref="O19:P19"/>
    <mergeCell ref="C2:Q2"/>
    <mergeCell ref="C4:Q4"/>
    <mergeCell ref="F6:P6"/>
    <mergeCell ref="F7:P7"/>
    <mergeCell ref="F8:P8"/>
  </mergeCells>
  <hyperlinks>
    <hyperlink ref="F1:G1" location="C2" display="1) Krycí list rozpočtu" xr:uid="{DDF8C1EC-809C-438D-B415-9CED5F407DC1}"/>
    <hyperlink ref="H1:K1" location="C87" display="2) Rekapitulácia rozpočtu" xr:uid="{E486516D-542E-4203-8A38-9539ED0ABD47}"/>
    <hyperlink ref="L1" location="C114" display="3) Rozpočet" xr:uid="{8729AE04-B484-4149-94F0-ACBEC9779427}"/>
    <hyperlink ref="S1:T1" location="'Rekapitulácia stavby'!C2" display="Rekapitulácia stavby" xr:uid="{CAEB12F4-D671-425C-9478-C795B9255129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129"/>
  <sheetViews>
    <sheetView showGridLines="0" workbookViewId="0">
      <pane ySplit="1" topLeftCell="A2" activePane="bottomLeft" state="frozen"/>
      <selection pane="bottomLeft" activeCell="S18" sqref="S1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2"/>
      <c r="C1" s="12"/>
      <c r="D1" s="13" t="s">
        <v>1</v>
      </c>
      <c r="E1" s="12"/>
      <c r="F1" s="14" t="s">
        <v>97</v>
      </c>
      <c r="G1" s="14"/>
      <c r="H1" s="426" t="s">
        <v>98</v>
      </c>
      <c r="I1" s="426"/>
      <c r="J1" s="426"/>
      <c r="K1" s="426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5"/>
      <c r="V1" s="10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353" t="s">
        <v>7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S2" s="379" t="s">
        <v>8</v>
      </c>
      <c r="T2" s="380"/>
      <c r="U2" s="380"/>
      <c r="V2" s="380"/>
      <c r="W2" s="380"/>
      <c r="X2" s="380"/>
      <c r="Y2" s="380"/>
      <c r="Z2" s="380"/>
      <c r="AA2" s="380"/>
      <c r="AB2" s="380"/>
      <c r="AC2" s="380"/>
      <c r="AT2" s="18" t="s">
        <v>86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70</v>
      </c>
    </row>
    <row r="4" spans="1:66" ht="36.950000000000003" customHeight="1">
      <c r="B4" s="22"/>
      <c r="C4" s="355" t="s">
        <v>102</v>
      </c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23"/>
      <c r="T4" s="24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15</v>
      </c>
      <c r="E6" s="25"/>
      <c r="F6" s="391" t="str">
        <f>'Rekapitulácia stavby'!K6</f>
        <v>REVITALIZÁCIA ŠPORTOVÉHO AREÁLU SLÁVIA - 1E</v>
      </c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25"/>
      <c r="R6" s="23"/>
    </row>
    <row r="7" spans="1:66" ht="25.35" customHeight="1">
      <c r="B7" s="22"/>
      <c r="C7" s="25"/>
      <c r="D7" s="29" t="s">
        <v>125</v>
      </c>
      <c r="E7" s="25"/>
      <c r="F7" s="391" t="s">
        <v>126</v>
      </c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25"/>
      <c r="R7" s="23"/>
    </row>
    <row r="8" spans="1:66" s="1" customFormat="1" ht="32.85" customHeight="1">
      <c r="B8" s="32"/>
      <c r="C8" s="33"/>
      <c r="D8" s="28" t="s">
        <v>127</v>
      </c>
      <c r="E8" s="33"/>
      <c r="F8" s="359" t="s">
        <v>199</v>
      </c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3"/>
      <c r="R8" s="34"/>
    </row>
    <row r="9" spans="1:66" s="1" customFormat="1" ht="14.45" customHeight="1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19</v>
      </c>
      <c r="E10" s="33"/>
      <c r="F10" s="27" t="s">
        <v>20</v>
      </c>
      <c r="G10" s="33"/>
      <c r="H10" s="33"/>
      <c r="I10" s="33"/>
      <c r="J10" s="33"/>
      <c r="K10" s="33"/>
      <c r="L10" s="33"/>
      <c r="M10" s="29" t="s">
        <v>21</v>
      </c>
      <c r="N10" s="33"/>
      <c r="O10" s="394"/>
      <c r="P10" s="394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22</v>
      </c>
      <c r="E12" s="33"/>
      <c r="F12" s="33"/>
      <c r="G12" s="33"/>
      <c r="H12" s="33"/>
      <c r="I12" s="33"/>
      <c r="J12" s="33"/>
      <c r="K12" s="33"/>
      <c r="L12" s="33"/>
      <c r="M12" s="29" t="s">
        <v>23</v>
      </c>
      <c r="N12" s="33"/>
      <c r="O12" s="357" t="str">
        <f>IF('Rekapitulácia stavby'!AN10="","",'Rekapitulácia stavby'!AN10)</f>
        <v/>
      </c>
      <c r="P12" s="357"/>
      <c r="Q12" s="33"/>
      <c r="R12" s="34"/>
    </row>
    <row r="13" spans="1:66" s="1" customFormat="1" ht="18" customHeight="1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357" t="str">
        <f>IF('Rekapitulácia stavby'!AN11="","",'Rekapitulácia stavby'!AN11)</f>
        <v/>
      </c>
      <c r="P13" s="357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23</v>
      </c>
      <c r="N15" s="33"/>
      <c r="O15" s="357" t="str">
        <f>IF('Rekapitulácia stavby'!AN13="","",'Rekapitulácia stavby'!AN13)</f>
        <v/>
      </c>
      <c r="P15" s="357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357" t="str">
        <f>IF('Rekapitulácia stavby'!AN14="","",'Rekapitulácia stavby'!AN14)</f>
        <v/>
      </c>
      <c r="P16" s="357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23</v>
      </c>
      <c r="N18" s="33"/>
      <c r="O18" s="357" t="str">
        <f>IF('Rekapitulácia stavby'!AN16="","",'Rekapitulácia stavby'!AN16)</f>
        <v/>
      </c>
      <c r="P18" s="357"/>
      <c r="Q18" s="33"/>
      <c r="R18" s="34"/>
    </row>
    <row r="19" spans="2:18" s="1" customFormat="1" ht="18" customHeight="1">
      <c r="B19" s="32"/>
      <c r="C19" s="33"/>
      <c r="D19" s="33"/>
      <c r="E19" s="27" t="str">
        <f>IF('Rekapitulácia stavby'!E17="","",'Rekapitulácia stavby'!E17)</f>
        <v xml:space="preserve"> 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357" t="str">
        <f>IF('Rekapitulácia stavby'!AN17="","",'Rekapitulácia stavby'!AN17)</f>
        <v/>
      </c>
      <c r="P19" s="357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29</v>
      </c>
      <c r="E21" s="33"/>
      <c r="F21" s="33"/>
      <c r="G21" s="33"/>
      <c r="H21" s="33"/>
      <c r="I21" s="33"/>
      <c r="J21" s="33"/>
      <c r="K21" s="33"/>
      <c r="L21" s="33"/>
      <c r="M21" s="29" t="s">
        <v>23</v>
      </c>
      <c r="N21" s="33"/>
      <c r="O21" s="357" t="str">
        <f>IF('Rekapitulácia stavby'!AN19="","",'Rekapitulácia stavby'!AN19)</f>
        <v/>
      </c>
      <c r="P21" s="357"/>
      <c r="Q21" s="33"/>
      <c r="R21" s="34"/>
    </row>
    <row r="22" spans="2:18" s="1" customFormat="1" ht="18" customHeight="1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357" t="str">
        <f>IF('Rekapitulácia stavby'!AN20="","",'Rekapitulácia stavby'!AN20)</f>
        <v/>
      </c>
      <c r="P22" s="357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>
      <c r="B25" s="32"/>
      <c r="C25" s="33"/>
      <c r="D25" s="33"/>
      <c r="E25" s="360" t="s">
        <v>5</v>
      </c>
      <c r="F25" s="360"/>
      <c r="G25" s="360"/>
      <c r="H25" s="360"/>
      <c r="I25" s="360"/>
      <c r="J25" s="360"/>
      <c r="K25" s="360"/>
      <c r="L25" s="360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06" t="s">
        <v>103</v>
      </c>
      <c r="E28" s="33"/>
      <c r="F28" s="33"/>
      <c r="G28" s="33"/>
      <c r="H28" s="33"/>
      <c r="I28" s="33"/>
      <c r="J28" s="33"/>
      <c r="K28" s="33"/>
      <c r="L28" s="33"/>
      <c r="M28" s="387">
        <f>N89</f>
        <v>0</v>
      </c>
      <c r="N28" s="387"/>
      <c r="O28" s="387"/>
      <c r="P28" s="387"/>
      <c r="Q28" s="33"/>
      <c r="R28" s="34"/>
    </row>
    <row r="29" spans="2:18" s="1" customFormat="1" ht="14.45" customHeight="1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387">
        <f>N94</f>
        <v>0</v>
      </c>
      <c r="N29" s="387"/>
      <c r="O29" s="387"/>
      <c r="P29" s="387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07" t="s">
        <v>33</v>
      </c>
      <c r="E31" s="33"/>
      <c r="F31" s="33"/>
      <c r="G31" s="33"/>
      <c r="H31" s="33"/>
      <c r="I31" s="33"/>
      <c r="J31" s="33"/>
      <c r="K31" s="33"/>
      <c r="L31" s="33"/>
      <c r="M31" s="395">
        <f>ROUND(M28+M29,2)</f>
        <v>0</v>
      </c>
      <c r="N31" s="393"/>
      <c r="O31" s="393"/>
      <c r="P31" s="393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34</v>
      </c>
      <c r="E33" s="39" t="s">
        <v>35</v>
      </c>
      <c r="F33" s="40">
        <v>0.2</v>
      </c>
      <c r="G33" s="108" t="s">
        <v>36</v>
      </c>
      <c r="H33" s="396">
        <f>ROUND((SUM(BE94:BE96)+SUM(BE115:BE128)), 2)</f>
        <v>0</v>
      </c>
      <c r="I33" s="393"/>
      <c r="J33" s="393"/>
      <c r="K33" s="33"/>
      <c r="L33" s="33"/>
      <c r="M33" s="396">
        <f>ROUND(ROUND((SUM(BE94:BE96)+SUM(BE115:BE128)), 2)*F33, 2)</f>
        <v>0</v>
      </c>
      <c r="N33" s="393"/>
      <c r="O33" s="393"/>
      <c r="P33" s="393"/>
      <c r="Q33" s="33"/>
      <c r="R33" s="34"/>
    </row>
    <row r="34" spans="2:18" s="1" customFormat="1" ht="14.45" customHeight="1">
      <c r="B34" s="32"/>
      <c r="C34" s="33"/>
      <c r="D34" s="33"/>
      <c r="E34" s="39" t="s">
        <v>37</v>
      </c>
      <c r="F34" s="40">
        <v>0.2</v>
      </c>
      <c r="G34" s="108" t="s">
        <v>36</v>
      </c>
      <c r="H34" s="396">
        <f>ROUND((SUM(BF94:BF96)+SUM(BF115:BF128)), 2)</f>
        <v>0</v>
      </c>
      <c r="I34" s="393"/>
      <c r="J34" s="393"/>
      <c r="K34" s="33"/>
      <c r="L34" s="33"/>
      <c r="M34" s="396">
        <f>ROUND(ROUND((SUM(BF94:BF96)+SUM(BF115:BF128)), 2)*F34, 2)</f>
        <v>0</v>
      </c>
      <c r="N34" s="393"/>
      <c r="O34" s="393"/>
      <c r="P34" s="393"/>
      <c r="Q34" s="33"/>
      <c r="R34" s="34"/>
    </row>
    <row r="35" spans="2:18" s="1" customFormat="1" ht="14.45" hidden="1" customHeight="1">
      <c r="B35" s="32"/>
      <c r="C35" s="33"/>
      <c r="D35" s="33"/>
      <c r="E35" s="39" t="s">
        <v>38</v>
      </c>
      <c r="F35" s="40">
        <v>0.2</v>
      </c>
      <c r="G35" s="108" t="s">
        <v>36</v>
      </c>
      <c r="H35" s="396">
        <f>ROUND((SUM(BG94:BG96)+SUM(BG115:BG128)), 2)</f>
        <v>0</v>
      </c>
      <c r="I35" s="393"/>
      <c r="J35" s="393"/>
      <c r="K35" s="33"/>
      <c r="L35" s="33"/>
      <c r="M35" s="396">
        <v>0</v>
      </c>
      <c r="N35" s="393"/>
      <c r="O35" s="393"/>
      <c r="P35" s="393"/>
      <c r="Q35" s="33"/>
      <c r="R35" s="34"/>
    </row>
    <row r="36" spans="2:18" s="1" customFormat="1" ht="14.45" hidden="1" customHeight="1">
      <c r="B36" s="32"/>
      <c r="C36" s="33"/>
      <c r="D36" s="33"/>
      <c r="E36" s="39" t="s">
        <v>39</v>
      </c>
      <c r="F36" s="40">
        <v>0.2</v>
      </c>
      <c r="G36" s="108" t="s">
        <v>36</v>
      </c>
      <c r="H36" s="396">
        <f>ROUND((SUM(BH94:BH96)+SUM(BH115:BH128)), 2)</f>
        <v>0</v>
      </c>
      <c r="I36" s="393"/>
      <c r="J36" s="393"/>
      <c r="K36" s="33"/>
      <c r="L36" s="33"/>
      <c r="M36" s="396">
        <v>0</v>
      </c>
      <c r="N36" s="393"/>
      <c r="O36" s="393"/>
      <c r="P36" s="393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40</v>
      </c>
      <c r="F37" s="40">
        <v>0</v>
      </c>
      <c r="G37" s="108" t="s">
        <v>36</v>
      </c>
      <c r="H37" s="396">
        <f>ROUND((SUM(BI94:BI96)+SUM(BI115:BI128)), 2)</f>
        <v>0</v>
      </c>
      <c r="I37" s="393"/>
      <c r="J37" s="393"/>
      <c r="K37" s="33"/>
      <c r="L37" s="33"/>
      <c r="M37" s="396">
        <v>0</v>
      </c>
      <c r="N37" s="393"/>
      <c r="O37" s="393"/>
      <c r="P37" s="393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4"/>
      <c r="D39" s="109" t="s">
        <v>41</v>
      </c>
      <c r="E39" s="72"/>
      <c r="F39" s="72"/>
      <c r="G39" s="110" t="s">
        <v>42</v>
      </c>
      <c r="H39" s="111" t="s">
        <v>43</v>
      </c>
      <c r="I39" s="72"/>
      <c r="J39" s="72"/>
      <c r="K39" s="72"/>
      <c r="L39" s="397">
        <f>SUM(M31:M37)</f>
        <v>0</v>
      </c>
      <c r="M39" s="397"/>
      <c r="N39" s="397"/>
      <c r="O39" s="397"/>
      <c r="P39" s="398"/>
      <c r="Q39" s="104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>
      <c r="B50" s="32"/>
      <c r="C50" s="33"/>
      <c r="D50" s="47" t="s">
        <v>44</v>
      </c>
      <c r="E50" s="48"/>
      <c r="F50" s="48"/>
      <c r="G50" s="48"/>
      <c r="H50" s="49"/>
      <c r="I50" s="33"/>
      <c r="J50" s="47" t="s">
        <v>45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>
      <c r="B59" s="32"/>
      <c r="C59" s="33"/>
      <c r="D59" s="52" t="s">
        <v>46</v>
      </c>
      <c r="E59" s="53"/>
      <c r="F59" s="53"/>
      <c r="G59" s="54" t="s">
        <v>47</v>
      </c>
      <c r="H59" s="55"/>
      <c r="I59" s="33"/>
      <c r="J59" s="52" t="s">
        <v>46</v>
      </c>
      <c r="K59" s="53"/>
      <c r="L59" s="53"/>
      <c r="M59" s="53"/>
      <c r="N59" s="54" t="s">
        <v>47</v>
      </c>
      <c r="O59" s="53"/>
      <c r="P59" s="55"/>
      <c r="Q59" s="33"/>
      <c r="R59" s="34"/>
    </row>
    <row r="60" spans="2:18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>
      <c r="B61" s="32"/>
      <c r="C61" s="33"/>
      <c r="D61" s="47" t="s">
        <v>48</v>
      </c>
      <c r="E61" s="48"/>
      <c r="F61" s="48"/>
      <c r="G61" s="48"/>
      <c r="H61" s="49"/>
      <c r="I61" s="33"/>
      <c r="J61" s="47" t="s">
        <v>49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>
      <c r="B70" s="32"/>
      <c r="C70" s="33"/>
      <c r="D70" s="52" t="s">
        <v>46</v>
      </c>
      <c r="E70" s="53"/>
      <c r="F70" s="53"/>
      <c r="G70" s="54" t="s">
        <v>47</v>
      </c>
      <c r="H70" s="55"/>
      <c r="I70" s="33"/>
      <c r="J70" s="52" t="s">
        <v>46</v>
      </c>
      <c r="K70" s="53"/>
      <c r="L70" s="53"/>
      <c r="M70" s="53"/>
      <c r="N70" s="54" t="s">
        <v>47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355" t="s">
        <v>105</v>
      </c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15</v>
      </c>
      <c r="D78" s="33"/>
      <c r="E78" s="33"/>
      <c r="F78" s="391" t="str">
        <f>F6</f>
        <v>REVITALIZÁCIA ŠPORTOVÉHO AREÁLU SLÁVIA - 1E</v>
      </c>
      <c r="G78" s="392"/>
      <c r="H78" s="392"/>
      <c r="I78" s="392"/>
      <c r="J78" s="392"/>
      <c r="K78" s="392"/>
      <c r="L78" s="392"/>
      <c r="M78" s="392"/>
      <c r="N78" s="392"/>
      <c r="O78" s="392"/>
      <c r="P78" s="392"/>
      <c r="Q78" s="33"/>
      <c r="R78" s="34"/>
    </row>
    <row r="79" spans="2:18" ht="30" customHeight="1">
      <c r="B79" s="22"/>
      <c r="C79" s="29" t="s">
        <v>125</v>
      </c>
      <c r="D79" s="25"/>
      <c r="E79" s="25"/>
      <c r="F79" s="391" t="s">
        <v>126</v>
      </c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25"/>
      <c r="R79" s="23"/>
    </row>
    <row r="80" spans="2:18" s="1" customFormat="1" ht="36.950000000000003" customHeight="1">
      <c r="B80" s="32"/>
      <c r="C80" s="66" t="s">
        <v>127</v>
      </c>
      <c r="D80" s="33"/>
      <c r="E80" s="33"/>
      <c r="F80" s="369" t="str">
        <f>F8</f>
        <v>05 - TRASA C</v>
      </c>
      <c r="G80" s="393"/>
      <c r="H80" s="393"/>
      <c r="I80" s="393"/>
      <c r="J80" s="393"/>
      <c r="K80" s="393"/>
      <c r="L80" s="393"/>
      <c r="M80" s="393"/>
      <c r="N80" s="393"/>
      <c r="O80" s="393"/>
      <c r="P80" s="393"/>
      <c r="Q80" s="33"/>
      <c r="R80" s="34"/>
    </row>
    <row r="81" spans="2:65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65" s="1" customFormat="1" ht="18" customHeight="1">
      <c r="B82" s="32"/>
      <c r="C82" s="29" t="s">
        <v>19</v>
      </c>
      <c r="D82" s="33"/>
      <c r="E82" s="33"/>
      <c r="F82" s="27" t="str">
        <f>F10</f>
        <v xml:space="preserve"> </v>
      </c>
      <c r="G82" s="33"/>
      <c r="H82" s="33"/>
      <c r="I82" s="33"/>
      <c r="J82" s="33"/>
      <c r="K82" s="29" t="s">
        <v>21</v>
      </c>
      <c r="L82" s="33"/>
      <c r="M82" s="394" t="str">
        <f>IF(O10="","",O10)</f>
        <v/>
      </c>
      <c r="N82" s="394"/>
      <c r="O82" s="394"/>
      <c r="P82" s="394"/>
      <c r="Q82" s="33"/>
      <c r="R82" s="34"/>
    </row>
    <row r="83" spans="2:65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65" s="1" customFormat="1" ht="15">
      <c r="B84" s="32"/>
      <c r="C84" s="29" t="s">
        <v>22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357" t="str">
        <f>E19</f>
        <v xml:space="preserve"> </v>
      </c>
      <c r="N84" s="357"/>
      <c r="O84" s="357"/>
      <c r="P84" s="357"/>
      <c r="Q84" s="357"/>
      <c r="R84" s="34"/>
    </row>
    <row r="85" spans="2:65" s="1" customFormat="1" ht="14.45" customHeight="1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29</v>
      </c>
      <c r="L85" s="33"/>
      <c r="M85" s="357" t="str">
        <f>E22</f>
        <v xml:space="preserve"> </v>
      </c>
      <c r="N85" s="357"/>
      <c r="O85" s="357"/>
      <c r="P85" s="357"/>
      <c r="Q85" s="357"/>
      <c r="R85" s="34"/>
    </row>
    <row r="86" spans="2:65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65" s="1" customFormat="1" ht="29.25" customHeight="1">
      <c r="B87" s="32"/>
      <c r="C87" s="399" t="s">
        <v>106</v>
      </c>
      <c r="D87" s="400"/>
      <c r="E87" s="400"/>
      <c r="F87" s="400"/>
      <c r="G87" s="400"/>
      <c r="H87" s="104"/>
      <c r="I87" s="104"/>
      <c r="J87" s="104"/>
      <c r="K87" s="104"/>
      <c r="L87" s="104"/>
      <c r="M87" s="104"/>
      <c r="N87" s="399" t="s">
        <v>107</v>
      </c>
      <c r="O87" s="400"/>
      <c r="P87" s="400"/>
      <c r="Q87" s="400"/>
      <c r="R87" s="34"/>
    </row>
    <row r="88" spans="2:65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65" s="1" customFormat="1" ht="29.25" customHeight="1">
      <c r="B89" s="32"/>
      <c r="C89" s="112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82">
        <f>N115</f>
        <v>0</v>
      </c>
      <c r="O89" s="401"/>
      <c r="P89" s="401"/>
      <c r="Q89" s="401"/>
      <c r="R89" s="34"/>
      <c r="AU89" s="18" t="s">
        <v>109</v>
      </c>
    </row>
    <row r="90" spans="2:65" s="8" customFormat="1" ht="24.95" customHeight="1">
      <c r="B90" s="120"/>
      <c r="C90" s="121"/>
      <c r="D90" s="122" t="s">
        <v>129</v>
      </c>
      <c r="E90" s="121"/>
      <c r="F90" s="121"/>
      <c r="G90" s="121"/>
      <c r="H90" s="121"/>
      <c r="I90" s="121"/>
      <c r="J90" s="121"/>
      <c r="K90" s="121"/>
      <c r="L90" s="121"/>
      <c r="M90" s="121"/>
      <c r="N90" s="402">
        <f>N116</f>
        <v>0</v>
      </c>
      <c r="O90" s="403"/>
      <c r="P90" s="403"/>
      <c r="Q90" s="403"/>
      <c r="R90" s="123"/>
    </row>
    <row r="91" spans="2:65" s="9" customFormat="1" ht="19.899999999999999" customHeight="1">
      <c r="B91" s="124"/>
      <c r="C91" s="95"/>
      <c r="D91" s="125" t="s">
        <v>130</v>
      </c>
      <c r="E91" s="95"/>
      <c r="F91" s="95"/>
      <c r="G91" s="95"/>
      <c r="H91" s="95"/>
      <c r="I91" s="95"/>
      <c r="J91" s="95"/>
      <c r="K91" s="95"/>
      <c r="L91" s="95"/>
      <c r="M91" s="95"/>
      <c r="N91" s="347">
        <f>N117</f>
        <v>0</v>
      </c>
      <c r="O91" s="348"/>
      <c r="P91" s="348"/>
      <c r="Q91" s="348"/>
      <c r="R91" s="126"/>
    </row>
    <row r="92" spans="2:65" s="9" customFormat="1" ht="19.899999999999999" customHeight="1">
      <c r="B92" s="124"/>
      <c r="C92" s="95"/>
      <c r="D92" s="125" t="s">
        <v>133</v>
      </c>
      <c r="E92" s="95"/>
      <c r="F92" s="95"/>
      <c r="G92" s="95"/>
      <c r="H92" s="95"/>
      <c r="I92" s="95"/>
      <c r="J92" s="95"/>
      <c r="K92" s="95"/>
      <c r="L92" s="95"/>
      <c r="M92" s="95"/>
      <c r="N92" s="347">
        <f>N120</f>
        <v>0</v>
      </c>
      <c r="O92" s="348"/>
      <c r="P92" s="348"/>
      <c r="Q92" s="348"/>
      <c r="R92" s="126"/>
    </row>
    <row r="93" spans="2:65" s="1" customFormat="1" ht="21.75" customHeight="1"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4"/>
    </row>
    <row r="94" spans="2:65" s="1" customFormat="1" ht="29.25" customHeight="1">
      <c r="B94" s="32"/>
      <c r="C94" s="112" t="s">
        <v>110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401">
        <f>ROUND(N95,2)</f>
        <v>0</v>
      </c>
      <c r="O94" s="404"/>
      <c r="P94" s="404"/>
      <c r="Q94" s="404"/>
      <c r="R94" s="34"/>
      <c r="T94" s="113"/>
      <c r="U94" s="114" t="s">
        <v>34</v>
      </c>
    </row>
    <row r="95" spans="2:65" s="1" customFormat="1" ht="18" customHeight="1">
      <c r="B95" s="127"/>
      <c r="C95" s="128"/>
      <c r="D95" s="405" t="s">
        <v>134</v>
      </c>
      <c r="E95" s="405"/>
      <c r="F95" s="405"/>
      <c r="G95" s="405"/>
      <c r="H95" s="405"/>
      <c r="I95" s="128"/>
      <c r="J95" s="128"/>
      <c r="K95" s="128"/>
      <c r="L95" s="128"/>
      <c r="M95" s="128"/>
      <c r="N95" s="406">
        <v>0</v>
      </c>
      <c r="O95" s="406"/>
      <c r="P95" s="406"/>
      <c r="Q95" s="406"/>
      <c r="R95" s="129"/>
      <c r="S95" s="128"/>
      <c r="T95" s="130"/>
      <c r="U95" s="131" t="s">
        <v>37</v>
      </c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3" t="s">
        <v>135</v>
      </c>
      <c r="AZ95" s="132"/>
      <c r="BA95" s="132"/>
      <c r="BB95" s="132"/>
      <c r="BC95" s="132"/>
      <c r="BD95" s="132"/>
      <c r="BE95" s="134">
        <f>IF(U95="základná",N95,0)</f>
        <v>0</v>
      </c>
      <c r="BF95" s="134">
        <f>IF(U95="znížená",N95,0)</f>
        <v>0</v>
      </c>
      <c r="BG95" s="134">
        <f>IF(U95="zákl. prenesená",N95,0)</f>
        <v>0</v>
      </c>
      <c r="BH95" s="134">
        <f>IF(U95="zníž. prenesená",N95,0)</f>
        <v>0</v>
      </c>
      <c r="BI95" s="134">
        <f>IF(U95="nulová",N95,0)</f>
        <v>0</v>
      </c>
      <c r="BJ95" s="133" t="s">
        <v>80</v>
      </c>
      <c r="BK95" s="132"/>
      <c r="BL95" s="132"/>
      <c r="BM95" s="132"/>
    </row>
    <row r="96" spans="2:65" s="1" customFormat="1" ht="18" customHeight="1"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4"/>
    </row>
    <row r="97" spans="2:18" s="1" customFormat="1" ht="29.25" customHeight="1">
      <c r="B97" s="32"/>
      <c r="C97" s="103" t="s">
        <v>96</v>
      </c>
      <c r="D97" s="104"/>
      <c r="E97" s="104"/>
      <c r="F97" s="104"/>
      <c r="G97" s="104"/>
      <c r="H97" s="104"/>
      <c r="I97" s="104"/>
      <c r="J97" s="104"/>
      <c r="K97" s="104"/>
      <c r="L97" s="377">
        <f>ROUND(SUM(N89+N94),2)</f>
        <v>0</v>
      </c>
      <c r="M97" s="377"/>
      <c r="N97" s="377"/>
      <c r="O97" s="377"/>
      <c r="P97" s="377"/>
      <c r="Q97" s="377"/>
      <c r="R97" s="34"/>
    </row>
    <row r="98" spans="2:18" s="1" customFormat="1" ht="6.95" customHeight="1">
      <c r="B98" s="56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8"/>
    </row>
    <row r="102" spans="2:18" s="1" customFormat="1" ht="6.95" customHeight="1"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1"/>
    </row>
    <row r="103" spans="2:18" s="1" customFormat="1" ht="36.950000000000003" customHeight="1">
      <c r="B103" s="32"/>
      <c r="C103" s="355" t="s">
        <v>111</v>
      </c>
      <c r="D103" s="393"/>
      <c r="E103" s="393"/>
      <c r="F103" s="393"/>
      <c r="G103" s="39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4"/>
    </row>
    <row r="104" spans="2:18" s="1" customFormat="1" ht="6.95" customHeight="1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18" s="1" customFormat="1" ht="30" customHeight="1">
      <c r="B105" s="32"/>
      <c r="C105" s="29" t="s">
        <v>15</v>
      </c>
      <c r="D105" s="33"/>
      <c r="E105" s="33"/>
      <c r="F105" s="391" t="str">
        <f>F6</f>
        <v>REVITALIZÁCIA ŠPORTOVÉHO AREÁLU SLÁVIA - 1E</v>
      </c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3"/>
      <c r="R105" s="34"/>
    </row>
    <row r="106" spans="2:18" ht="30" customHeight="1">
      <c r="B106" s="22"/>
      <c r="C106" s="29" t="s">
        <v>125</v>
      </c>
      <c r="D106" s="25"/>
      <c r="E106" s="25"/>
      <c r="F106" s="391" t="s">
        <v>126</v>
      </c>
      <c r="G106" s="358"/>
      <c r="H106" s="358"/>
      <c r="I106" s="358"/>
      <c r="J106" s="358"/>
      <c r="K106" s="358"/>
      <c r="L106" s="358"/>
      <c r="M106" s="358"/>
      <c r="N106" s="358"/>
      <c r="O106" s="358"/>
      <c r="P106" s="358"/>
      <c r="Q106" s="25"/>
      <c r="R106" s="23"/>
    </row>
    <row r="107" spans="2:18" s="1" customFormat="1" ht="36.950000000000003" customHeight="1">
      <c r="B107" s="32"/>
      <c r="C107" s="66" t="s">
        <v>127</v>
      </c>
      <c r="D107" s="33"/>
      <c r="E107" s="33"/>
      <c r="F107" s="369" t="str">
        <f>F8</f>
        <v>05 - TRASA C</v>
      </c>
      <c r="G107" s="393"/>
      <c r="H107" s="393"/>
      <c r="I107" s="393"/>
      <c r="J107" s="393"/>
      <c r="K107" s="393"/>
      <c r="L107" s="393"/>
      <c r="M107" s="393"/>
      <c r="N107" s="393"/>
      <c r="O107" s="393"/>
      <c r="P107" s="393"/>
      <c r="Q107" s="33"/>
      <c r="R107" s="34"/>
    </row>
    <row r="108" spans="2:18" s="1" customFormat="1" ht="6.95" customHeight="1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</row>
    <row r="109" spans="2:18" s="1" customFormat="1" ht="18" customHeight="1">
      <c r="B109" s="32"/>
      <c r="C109" s="29" t="s">
        <v>19</v>
      </c>
      <c r="D109" s="33"/>
      <c r="E109" s="33"/>
      <c r="F109" s="27" t="str">
        <f>F10</f>
        <v xml:space="preserve"> </v>
      </c>
      <c r="G109" s="33"/>
      <c r="H109" s="33"/>
      <c r="I109" s="33"/>
      <c r="J109" s="33"/>
      <c r="K109" s="29" t="s">
        <v>21</v>
      </c>
      <c r="L109" s="33"/>
      <c r="M109" s="394" t="str">
        <f>IF(O10="","",O10)</f>
        <v/>
      </c>
      <c r="N109" s="394"/>
      <c r="O109" s="394"/>
      <c r="P109" s="394"/>
      <c r="Q109" s="33"/>
      <c r="R109" s="34"/>
    </row>
    <row r="110" spans="2:18" s="1" customFormat="1" ht="6.95" customHeight="1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4"/>
    </row>
    <row r="111" spans="2:18" s="1" customFormat="1" ht="15">
      <c r="B111" s="32"/>
      <c r="C111" s="29" t="s">
        <v>22</v>
      </c>
      <c r="D111" s="33"/>
      <c r="E111" s="33"/>
      <c r="F111" s="27" t="str">
        <f>E13</f>
        <v xml:space="preserve"> </v>
      </c>
      <c r="G111" s="33"/>
      <c r="H111" s="33"/>
      <c r="I111" s="33"/>
      <c r="J111" s="33"/>
      <c r="K111" s="29" t="s">
        <v>26</v>
      </c>
      <c r="L111" s="33"/>
      <c r="M111" s="357" t="str">
        <f>E19</f>
        <v xml:space="preserve"> </v>
      </c>
      <c r="N111" s="357"/>
      <c r="O111" s="357"/>
      <c r="P111" s="357"/>
      <c r="Q111" s="357"/>
      <c r="R111" s="34"/>
    </row>
    <row r="112" spans="2:18" s="1" customFormat="1" ht="14.45" customHeight="1">
      <c r="B112" s="32"/>
      <c r="C112" s="29" t="s">
        <v>25</v>
      </c>
      <c r="D112" s="33"/>
      <c r="E112" s="33"/>
      <c r="F112" s="27" t="str">
        <f>IF(E16="","",E16)</f>
        <v xml:space="preserve"> </v>
      </c>
      <c r="G112" s="33"/>
      <c r="H112" s="33"/>
      <c r="I112" s="33"/>
      <c r="J112" s="33"/>
      <c r="K112" s="29" t="s">
        <v>29</v>
      </c>
      <c r="L112" s="33"/>
      <c r="M112" s="357" t="str">
        <f>E22</f>
        <v xml:space="preserve"> </v>
      </c>
      <c r="N112" s="357"/>
      <c r="O112" s="357"/>
      <c r="P112" s="357"/>
      <c r="Q112" s="357"/>
      <c r="R112" s="34"/>
    </row>
    <row r="113" spans="2:65" s="1" customFormat="1" ht="10.35" customHeight="1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7" customFormat="1" ht="29.25" customHeight="1">
      <c r="B114" s="115"/>
      <c r="C114" s="116" t="s">
        <v>112</v>
      </c>
      <c r="D114" s="117" t="s">
        <v>113</v>
      </c>
      <c r="E114" s="117" t="s">
        <v>52</v>
      </c>
      <c r="F114" s="407" t="s">
        <v>114</v>
      </c>
      <c r="G114" s="407"/>
      <c r="H114" s="407"/>
      <c r="I114" s="407"/>
      <c r="J114" s="117" t="s">
        <v>115</v>
      </c>
      <c r="K114" s="117" t="s">
        <v>116</v>
      </c>
      <c r="L114" s="408" t="s">
        <v>117</v>
      </c>
      <c r="M114" s="408"/>
      <c r="N114" s="407" t="s">
        <v>107</v>
      </c>
      <c r="O114" s="407"/>
      <c r="P114" s="407"/>
      <c r="Q114" s="409"/>
      <c r="R114" s="118"/>
      <c r="T114" s="73" t="s">
        <v>118</v>
      </c>
      <c r="U114" s="74" t="s">
        <v>34</v>
      </c>
      <c r="V114" s="74" t="s">
        <v>119</v>
      </c>
      <c r="W114" s="74" t="s">
        <v>120</v>
      </c>
      <c r="X114" s="74" t="s">
        <v>121</v>
      </c>
      <c r="Y114" s="74" t="s">
        <v>122</v>
      </c>
      <c r="Z114" s="74" t="s">
        <v>123</v>
      </c>
      <c r="AA114" s="75" t="s">
        <v>124</v>
      </c>
    </row>
    <row r="115" spans="2:65" s="1" customFormat="1" ht="29.25" customHeight="1">
      <c r="B115" s="32"/>
      <c r="C115" s="77" t="s">
        <v>103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418">
        <f>BK115</f>
        <v>0</v>
      </c>
      <c r="O115" s="419"/>
      <c r="P115" s="419"/>
      <c r="Q115" s="419"/>
      <c r="R115" s="34"/>
      <c r="T115" s="76"/>
      <c r="U115" s="48"/>
      <c r="V115" s="48"/>
      <c r="W115" s="135">
        <f>W116</f>
        <v>0</v>
      </c>
      <c r="X115" s="48"/>
      <c r="Y115" s="135">
        <f>Y116</f>
        <v>0</v>
      </c>
      <c r="Z115" s="48"/>
      <c r="AA115" s="136">
        <f>AA116</f>
        <v>0</v>
      </c>
      <c r="AT115" s="18" t="s">
        <v>69</v>
      </c>
      <c r="AU115" s="18" t="s">
        <v>109</v>
      </c>
      <c r="BK115" s="119">
        <f>BK116</f>
        <v>0</v>
      </c>
    </row>
    <row r="116" spans="2:65" s="10" customFormat="1" ht="37.35" customHeight="1">
      <c r="B116" s="137"/>
      <c r="C116" s="138"/>
      <c r="D116" s="139" t="s">
        <v>129</v>
      </c>
      <c r="E116" s="139"/>
      <c r="F116" s="139"/>
      <c r="G116" s="139"/>
      <c r="H116" s="139"/>
      <c r="I116" s="139"/>
      <c r="J116" s="139"/>
      <c r="K116" s="139"/>
      <c r="L116" s="139"/>
      <c r="M116" s="139"/>
      <c r="N116" s="420">
        <f>BK116</f>
        <v>0</v>
      </c>
      <c r="O116" s="421"/>
      <c r="P116" s="421"/>
      <c r="Q116" s="421"/>
      <c r="R116" s="140"/>
      <c r="T116" s="141"/>
      <c r="U116" s="138"/>
      <c r="V116" s="138"/>
      <c r="W116" s="142">
        <f>W117+W120</f>
        <v>0</v>
      </c>
      <c r="X116" s="138"/>
      <c r="Y116" s="142">
        <f>Y117+Y120</f>
        <v>0</v>
      </c>
      <c r="Z116" s="138"/>
      <c r="AA116" s="143">
        <f>AA117+AA120</f>
        <v>0</v>
      </c>
      <c r="AR116" s="144" t="s">
        <v>75</v>
      </c>
      <c r="AT116" s="145" t="s">
        <v>69</v>
      </c>
      <c r="AU116" s="145" t="s">
        <v>70</v>
      </c>
      <c r="AY116" s="144" t="s">
        <v>136</v>
      </c>
      <c r="BK116" s="146">
        <f>BK117+BK120</f>
        <v>0</v>
      </c>
    </row>
    <row r="117" spans="2:65" s="10" customFormat="1" ht="19.899999999999999" customHeight="1">
      <c r="B117" s="137"/>
      <c r="C117" s="138"/>
      <c r="D117" s="147" t="s">
        <v>130</v>
      </c>
      <c r="E117" s="147"/>
      <c r="F117" s="147"/>
      <c r="G117" s="147"/>
      <c r="H117" s="147"/>
      <c r="I117" s="147"/>
      <c r="J117" s="147"/>
      <c r="K117" s="147"/>
      <c r="L117" s="147"/>
      <c r="M117" s="147"/>
      <c r="N117" s="422">
        <f>BK117</f>
        <v>0</v>
      </c>
      <c r="O117" s="423"/>
      <c r="P117" s="423"/>
      <c r="Q117" s="423"/>
      <c r="R117" s="140"/>
      <c r="T117" s="141"/>
      <c r="U117" s="138"/>
      <c r="V117" s="138"/>
      <c r="W117" s="142">
        <f>SUM(W118:W119)</f>
        <v>0</v>
      </c>
      <c r="X117" s="138"/>
      <c r="Y117" s="142">
        <f>SUM(Y118:Y119)</f>
        <v>0</v>
      </c>
      <c r="Z117" s="138"/>
      <c r="AA117" s="143">
        <f>SUM(AA118:AA119)</f>
        <v>0</v>
      </c>
      <c r="AR117" s="144" t="s">
        <v>75</v>
      </c>
      <c r="AT117" s="145" t="s">
        <v>69</v>
      </c>
      <c r="AU117" s="145" t="s">
        <v>75</v>
      </c>
      <c r="AY117" s="144" t="s">
        <v>136</v>
      </c>
      <c r="BK117" s="146">
        <f>SUM(BK118:BK119)</f>
        <v>0</v>
      </c>
    </row>
    <row r="118" spans="2:65" s="1" customFormat="1" ht="31.5" customHeight="1">
      <c r="B118" s="127"/>
      <c r="C118" s="148" t="s">
        <v>80</v>
      </c>
      <c r="D118" s="148" t="s">
        <v>138</v>
      </c>
      <c r="E118" s="149" t="s">
        <v>200</v>
      </c>
      <c r="F118" s="413" t="s">
        <v>201</v>
      </c>
      <c r="G118" s="413"/>
      <c r="H118" s="413"/>
      <c r="I118" s="413"/>
      <c r="J118" s="150" t="s">
        <v>150</v>
      </c>
      <c r="K118" s="151">
        <v>862.32</v>
      </c>
      <c r="L118" s="410"/>
      <c r="M118" s="411"/>
      <c r="N118" s="412">
        <f>ROUND(L118*K118,3)</f>
        <v>0</v>
      </c>
      <c r="O118" s="412"/>
      <c r="P118" s="412"/>
      <c r="Q118" s="412"/>
      <c r="R118" s="129"/>
      <c r="T118" s="152" t="s">
        <v>5</v>
      </c>
      <c r="U118" s="41" t="s">
        <v>37</v>
      </c>
      <c r="V118" s="153">
        <v>0</v>
      </c>
      <c r="W118" s="153">
        <f>V118*K118</f>
        <v>0</v>
      </c>
      <c r="X118" s="153">
        <v>0</v>
      </c>
      <c r="Y118" s="153">
        <f>X118*K118</f>
        <v>0</v>
      </c>
      <c r="Z118" s="153">
        <v>0</v>
      </c>
      <c r="AA118" s="154">
        <f>Z118*K118</f>
        <v>0</v>
      </c>
      <c r="AR118" s="18" t="s">
        <v>142</v>
      </c>
      <c r="AT118" s="18" t="s">
        <v>138</v>
      </c>
      <c r="AU118" s="18" t="s">
        <v>80</v>
      </c>
      <c r="AY118" s="18" t="s">
        <v>136</v>
      </c>
      <c r="BE118" s="155">
        <f>IF(U118="základná",N118,0)</f>
        <v>0</v>
      </c>
      <c r="BF118" s="155">
        <f>IF(U118="znížená",N118,0)</f>
        <v>0</v>
      </c>
      <c r="BG118" s="155">
        <f>IF(U118="zákl. prenesená",N118,0)</f>
        <v>0</v>
      </c>
      <c r="BH118" s="155">
        <f>IF(U118="zníž. prenesená",N118,0)</f>
        <v>0</v>
      </c>
      <c r="BI118" s="155">
        <f>IF(U118="nulová",N118,0)</f>
        <v>0</v>
      </c>
      <c r="BJ118" s="18" t="s">
        <v>80</v>
      </c>
      <c r="BK118" s="156">
        <f>ROUND(L118*K118,3)</f>
        <v>0</v>
      </c>
      <c r="BL118" s="18" t="s">
        <v>142</v>
      </c>
      <c r="BM118" s="18" t="s">
        <v>80</v>
      </c>
    </row>
    <row r="119" spans="2:65" s="1" customFormat="1" ht="31.5" customHeight="1">
      <c r="B119" s="127"/>
      <c r="C119" s="148" t="s">
        <v>202</v>
      </c>
      <c r="D119" s="148" t="s">
        <v>138</v>
      </c>
      <c r="E119" s="149" t="s">
        <v>203</v>
      </c>
      <c r="F119" s="413" t="s">
        <v>204</v>
      </c>
      <c r="G119" s="413"/>
      <c r="H119" s="413"/>
      <c r="I119" s="413"/>
      <c r="J119" s="150" t="s">
        <v>150</v>
      </c>
      <c r="K119" s="151">
        <v>892.34</v>
      </c>
      <c r="L119" s="410"/>
      <c r="M119" s="411"/>
      <c r="N119" s="412">
        <f>ROUND(L119*K119,3)</f>
        <v>0</v>
      </c>
      <c r="O119" s="412"/>
      <c r="P119" s="412"/>
      <c r="Q119" s="412"/>
      <c r="R119" s="129"/>
      <c r="T119" s="152" t="s">
        <v>5</v>
      </c>
      <c r="U119" s="41" t="s">
        <v>37</v>
      </c>
      <c r="V119" s="153">
        <v>0</v>
      </c>
      <c r="W119" s="153">
        <f>V119*K119</f>
        <v>0</v>
      </c>
      <c r="X119" s="153">
        <v>0</v>
      </c>
      <c r="Y119" s="153">
        <f>X119*K119</f>
        <v>0</v>
      </c>
      <c r="Z119" s="153">
        <v>0</v>
      </c>
      <c r="AA119" s="154">
        <f>Z119*K119</f>
        <v>0</v>
      </c>
      <c r="AR119" s="18" t="s">
        <v>142</v>
      </c>
      <c r="AT119" s="18" t="s">
        <v>138</v>
      </c>
      <c r="AU119" s="18" t="s">
        <v>80</v>
      </c>
      <c r="AY119" s="18" t="s">
        <v>136</v>
      </c>
      <c r="BE119" s="155">
        <f>IF(U119="základná",N119,0)</f>
        <v>0</v>
      </c>
      <c r="BF119" s="155">
        <f>IF(U119="znížená",N119,0)</f>
        <v>0</v>
      </c>
      <c r="BG119" s="155">
        <f>IF(U119="zákl. prenesená",N119,0)</f>
        <v>0</v>
      </c>
      <c r="BH119" s="155">
        <f>IF(U119="zníž. prenesená",N119,0)</f>
        <v>0</v>
      </c>
      <c r="BI119" s="155">
        <f>IF(U119="nulová",N119,0)</f>
        <v>0</v>
      </c>
      <c r="BJ119" s="18" t="s">
        <v>80</v>
      </c>
      <c r="BK119" s="156">
        <f>ROUND(L119*K119,3)</f>
        <v>0</v>
      </c>
      <c r="BL119" s="18" t="s">
        <v>142</v>
      </c>
      <c r="BM119" s="18" t="s">
        <v>142</v>
      </c>
    </row>
    <row r="120" spans="2:65" s="10" customFormat="1" ht="29.85" customHeight="1">
      <c r="B120" s="137"/>
      <c r="C120" s="138"/>
      <c r="D120" s="147" t="s">
        <v>133</v>
      </c>
      <c r="E120" s="147"/>
      <c r="F120" s="147"/>
      <c r="G120" s="147"/>
      <c r="H120" s="147"/>
      <c r="I120" s="147"/>
      <c r="J120" s="147"/>
      <c r="K120" s="147"/>
      <c r="L120" s="390"/>
      <c r="M120" s="390"/>
      <c r="N120" s="424">
        <f>BK120</f>
        <v>0</v>
      </c>
      <c r="O120" s="425"/>
      <c r="P120" s="425"/>
      <c r="Q120" s="425"/>
      <c r="R120" s="140"/>
      <c r="T120" s="141"/>
      <c r="U120" s="138"/>
      <c r="V120" s="138"/>
      <c r="W120" s="142">
        <f>SUM(W121:W128)</f>
        <v>0</v>
      </c>
      <c r="X120" s="138"/>
      <c r="Y120" s="142">
        <f>SUM(Y121:Y128)</f>
        <v>0</v>
      </c>
      <c r="Z120" s="138"/>
      <c r="AA120" s="143">
        <f>SUM(AA121:AA128)</f>
        <v>0</v>
      </c>
      <c r="AE120" s="1"/>
      <c r="AR120" s="144" t="s">
        <v>75</v>
      </c>
      <c r="AT120" s="145" t="s">
        <v>69</v>
      </c>
      <c r="AU120" s="145" t="s">
        <v>75</v>
      </c>
      <c r="AY120" s="144" t="s">
        <v>136</v>
      </c>
      <c r="BK120" s="146">
        <f>SUM(BK121:BK128)</f>
        <v>0</v>
      </c>
    </row>
    <row r="121" spans="2:65" s="1" customFormat="1" ht="31.5" customHeight="1">
      <c r="B121" s="127"/>
      <c r="C121" s="148" t="s">
        <v>205</v>
      </c>
      <c r="D121" s="148" t="s">
        <v>138</v>
      </c>
      <c r="E121" s="149" t="s">
        <v>206</v>
      </c>
      <c r="F121" s="413" t="s">
        <v>207</v>
      </c>
      <c r="G121" s="413"/>
      <c r="H121" s="413"/>
      <c r="I121" s="413"/>
      <c r="J121" s="150" t="s">
        <v>141</v>
      </c>
      <c r="K121" s="151">
        <v>986.58</v>
      </c>
      <c r="L121" s="410"/>
      <c r="M121" s="411"/>
      <c r="N121" s="412">
        <f t="shared" ref="N121:N128" si="0">ROUND(L121*K121,3)</f>
        <v>0</v>
      </c>
      <c r="O121" s="412"/>
      <c r="P121" s="412"/>
      <c r="Q121" s="412"/>
      <c r="R121" s="129"/>
      <c r="T121" s="152" t="s">
        <v>5</v>
      </c>
      <c r="U121" s="41" t="s">
        <v>37</v>
      </c>
      <c r="V121" s="153">
        <v>0</v>
      </c>
      <c r="W121" s="153">
        <f t="shared" ref="W121:W128" si="1">V121*K121</f>
        <v>0</v>
      </c>
      <c r="X121" s="153">
        <v>0</v>
      </c>
      <c r="Y121" s="153">
        <f t="shared" ref="Y121:Y128" si="2">X121*K121</f>
        <v>0</v>
      </c>
      <c r="Z121" s="153">
        <v>0</v>
      </c>
      <c r="AA121" s="154">
        <f t="shared" ref="AA121:AA128" si="3">Z121*K121</f>
        <v>0</v>
      </c>
      <c r="AR121" s="18" t="s">
        <v>142</v>
      </c>
      <c r="AT121" s="18" t="s">
        <v>138</v>
      </c>
      <c r="AU121" s="18" t="s">
        <v>80</v>
      </c>
      <c r="AY121" s="18" t="s">
        <v>136</v>
      </c>
      <c r="BE121" s="155">
        <f t="shared" ref="BE121:BE128" si="4">IF(U121="základná",N121,0)</f>
        <v>0</v>
      </c>
      <c r="BF121" s="155">
        <f t="shared" ref="BF121:BF128" si="5">IF(U121="znížená",N121,0)</f>
        <v>0</v>
      </c>
      <c r="BG121" s="155">
        <f t="shared" ref="BG121:BG128" si="6">IF(U121="zákl. prenesená",N121,0)</f>
        <v>0</v>
      </c>
      <c r="BH121" s="155">
        <f t="shared" ref="BH121:BH128" si="7">IF(U121="zníž. prenesená",N121,0)</f>
        <v>0</v>
      </c>
      <c r="BI121" s="155">
        <f t="shared" ref="BI121:BI128" si="8">IF(U121="nulová",N121,0)</f>
        <v>0</v>
      </c>
      <c r="BJ121" s="18" t="s">
        <v>80</v>
      </c>
      <c r="BK121" s="156">
        <f t="shared" ref="BK121:BK128" si="9">ROUND(L121*K121,3)</f>
        <v>0</v>
      </c>
      <c r="BL121" s="18" t="s">
        <v>142</v>
      </c>
      <c r="BM121" s="18" t="s">
        <v>151</v>
      </c>
    </row>
    <row r="122" spans="2:65" s="1" customFormat="1" ht="44.25" customHeight="1">
      <c r="B122" s="127"/>
      <c r="C122" s="148" t="s">
        <v>208</v>
      </c>
      <c r="D122" s="148" t="s">
        <v>138</v>
      </c>
      <c r="E122" s="149" t="s">
        <v>209</v>
      </c>
      <c r="F122" s="413" t="s">
        <v>210</v>
      </c>
      <c r="G122" s="413"/>
      <c r="H122" s="413"/>
      <c r="I122" s="413"/>
      <c r="J122" s="150" t="s">
        <v>141</v>
      </c>
      <c r="K122" s="151">
        <v>986.58</v>
      </c>
      <c r="L122" s="410"/>
      <c r="M122" s="411"/>
      <c r="N122" s="412">
        <f t="shared" si="0"/>
        <v>0</v>
      </c>
      <c r="O122" s="412"/>
      <c r="P122" s="412"/>
      <c r="Q122" s="412"/>
      <c r="R122" s="129"/>
      <c r="T122" s="152" t="s">
        <v>5</v>
      </c>
      <c r="U122" s="41" t="s">
        <v>37</v>
      </c>
      <c r="V122" s="153">
        <v>0</v>
      </c>
      <c r="W122" s="153">
        <f t="shared" si="1"/>
        <v>0</v>
      </c>
      <c r="X122" s="153">
        <v>0</v>
      </c>
      <c r="Y122" s="153">
        <f t="shared" si="2"/>
        <v>0</v>
      </c>
      <c r="Z122" s="153">
        <v>0</v>
      </c>
      <c r="AA122" s="154">
        <f t="shared" si="3"/>
        <v>0</v>
      </c>
      <c r="AR122" s="18" t="s">
        <v>142</v>
      </c>
      <c r="AT122" s="18" t="s">
        <v>138</v>
      </c>
      <c r="AU122" s="18" t="s">
        <v>80</v>
      </c>
      <c r="AY122" s="18" t="s">
        <v>136</v>
      </c>
      <c r="BE122" s="155">
        <f t="shared" si="4"/>
        <v>0</v>
      </c>
      <c r="BF122" s="155">
        <f t="shared" si="5"/>
        <v>0</v>
      </c>
      <c r="BG122" s="155">
        <f t="shared" si="6"/>
        <v>0</v>
      </c>
      <c r="BH122" s="155">
        <f t="shared" si="7"/>
        <v>0</v>
      </c>
      <c r="BI122" s="155">
        <f t="shared" si="8"/>
        <v>0</v>
      </c>
      <c r="BJ122" s="18" t="s">
        <v>80</v>
      </c>
      <c r="BK122" s="156">
        <f t="shared" si="9"/>
        <v>0</v>
      </c>
      <c r="BL122" s="18" t="s">
        <v>142</v>
      </c>
      <c r="BM122" s="18" t="s">
        <v>155</v>
      </c>
    </row>
    <row r="123" spans="2:65" s="1" customFormat="1" ht="31.5" customHeight="1">
      <c r="B123" s="127"/>
      <c r="C123" s="148" t="s">
        <v>211</v>
      </c>
      <c r="D123" s="148" t="s">
        <v>138</v>
      </c>
      <c r="E123" s="149" t="s">
        <v>212</v>
      </c>
      <c r="F123" s="413" t="s">
        <v>213</v>
      </c>
      <c r="G123" s="413"/>
      <c r="H123" s="413"/>
      <c r="I123" s="413"/>
      <c r="J123" s="150" t="s">
        <v>141</v>
      </c>
      <c r="K123" s="151">
        <v>934.83</v>
      </c>
      <c r="L123" s="410"/>
      <c r="M123" s="411"/>
      <c r="N123" s="412">
        <f t="shared" si="0"/>
        <v>0</v>
      </c>
      <c r="O123" s="412"/>
      <c r="P123" s="412"/>
      <c r="Q123" s="412"/>
      <c r="R123" s="129"/>
      <c r="T123" s="152" t="s">
        <v>5</v>
      </c>
      <c r="U123" s="41" t="s">
        <v>37</v>
      </c>
      <c r="V123" s="153">
        <v>0</v>
      </c>
      <c r="W123" s="153">
        <f t="shared" si="1"/>
        <v>0</v>
      </c>
      <c r="X123" s="153">
        <v>0</v>
      </c>
      <c r="Y123" s="153">
        <f t="shared" si="2"/>
        <v>0</v>
      </c>
      <c r="Z123" s="153">
        <v>0</v>
      </c>
      <c r="AA123" s="154">
        <f t="shared" si="3"/>
        <v>0</v>
      </c>
      <c r="AR123" s="18" t="s">
        <v>142</v>
      </c>
      <c r="AT123" s="18" t="s">
        <v>138</v>
      </c>
      <c r="AU123" s="18" t="s">
        <v>80</v>
      </c>
      <c r="AY123" s="18" t="s">
        <v>136</v>
      </c>
      <c r="BE123" s="155">
        <f t="shared" si="4"/>
        <v>0</v>
      </c>
      <c r="BF123" s="155">
        <f t="shared" si="5"/>
        <v>0</v>
      </c>
      <c r="BG123" s="155">
        <f t="shared" si="6"/>
        <v>0</v>
      </c>
      <c r="BH123" s="155">
        <f t="shared" si="7"/>
        <v>0</v>
      </c>
      <c r="BI123" s="155">
        <f t="shared" si="8"/>
        <v>0</v>
      </c>
      <c r="BJ123" s="18" t="s">
        <v>80</v>
      </c>
      <c r="BK123" s="156">
        <f t="shared" si="9"/>
        <v>0</v>
      </c>
      <c r="BL123" s="18" t="s">
        <v>142</v>
      </c>
      <c r="BM123" s="18" t="s">
        <v>159</v>
      </c>
    </row>
    <row r="124" spans="2:65" s="1" customFormat="1" ht="22.5" customHeight="1">
      <c r="B124" s="127"/>
      <c r="C124" s="148" t="s">
        <v>214</v>
      </c>
      <c r="D124" s="148" t="s">
        <v>138</v>
      </c>
      <c r="E124" s="149" t="s">
        <v>215</v>
      </c>
      <c r="F124" s="413" t="s">
        <v>216</v>
      </c>
      <c r="G124" s="413"/>
      <c r="H124" s="413"/>
      <c r="I124" s="413"/>
      <c r="J124" s="150" t="s">
        <v>141</v>
      </c>
      <c r="K124" s="151">
        <v>934.83</v>
      </c>
      <c r="L124" s="410"/>
      <c r="M124" s="411"/>
      <c r="N124" s="412">
        <f t="shared" si="0"/>
        <v>0</v>
      </c>
      <c r="O124" s="412"/>
      <c r="P124" s="412"/>
      <c r="Q124" s="412"/>
      <c r="R124" s="129"/>
      <c r="T124" s="152" t="s">
        <v>5</v>
      </c>
      <c r="U124" s="41" t="s">
        <v>37</v>
      </c>
      <c r="V124" s="153">
        <v>0</v>
      </c>
      <c r="W124" s="153">
        <f t="shared" si="1"/>
        <v>0</v>
      </c>
      <c r="X124" s="153">
        <v>0</v>
      </c>
      <c r="Y124" s="153">
        <f t="shared" si="2"/>
        <v>0</v>
      </c>
      <c r="Z124" s="153">
        <v>0</v>
      </c>
      <c r="AA124" s="154">
        <f t="shared" si="3"/>
        <v>0</v>
      </c>
      <c r="AR124" s="18" t="s">
        <v>142</v>
      </c>
      <c r="AT124" s="18" t="s">
        <v>138</v>
      </c>
      <c r="AU124" s="18" t="s">
        <v>80</v>
      </c>
      <c r="AY124" s="18" t="s">
        <v>136</v>
      </c>
      <c r="BE124" s="155">
        <f t="shared" si="4"/>
        <v>0</v>
      </c>
      <c r="BF124" s="155">
        <f t="shared" si="5"/>
        <v>0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8" t="s">
        <v>80</v>
      </c>
      <c r="BK124" s="156">
        <f t="shared" si="9"/>
        <v>0</v>
      </c>
      <c r="BL124" s="18" t="s">
        <v>142</v>
      </c>
      <c r="BM124" s="18" t="s">
        <v>163</v>
      </c>
    </row>
    <row r="125" spans="2:65" s="1" customFormat="1" ht="22.5" customHeight="1">
      <c r="B125" s="127"/>
      <c r="C125" s="148" t="s">
        <v>217</v>
      </c>
      <c r="D125" s="148" t="s">
        <v>138</v>
      </c>
      <c r="E125" s="149" t="s">
        <v>218</v>
      </c>
      <c r="F125" s="413" t="s">
        <v>219</v>
      </c>
      <c r="G125" s="413"/>
      <c r="H125" s="413"/>
      <c r="I125" s="413"/>
      <c r="J125" s="150" t="s">
        <v>141</v>
      </c>
      <c r="K125" s="151">
        <v>934.83</v>
      </c>
      <c r="L125" s="410"/>
      <c r="M125" s="411"/>
      <c r="N125" s="412">
        <f t="shared" si="0"/>
        <v>0</v>
      </c>
      <c r="O125" s="412"/>
      <c r="P125" s="412"/>
      <c r="Q125" s="412"/>
      <c r="R125" s="129"/>
      <c r="T125" s="152" t="s">
        <v>5</v>
      </c>
      <c r="U125" s="41" t="s">
        <v>37</v>
      </c>
      <c r="V125" s="153">
        <v>0</v>
      </c>
      <c r="W125" s="153">
        <f t="shared" si="1"/>
        <v>0</v>
      </c>
      <c r="X125" s="153">
        <v>0</v>
      </c>
      <c r="Y125" s="153">
        <f t="shared" si="2"/>
        <v>0</v>
      </c>
      <c r="Z125" s="153">
        <v>0</v>
      </c>
      <c r="AA125" s="154">
        <f t="shared" si="3"/>
        <v>0</v>
      </c>
      <c r="AR125" s="18" t="s">
        <v>142</v>
      </c>
      <c r="AT125" s="18" t="s">
        <v>138</v>
      </c>
      <c r="AU125" s="18" t="s">
        <v>80</v>
      </c>
      <c r="AY125" s="18" t="s">
        <v>136</v>
      </c>
      <c r="BE125" s="155">
        <f t="shared" si="4"/>
        <v>0</v>
      </c>
      <c r="BF125" s="155">
        <f t="shared" si="5"/>
        <v>0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8" t="s">
        <v>80</v>
      </c>
      <c r="BK125" s="156">
        <f t="shared" si="9"/>
        <v>0</v>
      </c>
      <c r="BL125" s="18" t="s">
        <v>142</v>
      </c>
      <c r="BM125" s="18" t="s">
        <v>152</v>
      </c>
    </row>
    <row r="126" spans="2:65" s="1" customFormat="1" ht="22.5" customHeight="1">
      <c r="B126" s="127"/>
      <c r="C126" s="148" t="s">
        <v>220</v>
      </c>
      <c r="D126" s="148" t="s">
        <v>138</v>
      </c>
      <c r="E126" s="149" t="s">
        <v>221</v>
      </c>
      <c r="F126" s="413" t="s">
        <v>222</v>
      </c>
      <c r="G126" s="413"/>
      <c r="H126" s="413"/>
      <c r="I126" s="413"/>
      <c r="J126" s="150" t="s">
        <v>141</v>
      </c>
      <c r="K126" s="151">
        <v>934.83</v>
      </c>
      <c r="L126" s="410"/>
      <c r="M126" s="411"/>
      <c r="N126" s="412">
        <f t="shared" si="0"/>
        <v>0</v>
      </c>
      <c r="O126" s="412"/>
      <c r="P126" s="412"/>
      <c r="Q126" s="412"/>
      <c r="R126" s="129"/>
      <c r="T126" s="152" t="s">
        <v>5</v>
      </c>
      <c r="U126" s="41" t="s">
        <v>37</v>
      </c>
      <c r="V126" s="153">
        <v>0</v>
      </c>
      <c r="W126" s="153">
        <f t="shared" si="1"/>
        <v>0</v>
      </c>
      <c r="X126" s="153">
        <v>0</v>
      </c>
      <c r="Y126" s="153">
        <f t="shared" si="2"/>
        <v>0</v>
      </c>
      <c r="Z126" s="153">
        <v>0</v>
      </c>
      <c r="AA126" s="154">
        <f t="shared" si="3"/>
        <v>0</v>
      </c>
      <c r="AR126" s="18" t="s">
        <v>142</v>
      </c>
      <c r="AT126" s="18" t="s">
        <v>138</v>
      </c>
      <c r="AU126" s="18" t="s">
        <v>80</v>
      </c>
      <c r="AY126" s="18" t="s">
        <v>136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8" t="s">
        <v>80</v>
      </c>
      <c r="BK126" s="156">
        <f t="shared" si="9"/>
        <v>0</v>
      </c>
      <c r="BL126" s="18" t="s">
        <v>142</v>
      </c>
      <c r="BM126" s="18" t="s">
        <v>170</v>
      </c>
    </row>
    <row r="127" spans="2:65" s="1" customFormat="1" ht="44.25" customHeight="1">
      <c r="B127" s="127"/>
      <c r="C127" s="148" t="s">
        <v>191</v>
      </c>
      <c r="D127" s="148" t="s">
        <v>138</v>
      </c>
      <c r="E127" s="149" t="s">
        <v>192</v>
      </c>
      <c r="F127" s="413" t="s">
        <v>193</v>
      </c>
      <c r="G127" s="413"/>
      <c r="H127" s="413"/>
      <c r="I127" s="413"/>
      <c r="J127" s="150" t="s">
        <v>146</v>
      </c>
      <c r="K127" s="151">
        <v>776.35</v>
      </c>
      <c r="L127" s="410"/>
      <c r="M127" s="411"/>
      <c r="N127" s="412">
        <f t="shared" si="0"/>
        <v>0</v>
      </c>
      <c r="O127" s="412"/>
      <c r="P127" s="412"/>
      <c r="Q127" s="412"/>
      <c r="R127" s="129"/>
      <c r="T127" s="152" t="s">
        <v>5</v>
      </c>
      <c r="U127" s="41" t="s">
        <v>37</v>
      </c>
      <c r="V127" s="153">
        <v>0</v>
      </c>
      <c r="W127" s="153">
        <f t="shared" si="1"/>
        <v>0</v>
      </c>
      <c r="X127" s="153">
        <v>0</v>
      </c>
      <c r="Y127" s="153">
        <f t="shared" si="2"/>
        <v>0</v>
      </c>
      <c r="Z127" s="153">
        <v>0</v>
      </c>
      <c r="AA127" s="154">
        <f t="shared" si="3"/>
        <v>0</v>
      </c>
      <c r="AR127" s="18" t="s">
        <v>142</v>
      </c>
      <c r="AT127" s="18" t="s">
        <v>138</v>
      </c>
      <c r="AU127" s="18" t="s">
        <v>80</v>
      </c>
      <c r="AY127" s="18" t="s">
        <v>136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8" t="s">
        <v>80</v>
      </c>
      <c r="BK127" s="156">
        <f t="shared" si="9"/>
        <v>0</v>
      </c>
      <c r="BL127" s="18" t="s">
        <v>142</v>
      </c>
      <c r="BM127" s="18" t="s">
        <v>137</v>
      </c>
    </row>
    <row r="128" spans="2:65" s="1" customFormat="1" ht="22.5" customHeight="1">
      <c r="B128" s="127"/>
      <c r="C128" s="157" t="s">
        <v>195</v>
      </c>
      <c r="D128" s="157" t="s">
        <v>182</v>
      </c>
      <c r="E128" s="158" t="s">
        <v>196</v>
      </c>
      <c r="F128" s="414" t="s">
        <v>197</v>
      </c>
      <c r="G128" s="414"/>
      <c r="H128" s="414"/>
      <c r="I128" s="414"/>
      <c r="J128" s="159" t="s">
        <v>185</v>
      </c>
      <c r="K128" s="160">
        <v>776.35</v>
      </c>
      <c r="L128" s="415"/>
      <c r="M128" s="416"/>
      <c r="N128" s="417">
        <f t="shared" si="0"/>
        <v>0</v>
      </c>
      <c r="O128" s="412"/>
      <c r="P128" s="412"/>
      <c r="Q128" s="412"/>
      <c r="R128" s="129"/>
      <c r="T128" s="152" t="s">
        <v>5</v>
      </c>
      <c r="U128" s="161" t="s">
        <v>37</v>
      </c>
      <c r="V128" s="162">
        <v>0</v>
      </c>
      <c r="W128" s="162">
        <f t="shared" si="1"/>
        <v>0</v>
      </c>
      <c r="X128" s="162">
        <v>0</v>
      </c>
      <c r="Y128" s="162">
        <f t="shared" si="2"/>
        <v>0</v>
      </c>
      <c r="Z128" s="162">
        <v>0</v>
      </c>
      <c r="AA128" s="163">
        <f t="shared" si="3"/>
        <v>0</v>
      </c>
      <c r="AR128" s="18" t="s">
        <v>155</v>
      </c>
      <c r="AT128" s="18" t="s">
        <v>182</v>
      </c>
      <c r="AU128" s="18" t="s">
        <v>80</v>
      </c>
      <c r="AY128" s="18" t="s">
        <v>136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8" t="s">
        <v>80</v>
      </c>
      <c r="BK128" s="156">
        <f t="shared" si="9"/>
        <v>0</v>
      </c>
      <c r="BL128" s="18" t="s">
        <v>142</v>
      </c>
      <c r="BM128" s="18" t="s">
        <v>10</v>
      </c>
    </row>
    <row r="129" spans="2:18" s="1" customFormat="1" ht="6.95" customHeight="1">
      <c r="B129" s="56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8"/>
    </row>
  </sheetData>
  <mergeCells count="93">
    <mergeCell ref="S2:AC2"/>
    <mergeCell ref="N115:Q115"/>
    <mergeCell ref="N116:Q116"/>
    <mergeCell ref="N117:Q117"/>
    <mergeCell ref="N120:Q120"/>
    <mergeCell ref="M111:Q111"/>
    <mergeCell ref="M112:Q112"/>
    <mergeCell ref="N92:Q92"/>
    <mergeCell ref="N94:Q94"/>
    <mergeCell ref="F79:P79"/>
    <mergeCell ref="F80:P80"/>
    <mergeCell ref="M82:P82"/>
    <mergeCell ref="M84:Q84"/>
    <mergeCell ref="M85:Q85"/>
    <mergeCell ref="H37:J37"/>
    <mergeCell ref="M37:P37"/>
    <mergeCell ref="H1:K1"/>
    <mergeCell ref="F127:I127"/>
    <mergeCell ref="L127:M127"/>
    <mergeCell ref="N127:Q127"/>
    <mergeCell ref="F128:I128"/>
    <mergeCell ref="L128:M128"/>
    <mergeCell ref="N128:Q128"/>
    <mergeCell ref="F125:I125"/>
    <mergeCell ref="L125:M125"/>
    <mergeCell ref="N125:Q125"/>
    <mergeCell ref="F126:I126"/>
    <mergeCell ref="L126:M126"/>
    <mergeCell ref="N126:Q126"/>
    <mergeCell ref="F123:I123"/>
    <mergeCell ref="L123:M123"/>
    <mergeCell ref="N123:Q123"/>
    <mergeCell ref="F124:I124"/>
    <mergeCell ref="L124:M124"/>
    <mergeCell ref="N124:Q124"/>
    <mergeCell ref="F121:I121"/>
    <mergeCell ref="L121:M121"/>
    <mergeCell ref="N121:Q121"/>
    <mergeCell ref="F122:I122"/>
    <mergeCell ref="L122:M122"/>
    <mergeCell ref="N122:Q122"/>
    <mergeCell ref="F118:I118"/>
    <mergeCell ref="L118:M118"/>
    <mergeCell ref="N118:Q118"/>
    <mergeCell ref="F119:I119"/>
    <mergeCell ref="L119:M119"/>
    <mergeCell ref="N119:Q119"/>
    <mergeCell ref="F114:I114"/>
    <mergeCell ref="L114:M114"/>
    <mergeCell ref="N114:Q114"/>
    <mergeCell ref="C103:Q103"/>
    <mergeCell ref="F105:P105"/>
    <mergeCell ref="F106:P106"/>
    <mergeCell ref="F107:P107"/>
    <mergeCell ref="M109:P109"/>
    <mergeCell ref="D95:H95"/>
    <mergeCell ref="N95:Q95"/>
    <mergeCell ref="L97:Q97"/>
    <mergeCell ref="C87:G87"/>
    <mergeCell ref="N87:Q87"/>
    <mergeCell ref="N89:Q89"/>
    <mergeCell ref="N90:Q90"/>
    <mergeCell ref="N91:Q91"/>
    <mergeCell ref="L39:P39"/>
    <mergeCell ref="C76:Q76"/>
    <mergeCell ref="F78:P78"/>
    <mergeCell ref="H34:J34"/>
    <mergeCell ref="M34:P34"/>
    <mergeCell ref="H35:J35"/>
    <mergeCell ref="M35:P35"/>
    <mergeCell ref="H36:J36"/>
    <mergeCell ref="M36:P36"/>
    <mergeCell ref="M28:P28"/>
    <mergeCell ref="M29:P29"/>
    <mergeCell ref="M31:P31"/>
    <mergeCell ref="H33:J33"/>
    <mergeCell ref="M33:P33"/>
    <mergeCell ref="L120:M120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</mergeCells>
  <hyperlinks>
    <hyperlink ref="F1:G1" location="C2" display="1) Krycí list rozpočtu" xr:uid="{00000000-0004-0000-0400-000000000000}"/>
    <hyperlink ref="H1:K1" location="C87" display="2) Rekapitulácia rozpočtu" xr:uid="{00000000-0004-0000-0400-000001000000}"/>
    <hyperlink ref="L1" location="C114" display="3) Rozpočet" xr:uid="{00000000-0004-0000-0400-000002000000}"/>
    <hyperlink ref="S1:T1" location="'Rekapitulácia stavby'!C2" display="Rekapitulácia stavby" xr:uid="{00000000-0004-0000-04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127"/>
  <sheetViews>
    <sheetView showGridLines="0" workbookViewId="0">
      <pane ySplit="1" topLeftCell="A16" activePane="bottomLeft" state="frozen"/>
      <selection pane="bottomLeft" activeCell="AC97" sqref="AC9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2"/>
      <c r="C1" s="12"/>
      <c r="D1" s="13" t="s">
        <v>1</v>
      </c>
      <c r="E1" s="12"/>
      <c r="F1" s="14" t="s">
        <v>97</v>
      </c>
      <c r="G1" s="14"/>
      <c r="H1" s="426" t="s">
        <v>98</v>
      </c>
      <c r="I1" s="426"/>
      <c r="J1" s="426"/>
      <c r="K1" s="426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5"/>
      <c r="V1" s="10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353" t="s">
        <v>7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S2" s="379" t="s">
        <v>8</v>
      </c>
      <c r="T2" s="380"/>
      <c r="U2" s="380"/>
      <c r="V2" s="380"/>
      <c r="W2" s="380"/>
      <c r="X2" s="380"/>
      <c r="Y2" s="380"/>
      <c r="Z2" s="380"/>
      <c r="AA2" s="380"/>
      <c r="AB2" s="380"/>
      <c r="AC2" s="380"/>
      <c r="AT2" s="18" t="s">
        <v>89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70</v>
      </c>
    </row>
    <row r="4" spans="1:66" ht="36.950000000000003" customHeight="1">
      <c r="B4" s="22"/>
      <c r="C4" s="355" t="s">
        <v>102</v>
      </c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23"/>
      <c r="T4" s="24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15</v>
      </c>
      <c r="E6" s="25"/>
      <c r="F6" s="391" t="str">
        <f>'Rekapitulácia stavby'!K6</f>
        <v>REVITALIZÁCIA ŠPORTOVÉHO AREÁLU SLÁVIA - 1E</v>
      </c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25"/>
      <c r="R6" s="23"/>
    </row>
    <row r="7" spans="1:66" ht="25.35" customHeight="1">
      <c r="B7" s="22"/>
      <c r="C7" s="25"/>
      <c r="D7" s="29" t="s">
        <v>125</v>
      </c>
      <c r="E7" s="25"/>
      <c r="F7" s="391" t="s">
        <v>126</v>
      </c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25"/>
      <c r="R7" s="23"/>
    </row>
    <row r="8" spans="1:66" s="1" customFormat="1" ht="32.85" customHeight="1">
      <c r="B8" s="32"/>
      <c r="C8" s="33"/>
      <c r="D8" s="28" t="s">
        <v>127</v>
      </c>
      <c r="E8" s="33"/>
      <c r="F8" s="359" t="s">
        <v>223</v>
      </c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3"/>
      <c r="R8" s="34"/>
    </row>
    <row r="9" spans="1:66" s="1" customFormat="1" ht="14.45" customHeight="1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19</v>
      </c>
      <c r="E10" s="33"/>
      <c r="F10" s="27" t="s">
        <v>20</v>
      </c>
      <c r="G10" s="33"/>
      <c r="H10" s="33"/>
      <c r="I10" s="33"/>
      <c r="J10" s="33"/>
      <c r="K10" s="33"/>
      <c r="L10" s="33"/>
      <c r="M10" s="29" t="s">
        <v>21</v>
      </c>
      <c r="N10" s="33"/>
      <c r="O10" s="394">
        <f>'Rekapitulácia stavby'!AN8</f>
        <v>0</v>
      </c>
      <c r="P10" s="394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22</v>
      </c>
      <c r="E12" s="33"/>
      <c r="F12" s="33"/>
      <c r="G12" s="33"/>
      <c r="H12" s="33"/>
      <c r="I12" s="33"/>
      <c r="J12" s="33"/>
      <c r="K12" s="33"/>
      <c r="L12" s="33"/>
      <c r="M12" s="29" t="s">
        <v>23</v>
      </c>
      <c r="N12" s="33"/>
      <c r="O12" s="357" t="str">
        <f>IF('Rekapitulácia stavby'!AN10="","",'Rekapitulácia stavby'!AN10)</f>
        <v/>
      </c>
      <c r="P12" s="357"/>
      <c r="Q12" s="33"/>
      <c r="R12" s="34"/>
    </row>
    <row r="13" spans="1:66" s="1" customFormat="1" ht="18" customHeight="1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357" t="str">
        <f>IF('Rekapitulácia stavby'!AN11="","",'Rekapitulácia stavby'!AN11)</f>
        <v/>
      </c>
      <c r="P13" s="357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23</v>
      </c>
      <c r="N15" s="33"/>
      <c r="O15" s="357" t="str">
        <f>IF('Rekapitulácia stavby'!AN13="","",'Rekapitulácia stavby'!AN13)</f>
        <v/>
      </c>
      <c r="P15" s="357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357" t="str">
        <f>IF('Rekapitulácia stavby'!AN14="","",'Rekapitulácia stavby'!AN14)</f>
        <v/>
      </c>
      <c r="P16" s="357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23</v>
      </c>
      <c r="N18" s="33"/>
      <c r="O18" s="357" t="str">
        <f>IF('Rekapitulácia stavby'!AN16="","",'Rekapitulácia stavby'!AN16)</f>
        <v/>
      </c>
      <c r="P18" s="357"/>
      <c r="Q18" s="33"/>
      <c r="R18" s="34"/>
    </row>
    <row r="19" spans="2:18" s="1" customFormat="1" ht="18" customHeight="1">
      <c r="B19" s="32"/>
      <c r="C19" s="33"/>
      <c r="D19" s="33"/>
      <c r="E19" s="27" t="str">
        <f>IF('Rekapitulácia stavby'!E17="","",'Rekapitulácia stavby'!E17)</f>
        <v xml:space="preserve"> 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357" t="str">
        <f>IF('Rekapitulácia stavby'!AN17="","",'Rekapitulácia stavby'!AN17)</f>
        <v/>
      </c>
      <c r="P19" s="357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29</v>
      </c>
      <c r="E21" s="33"/>
      <c r="F21" s="33"/>
      <c r="G21" s="33"/>
      <c r="H21" s="33"/>
      <c r="I21" s="33"/>
      <c r="J21" s="33"/>
      <c r="K21" s="33"/>
      <c r="L21" s="33"/>
      <c r="M21" s="29" t="s">
        <v>23</v>
      </c>
      <c r="N21" s="33"/>
      <c r="O21" s="357" t="str">
        <f>IF('Rekapitulácia stavby'!AN19="","",'Rekapitulácia stavby'!AN19)</f>
        <v/>
      </c>
      <c r="P21" s="357"/>
      <c r="Q21" s="33"/>
      <c r="R21" s="34"/>
    </row>
    <row r="22" spans="2:18" s="1" customFormat="1" ht="18" customHeight="1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357" t="str">
        <f>IF('Rekapitulácia stavby'!AN20="","",'Rekapitulácia stavby'!AN20)</f>
        <v/>
      </c>
      <c r="P22" s="357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>
      <c r="B25" s="32"/>
      <c r="C25" s="33"/>
      <c r="D25" s="33"/>
      <c r="E25" s="360" t="s">
        <v>5</v>
      </c>
      <c r="F25" s="360"/>
      <c r="G25" s="360"/>
      <c r="H25" s="360"/>
      <c r="I25" s="360"/>
      <c r="J25" s="360"/>
      <c r="K25" s="360"/>
      <c r="L25" s="360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06" t="s">
        <v>103</v>
      </c>
      <c r="E28" s="33"/>
      <c r="F28" s="33"/>
      <c r="G28" s="33"/>
      <c r="H28" s="33"/>
      <c r="I28" s="33"/>
      <c r="J28" s="33"/>
      <c r="K28" s="33"/>
      <c r="L28" s="33"/>
      <c r="M28" s="387">
        <f>N89</f>
        <v>0</v>
      </c>
      <c r="N28" s="387"/>
      <c r="O28" s="387"/>
      <c r="P28" s="387"/>
      <c r="Q28" s="33"/>
      <c r="R28" s="34"/>
    </row>
    <row r="29" spans="2:18" s="1" customFormat="1" ht="14.45" customHeight="1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387">
        <f>N94</f>
        <v>0</v>
      </c>
      <c r="N29" s="387"/>
      <c r="O29" s="387"/>
      <c r="P29" s="387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07" t="s">
        <v>33</v>
      </c>
      <c r="E31" s="33"/>
      <c r="F31" s="33"/>
      <c r="G31" s="33"/>
      <c r="H31" s="33"/>
      <c r="I31" s="33"/>
      <c r="J31" s="33"/>
      <c r="K31" s="33"/>
      <c r="L31" s="33"/>
      <c r="M31" s="395">
        <f>ROUND(M28+M29,2)</f>
        <v>0</v>
      </c>
      <c r="N31" s="393"/>
      <c r="O31" s="393"/>
      <c r="P31" s="393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34</v>
      </c>
      <c r="E33" s="39" t="s">
        <v>35</v>
      </c>
      <c r="F33" s="40">
        <v>0.2</v>
      </c>
      <c r="G33" s="108" t="s">
        <v>36</v>
      </c>
      <c r="H33" s="396">
        <f>ROUND((SUM(BE94:BE96)+SUM(BE115:BE126)), 2)</f>
        <v>0</v>
      </c>
      <c r="I33" s="393"/>
      <c r="J33" s="393"/>
      <c r="K33" s="33"/>
      <c r="L33" s="33"/>
      <c r="M33" s="396">
        <f>ROUND(ROUND((SUM(BE94:BE96)+SUM(BE115:BE126)), 2)*F33, 2)</f>
        <v>0</v>
      </c>
      <c r="N33" s="393"/>
      <c r="O33" s="393"/>
      <c r="P33" s="393"/>
      <c r="Q33" s="33"/>
      <c r="R33" s="34"/>
    </row>
    <row r="34" spans="2:18" s="1" customFormat="1" ht="14.45" customHeight="1">
      <c r="B34" s="32"/>
      <c r="C34" s="33"/>
      <c r="D34" s="33"/>
      <c r="E34" s="39" t="s">
        <v>37</v>
      </c>
      <c r="F34" s="40">
        <v>0.2</v>
      </c>
      <c r="G34" s="108" t="s">
        <v>36</v>
      </c>
      <c r="H34" s="396">
        <f>ROUND((SUM(BF94:BF96)+SUM(BF115:BF126)), 2)</f>
        <v>0</v>
      </c>
      <c r="I34" s="393"/>
      <c r="J34" s="393"/>
      <c r="K34" s="33"/>
      <c r="L34" s="33"/>
      <c r="M34" s="396">
        <f>ROUND(ROUND((SUM(BF94:BF96)+SUM(BF115:BF126)), 2)*F34, 2)</f>
        <v>0</v>
      </c>
      <c r="N34" s="393"/>
      <c r="O34" s="393"/>
      <c r="P34" s="393"/>
      <c r="Q34" s="33"/>
      <c r="R34" s="34"/>
    </row>
    <row r="35" spans="2:18" s="1" customFormat="1" ht="14.45" hidden="1" customHeight="1">
      <c r="B35" s="32"/>
      <c r="C35" s="33"/>
      <c r="D35" s="33"/>
      <c r="E35" s="39" t="s">
        <v>38</v>
      </c>
      <c r="F35" s="40">
        <v>0.2</v>
      </c>
      <c r="G35" s="108" t="s">
        <v>36</v>
      </c>
      <c r="H35" s="396">
        <f>ROUND((SUM(BG94:BG96)+SUM(BG115:BG126)), 2)</f>
        <v>0</v>
      </c>
      <c r="I35" s="393"/>
      <c r="J35" s="393"/>
      <c r="K35" s="33"/>
      <c r="L35" s="33"/>
      <c r="M35" s="396">
        <v>0</v>
      </c>
      <c r="N35" s="393"/>
      <c r="O35" s="393"/>
      <c r="P35" s="393"/>
      <c r="Q35" s="33"/>
      <c r="R35" s="34"/>
    </row>
    <row r="36" spans="2:18" s="1" customFormat="1" ht="14.45" hidden="1" customHeight="1">
      <c r="B36" s="32"/>
      <c r="C36" s="33"/>
      <c r="D36" s="33"/>
      <c r="E36" s="39" t="s">
        <v>39</v>
      </c>
      <c r="F36" s="40">
        <v>0.2</v>
      </c>
      <c r="G36" s="108" t="s">
        <v>36</v>
      </c>
      <c r="H36" s="396">
        <f>ROUND((SUM(BH94:BH96)+SUM(BH115:BH126)), 2)</f>
        <v>0</v>
      </c>
      <c r="I36" s="393"/>
      <c r="J36" s="393"/>
      <c r="K36" s="33"/>
      <c r="L36" s="33"/>
      <c r="M36" s="396">
        <v>0</v>
      </c>
      <c r="N36" s="393"/>
      <c r="O36" s="393"/>
      <c r="P36" s="393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40</v>
      </c>
      <c r="F37" s="40">
        <v>0</v>
      </c>
      <c r="G37" s="108" t="s">
        <v>36</v>
      </c>
      <c r="H37" s="396">
        <f>ROUND((SUM(BI94:BI96)+SUM(BI115:BI126)), 2)</f>
        <v>0</v>
      </c>
      <c r="I37" s="393"/>
      <c r="J37" s="393"/>
      <c r="K37" s="33"/>
      <c r="L37" s="33"/>
      <c r="M37" s="396">
        <v>0</v>
      </c>
      <c r="N37" s="393"/>
      <c r="O37" s="393"/>
      <c r="P37" s="393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4"/>
      <c r="D39" s="109" t="s">
        <v>41</v>
      </c>
      <c r="E39" s="72"/>
      <c r="F39" s="72"/>
      <c r="G39" s="110" t="s">
        <v>42</v>
      </c>
      <c r="H39" s="111" t="s">
        <v>43</v>
      </c>
      <c r="I39" s="72"/>
      <c r="J39" s="72"/>
      <c r="K39" s="72"/>
      <c r="L39" s="397">
        <f>SUM(M31:M37)</f>
        <v>0</v>
      </c>
      <c r="M39" s="397"/>
      <c r="N39" s="397"/>
      <c r="O39" s="397"/>
      <c r="P39" s="398"/>
      <c r="Q39" s="104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>
      <c r="B50" s="32"/>
      <c r="C50" s="33"/>
      <c r="D50" s="47" t="s">
        <v>44</v>
      </c>
      <c r="E50" s="48"/>
      <c r="F50" s="48"/>
      <c r="G50" s="48"/>
      <c r="H50" s="49"/>
      <c r="I50" s="33"/>
      <c r="J50" s="47" t="s">
        <v>45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>
      <c r="B59" s="32"/>
      <c r="C59" s="33"/>
      <c r="D59" s="52" t="s">
        <v>46</v>
      </c>
      <c r="E59" s="53"/>
      <c r="F59" s="53"/>
      <c r="G59" s="54" t="s">
        <v>47</v>
      </c>
      <c r="H59" s="55"/>
      <c r="I59" s="33"/>
      <c r="J59" s="52" t="s">
        <v>46</v>
      </c>
      <c r="K59" s="53"/>
      <c r="L59" s="53"/>
      <c r="M59" s="53"/>
      <c r="N59" s="54" t="s">
        <v>47</v>
      </c>
      <c r="O59" s="53"/>
      <c r="P59" s="55"/>
      <c r="Q59" s="33"/>
      <c r="R59" s="34"/>
    </row>
    <row r="60" spans="2:18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>
      <c r="B61" s="32"/>
      <c r="C61" s="33"/>
      <c r="D61" s="47" t="s">
        <v>48</v>
      </c>
      <c r="E61" s="48"/>
      <c r="F61" s="48"/>
      <c r="G61" s="48"/>
      <c r="H61" s="49"/>
      <c r="I61" s="33"/>
      <c r="J61" s="47" t="s">
        <v>49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>
      <c r="B70" s="32"/>
      <c r="C70" s="33"/>
      <c r="D70" s="52" t="s">
        <v>46</v>
      </c>
      <c r="E70" s="53"/>
      <c r="F70" s="53"/>
      <c r="G70" s="54" t="s">
        <v>47</v>
      </c>
      <c r="H70" s="55"/>
      <c r="I70" s="33"/>
      <c r="J70" s="52" t="s">
        <v>46</v>
      </c>
      <c r="K70" s="53"/>
      <c r="L70" s="53"/>
      <c r="M70" s="53"/>
      <c r="N70" s="54" t="s">
        <v>47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355" t="s">
        <v>105</v>
      </c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15</v>
      </c>
      <c r="D78" s="33"/>
      <c r="E78" s="33"/>
      <c r="F78" s="391" t="str">
        <f>F6</f>
        <v>REVITALIZÁCIA ŠPORTOVÉHO AREÁLU SLÁVIA - 1E</v>
      </c>
      <c r="G78" s="392"/>
      <c r="H78" s="392"/>
      <c r="I78" s="392"/>
      <c r="J78" s="392"/>
      <c r="K78" s="392"/>
      <c r="L78" s="392"/>
      <c r="M78" s="392"/>
      <c r="N78" s="392"/>
      <c r="O78" s="392"/>
      <c r="P78" s="392"/>
      <c r="Q78" s="33"/>
      <c r="R78" s="34"/>
    </row>
    <row r="79" spans="2:18" ht="30" customHeight="1">
      <c r="B79" s="22"/>
      <c r="C79" s="29" t="s">
        <v>125</v>
      </c>
      <c r="D79" s="25"/>
      <c r="E79" s="25"/>
      <c r="F79" s="391" t="s">
        <v>126</v>
      </c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25"/>
      <c r="R79" s="23"/>
    </row>
    <row r="80" spans="2:18" s="1" customFormat="1" ht="36.950000000000003" customHeight="1">
      <c r="B80" s="32"/>
      <c r="C80" s="66" t="s">
        <v>127</v>
      </c>
      <c r="D80" s="33"/>
      <c r="E80" s="33"/>
      <c r="F80" s="369" t="str">
        <f>F8</f>
        <v>06 - DRÁHA PRE KORČULIAROV</v>
      </c>
      <c r="G80" s="393"/>
      <c r="H80" s="393"/>
      <c r="I80" s="393"/>
      <c r="J80" s="393"/>
      <c r="K80" s="393"/>
      <c r="L80" s="393"/>
      <c r="M80" s="393"/>
      <c r="N80" s="393"/>
      <c r="O80" s="393"/>
      <c r="P80" s="393"/>
      <c r="Q80" s="33"/>
      <c r="R80" s="34"/>
    </row>
    <row r="81" spans="2:65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65" s="1" customFormat="1" ht="18" customHeight="1">
      <c r="B82" s="32"/>
      <c r="C82" s="29" t="s">
        <v>19</v>
      </c>
      <c r="D82" s="33"/>
      <c r="E82" s="33"/>
      <c r="F82" s="27" t="str">
        <f>F10</f>
        <v xml:space="preserve"> </v>
      </c>
      <c r="G82" s="33"/>
      <c r="H82" s="33"/>
      <c r="I82" s="33"/>
      <c r="J82" s="33"/>
      <c r="K82" s="29" t="s">
        <v>21</v>
      </c>
      <c r="L82" s="33"/>
      <c r="M82" s="394">
        <f>IF(O10="","",O10)</f>
        <v>0</v>
      </c>
      <c r="N82" s="394"/>
      <c r="O82" s="394"/>
      <c r="P82" s="394"/>
      <c r="Q82" s="33"/>
      <c r="R82" s="34"/>
    </row>
    <row r="83" spans="2:65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65" s="1" customFormat="1" ht="15">
      <c r="B84" s="32"/>
      <c r="C84" s="29" t="s">
        <v>22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357" t="str">
        <f>E19</f>
        <v xml:space="preserve"> </v>
      </c>
      <c r="N84" s="357"/>
      <c r="O84" s="357"/>
      <c r="P84" s="357"/>
      <c r="Q84" s="357"/>
      <c r="R84" s="34"/>
    </row>
    <row r="85" spans="2:65" s="1" customFormat="1" ht="14.45" customHeight="1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29</v>
      </c>
      <c r="L85" s="33"/>
      <c r="M85" s="357" t="str">
        <f>E22</f>
        <v xml:space="preserve"> </v>
      </c>
      <c r="N85" s="357"/>
      <c r="O85" s="357"/>
      <c r="P85" s="357"/>
      <c r="Q85" s="357"/>
      <c r="R85" s="34"/>
    </row>
    <row r="86" spans="2:65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65" s="1" customFormat="1" ht="29.25" customHeight="1">
      <c r="B87" s="32"/>
      <c r="C87" s="399" t="s">
        <v>106</v>
      </c>
      <c r="D87" s="400"/>
      <c r="E87" s="400"/>
      <c r="F87" s="400"/>
      <c r="G87" s="400"/>
      <c r="H87" s="104"/>
      <c r="I87" s="104"/>
      <c r="J87" s="104"/>
      <c r="K87" s="104"/>
      <c r="L87" s="104"/>
      <c r="M87" s="104"/>
      <c r="N87" s="399" t="s">
        <v>107</v>
      </c>
      <c r="O87" s="400"/>
      <c r="P87" s="400"/>
      <c r="Q87" s="400"/>
      <c r="R87" s="34"/>
    </row>
    <row r="88" spans="2:65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65" s="1" customFormat="1" ht="29.25" customHeight="1">
      <c r="B89" s="32"/>
      <c r="C89" s="112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82">
        <f>N115</f>
        <v>0</v>
      </c>
      <c r="O89" s="401"/>
      <c r="P89" s="401"/>
      <c r="Q89" s="401"/>
      <c r="R89" s="34"/>
      <c r="AU89" s="18" t="s">
        <v>109</v>
      </c>
    </row>
    <row r="90" spans="2:65" s="8" customFormat="1" ht="24.95" customHeight="1">
      <c r="B90" s="120"/>
      <c r="C90" s="121"/>
      <c r="D90" s="122" t="s">
        <v>129</v>
      </c>
      <c r="E90" s="121"/>
      <c r="F90" s="121"/>
      <c r="G90" s="121"/>
      <c r="H90" s="121"/>
      <c r="I90" s="121"/>
      <c r="J90" s="121"/>
      <c r="K90" s="121"/>
      <c r="L90" s="121"/>
      <c r="M90" s="121"/>
      <c r="N90" s="402">
        <f>N116</f>
        <v>0</v>
      </c>
      <c r="O90" s="403"/>
      <c r="P90" s="403"/>
      <c r="Q90" s="403"/>
      <c r="R90" s="123"/>
    </row>
    <row r="91" spans="2:65" s="9" customFormat="1" ht="19.899999999999999" customHeight="1">
      <c r="B91" s="124"/>
      <c r="C91" s="95"/>
      <c r="D91" s="125" t="s">
        <v>130</v>
      </c>
      <c r="E91" s="95"/>
      <c r="F91" s="95"/>
      <c r="G91" s="95"/>
      <c r="H91" s="95"/>
      <c r="I91" s="95"/>
      <c r="J91" s="95"/>
      <c r="K91" s="95"/>
      <c r="L91" s="95"/>
      <c r="M91" s="95"/>
      <c r="N91" s="347">
        <f>N117</f>
        <v>0</v>
      </c>
      <c r="O91" s="348"/>
      <c r="P91" s="348"/>
      <c r="Q91" s="348"/>
      <c r="R91" s="126"/>
    </row>
    <row r="92" spans="2:65" s="9" customFormat="1" ht="19.899999999999999" customHeight="1">
      <c r="B92" s="124"/>
      <c r="C92" s="95"/>
      <c r="D92" s="125" t="s">
        <v>133</v>
      </c>
      <c r="E92" s="95"/>
      <c r="F92" s="95"/>
      <c r="G92" s="95"/>
      <c r="H92" s="95"/>
      <c r="I92" s="95"/>
      <c r="J92" s="95"/>
      <c r="K92" s="95"/>
      <c r="L92" s="95"/>
      <c r="M92" s="95"/>
      <c r="N92" s="347">
        <f>N120</f>
        <v>0</v>
      </c>
      <c r="O92" s="348"/>
      <c r="P92" s="348"/>
      <c r="Q92" s="348"/>
      <c r="R92" s="126"/>
    </row>
    <row r="93" spans="2:65" s="1" customFormat="1" ht="21.75" customHeight="1"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4"/>
    </row>
    <row r="94" spans="2:65" s="1" customFormat="1" ht="29.25" customHeight="1">
      <c r="B94" s="32"/>
      <c r="C94" s="112" t="s">
        <v>110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401">
        <f>ROUND(N95,2)</f>
        <v>0</v>
      </c>
      <c r="O94" s="404"/>
      <c r="P94" s="404"/>
      <c r="Q94" s="404"/>
      <c r="R94" s="34"/>
      <c r="T94" s="113"/>
      <c r="U94" s="114" t="s">
        <v>34</v>
      </c>
    </row>
    <row r="95" spans="2:65" s="1" customFormat="1" ht="18" customHeight="1">
      <c r="B95" s="127"/>
      <c r="C95" s="128"/>
      <c r="D95" s="405" t="s">
        <v>134</v>
      </c>
      <c r="E95" s="405"/>
      <c r="F95" s="405"/>
      <c r="G95" s="405"/>
      <c r="H95" s="405"/>
      <c r="I95" s="128"/>
      <c r="J95" s="128"/>
      <c r="K95" s="128"/>
      <c r="L95" s="128"/>
      <c r="M95" s="128"/>
      <c r="N95" s="406">
        <v>0</v>
      </c>
      <c r="O95" s="406"/>
      <c r="P95" s="406"/>
      <c r="Q95" s="406"/>
      <c r="R95" s="129"/>
      <c r="S95" s="128"/>
      <c r="T95" s="130"/>
      <c r="U95" s="131" t="s">
        <v>37</v>
      </c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3" t="s">
        <v>135</v>
      </c>
      <c r="AZ95" s="132"/>
      <c r="BA95" s="132"/>
      <c r="BB95" s="132"/>
      <c r="BC95" s="132"/>
      <c r="BD95" s="132"/>
      <c r="BE95" s="134">
        <f>IF(U95="základná",N95,0)</f>
        <v>0</v>
      </c>
      <c r="BF95" s="134">
        <f>IF(U95="znížená",N95,0)</f>
        <v>0</v>
      </c>
      <c r="BG95" s="134">
        <f>IF(U95="zákl. prenesená",N95,0)</f>
        <v>0</v>
      </c>
      <c r="BH95" s="134">
        <f>IF(U95="zníž. prenesená",N95,0)</f>
        <v>0</v>
      </c>
      <c r="BI95" s="134">
        <f>IF(U95="nulová",N95,0)</f>
        <v>0</v>
      </c>
      <c r="BJ95" s="133" t="s">
        <v>80</v>
      </c>
      <c r="BK95" s="132"/>
      <c r="BL95" s="132"/>
      <c r="BM95" s="132"/>
    </row>
    <row r="96" spans="2:65" s="1" customFormat="1" ht="18" customHeight="1"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4"/>
    </row>
    <row r="97" spans="2:18" s="1" customFormat="1" ht="29.25" customHeight="1">
      <c r="B97" s="32"/>
      <c r="C97" s="103" t="s">
        <v>96</v>
      </c>
      <c r="D97" s="104"/>
      <c r="E97" s="104"/>
      <c r="F97" s="104"/>
      <c r="G97" s="104"/>
      <c r="H97" s="104"/>
      <c r="I97" s="104"/>
      <c r="J97" s="104"/>
      <c r="K97" s="104"/>
      <c r="L97" s="377">
        <f>ROUND(SUM(N89+N94),2)</f>
        <v>0</v>
      </c>
      <c r="M97" s="377"/>
      <c r="N97" s="377"/>
      <c r="O97" s="377"/>
      <c r="P97" s="377"/>
      <c r="Q97" s="377"/>
      <c r="R97" s="34"/>
    </row>
    <row r="98" spans="2:18" s="1" customFormat="1" ht="6.95" customHeight="1">
      <c r="B98" s="56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8"/>
    </row>
    <row r="102" spans="2:18" s="1" customFormat="1" ht="6.95" customHeight="1"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1"/>
    </row>
    <row r="103" spans="2:18" s="1" customFormat="1" ht="36.950000000000003" customHeight="1">
      <c r="B103" s="32"/>
      <c r="C103" s="355" t="s">
        <v>111</v>
      </c>
      <c r="D103" s="393"/>
      <c r="E103" s="393"/>
      <c r="F103" s="393"/>
      <c r="G103" s="39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4"/>
    </row>
    <row r="104" spans="2:18" s="1" customFormat="1" ht="6.95" customHeight="1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18" s="1" customFormat="1" ht="30" customHeight="1">
      <c r="B105" s="32"/>
      <c r="C105" s="29" t="s">
        <v>15</v>
      </c>
      <c r="D105" s="33"/>
      <c r="E105" s="33"/>
      <c r="F105" s="391" t="str">
        <f>F6</f>
        <v>REVITALIZÁCIA ŠPORTOVÉHO AREÁLU SLÁVIA - 1E</v>
      </c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3"/>
      <c r="R105" s="34"/>
    </row>
    <row r="106" spans="2:18" ht="30" customHeight="1">
      <c r="B106" s="22"/>
      <c r="C106" s="29" t="s">
        <v>125</v>
      </c>
      <c r="D106" s="25"/>
      <c r="E106" s="25"/>
      <c r="F106" s="391" t="s">
        <v>126</v>
      </c>
      <c r="G106" s="358"/>
      <c r="H106" s="358"/>
      <c r="I106" s="358"/>
      <c r="J106" s="358"/>
      <c r="K106" s="358"/>
      <c r="L106" s="358"/>
      <c r="M106" s="358"/>
      <c r="N106" s="358"/>
      <c r="O106" s="358"/>
      <c r="P106" s="358"/>
      <c r="Q106" s="25"/>
      <c r="R106" s="23"/>
    </row>
    <row r="107" spans="2:18" s="1" customFormat="1" ht="36.950000000000003" customHeight="1">
      <c r="B107" s="32"/>
      <c r="C107" s="66" t="s">
        <v>127</v>
      </c>
      <c r="D107" s="33"/>
      <c r="E107" s="33"/>
      <c r="F107" s="369" t="str">
        <f>F8</f>
        <v>06 - DRÁHA PRE KORČULIAROV</v>
      </c>
      <c r="G107" s="393"/>
      <c r="H107" s="393"/>
      <c r="I107" s="393"/>
      <c r="J107" s="393"/>
      <c r="K107" s="393"/>
      <c r="L107" s="393"/>
      <c r="M107" s="393"/>
      <c r="N107" s="393"/>
      <c r="O107" s="393"/>
      <c r="P107" s="393"/>
      <c r="Q107" s="33"/>
      <c r="R107" s="34"/>
    </row>
    <row r="108" spans="2:18" s="1" customFormat="1" ht="6.95" customHeight="1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</row>
    <row r="109" spans="2:18" s="1" customFormat="1" ht="18" customHeight="1">
      <c r="B109" s="32"/>
      <c r="C109" s="29" t="s">
        <v>19</v>
      </c>
      <c r="D109" s="33"/>
      <c r="E109" s="33"/>
      <c r="F109" s="27" t="str">
        <f>F10</f>
        <v xml:space="preserve"> </v>
      </c>
      <c r="G109" s="33"/>
      <c r="H109" s="33"/>
      <c r="I109" s="33"/>
      <c r="J109" s="33"/>
      <c r="K109" s="29" t="s">
        <v>21</v>
      </c>
      <c r="L109" s="33"/>
      <c r="M109" s="394">
        <f>IF(O10="","",O10)</f>
        <v>0</v>
      </c>
      <c r="N109" s="394"/>
      <c r="O109" s="394"/>
      <c r="P109" s="394"/>
      <c r="Q109" s="33"/>
      <c r="R109" s="34"/>
    </row>
    <row r="110" spans="2:18" s="1" customFormat="1" ht="6.95" customHeight="1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4"/>
    </row>
    <row r="111" spans="2:18" s="1" customFormat="1" ht="15">
      <c r="B111" s="32"/>
      <c r="C111" s="29" t="s">
        <v>22</v>
      </c>
      <c r="D111" s="33"/>
      <c r="E111" s="33"/>
      <c r="F111" s="27" t="str">
        <f>E13</f>
        <v xml:space="preserve"> </v>
      </c>
      <c r="G111" s="33"/>
      <c r="H111" s="33"/>
      <c r="I111" s="33"/>
      <c r="J111" s="33"/>
      <c r="K111" s="29" t="s">
        <v>26</v>
      </c>
      <c r="L111" s="33"/>
      <c r="M111" s="357" t="str">
        <f>E19</f>
        <v xml:space="preserve"> </v>
      </c>
      <c r="N111" s="357"/>
      <c r="O111" s="357"/>
      <c r="P111" s="357"/>
      <c r="Q111" s="357"/>
      <c r="R111" s="34"/>
    </row>
    <row r="112" spans="2:18" s="1" customFormat="1" ht="14.45" customHeight="1">
      <c r="B112" s="32"/>
      <c r="C112" s="29" t="s">
        <v>25</v>
      </c>
      <c r="D112" s="33"/>
      <c r="E112" s="33"/>
      <c r="F112" s="27" t="str">
        <f>IF(E16="","",E16)</f>
        <v xml:space="preserve"> </v>
      </c>
      <c r="G112" s="33"/>
      <c r="H112" s="33"/>
      <c r="I112" s="33"/>
      <c r="J112" s="33"/>
      <c r="K112" s="29" t="s">
        <v>29</v>
      </c>
      <c r="L112" s="33"/>
      <c r="M112" s="357" t="str">
        <f>E22</f>
        <v xml:space="preserve"> </v>
      </c>
      <c r="N112" s="357"/>
      <c r="O112" s="357"/>
      <c r="P112" s="357"/>
      <c r="Q112" s="357"/>
      <c r="R112" s="34"/>
    </row>
    <row r="113" spans="2:65" s="1" customFormat="1" ht="10.35" customHeight="1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7" customFormat="1" ht="29.25" customHeight="1">
      <c r="B114" s="115"/>
      <c r="C114" s="116" t="s">
        <v>112</v>
      </c>
      <c r="D114" s="117" t="s">
        <v>113</v>
      </c>
      <c r="E114" s="117" t="s">
        <v>52</v>
      </c>
      <c r="F114" s="407" t="s">
        <v>114</v>
      </c>
      <c r="G114" s="407"/>
      <c r="H114" s="407"/>
      <c r="I114" s="407"/>
      <c r="J114" s="117" t="s">
        <v>115</v>
      </c>
      <c r="K114" s="117" t="s">
        <v>116</v>
      </c>
      <c r="L114" s="408" t="s">
        <v>117</v>
      </c>
      <c r="M114" s="408"/>
      <c r="N114" s="407" t="s">
        <v>107</v>
      </c>
      <c r="O114" s="407"/>
      <c r="P114" s="407"/>
      <c r="Q114" s="409"/>
      <c r="R114" s="118"/>
      <c r="T114" s="73" t="s">
        <v>118</v>
      </c>
      <c r="U114" s="74" t="s">
        <v>34</v>
      </c>
      <c r="V114" s="74" t="s">
        <v>119</v>
      </c>
      <c r="W114" s="74" t="s">
        <v>120</v>
      </c>
      <c r="X114" s="74" t="s">
        <v>121</v>
      </c>
      <c r="Y114" s="74" t="s">
        <v>122</v>
      </c>
      <c r="Z114" s="74" t="s">
        <v>123</v>
      </c>
      <c r="AA114" s="75" t="s">
        <v>124</v>
      </c>
    </row>
    <row r="115" spans="2:65" s="1" customFormat="1" ht="29.25" customHeight="1">
      <c r="B115" s="32"/>
      <c r="C115" s="77" t="s">
        <v>103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418">
        <f>BK115</f>
        <v>0</v>
      </c>
      <c r="O115" s="419"/>
      <c r="P115" s="419"/>
      <c r="Q115" s="419"/>
      <c r="R115" s="34"/>
      <c r="T115" s="76"/>
      <c r="U115" s="48"/>
      <c r="V115" s="48"/>
      <c r="W115" s="135">
        <f>W116</f>
        <v>0</v>
      </c>
      <c r="X115" s="48"/>
      <c r="Y115" s="135">
        <f>Y116</f>
        <v>0</v>
      </c>
      <c r="Z115" s="48"/>
      <c r="AA115" s="136">
        <f>AA116</f>
        <v>0</v>
      </c>
      <c r="AT115" s="18" t="s">
        <v>69</v>
      </c>
      <c r="AU115" s="18" t="s">
        <v>109</v>
      </c>
      <c r="BK115" s="119">
        <f>BK116</f>
        <v>0</v>
      </c>
    </row>
    <row r="116" spans="2:65" s="10" customFormat="1" ht="37.35" customHeight="1">
      <c r="B116" s="137"/>
      <c r="C116" s="138"/>
      <c r="D116" s="139" t="s">
        <v>129</v>
      </c>
      <c r="E116" s="139"/>
      <c r="F116" s="139"/>
      <c r="G116" s="139"/>
      <c r="H116" s="139"/>
      <c r="I116" s="139"/>
      <c r="J116" s="139"/>
      <c r="K116" s="139"/>
      <c r="L116" s="139"/>
      <c r="M116" s="139"/>
      <c r="N116" s="420">
        <f>BK116</f>
        <v>0</v>
      </c>
      <c r="O116" s="421"/>
      <c r="P116" s="421"/>
      <c r="Q116" s="421"/>
      <c r="R116" s="140"/>
      <c r="T116" s="141"/>
      <c r="U116" s="138"/>
      <c r="V116" s="138"/>
      <c r="W116" s="142">
        <f>W117+W120</f>
        <v>0</v>
      </c>
      <c r="X116" s="138"/>
      <c r="Y116" s="142">
        <f>Y117+Y120</f>
        <v>0</v>
      </c>
      <c r="Z116" s="138"/>
      <c r="AA116" s="143">
        <f>AA117+AA120</f>
        <v>0</v>
      </c>
      <c r="AR116" s="144" t="s">
        <v>75</v>
      </c>
      <c r="AT116" s="145" t="s">
        <v>69</v>
      </c>
      <c r="AU116" s="145" t="s">
        <v>70</v>
      </c>
      <c r="AY116" s="144" t="s">
        <v>136</v>
      </c>
      <c r="BK116" s="146">
        <f>BK117+BK120</f>
        <v>0</v>
      </c>
    </row>
    <row r="117" spans="2:65" s="10" customFormat="1" ht="19.899999999999999" customHeight="1">
      <c r="B117" s="137"/>
      <c r="C117" s="138"/>
      <c r="D117" s="147" t="s">
        <v>130</v>
      </c>
      <c r="E117" s="147"/>
      <c r="F117" s="147"/>
      <c r="G117" s="147"/>
      <c r="H117" s="147"/>
      <c r="I117" s="147"/>
      <c r="J117" s="147"/>
      <c r="K117" s="147"/>
      <c r="L117" s="147"/>
      <c r="M117" s="147"/>
      <c r="N117" s="422">
        <f>BK117</f>
        <v>0</v>
      </c>
      <c r="O117" s="423"/>
      <c r="P117" s="423"/>
      <c r="Q117" s="423"/>
      <c r="R117" s="140"/>
      <c r="T117" s="141"/>
      <c r="U117" s="138"/>
      <c r="V117" s="138"/>
      <c r="W117" s="142">
        <f>SUM(W118:W119)</f>
        <v>0</v>
      </c>
      <c r="X117" s="138"/>
      <c r="Y117" s="142">
        <f>SUM(Y118:Y119)</f>
        <v>0</v>
      </c>
      <c r="Z117" s="138"/>
      <c r="AA117" s="143">
        <f>SUM(AA118:AA119)</f>
        <v>0</v>
      </c>
      <c r="AR117" s="144" t="s">
        <v>75</v>
      </c>
      <c r="AT117" s="145" t="s">
        <v>69</v>
      </c>
      <c r="AU117" s="145" t="s">
        <v>75</v>
      </c>
      <c r="AY117" s="144" t="s">
        <v>136</v>
      </c>
      <c r="BK117" s="146">
        <f>SUM(BK118:BK119)</f>
        <v>0</v>
      </c>
    </row>
    <row r="118" spans="2:65" s="1" customFormat="1" ht="31.5" customHeight="1">
      <c r="B118" s="127"/>
      <c r="C118" s="148" t="s">
        <v>80</v>
      </c>
      <c r="D118" s="148" t="s">
        <v>138</v>
      </c>
      <c r="E118" s="149" t="s">
        <v>200</v>
      </c>
      <c r="F118" s="413" t="s">
        <v>201</v>
      </c>
      <c r="G118" s="413"/>
      <c r="H118" s="413"/>
      <c r="I118" s="413"/>
      <c r="J118" s="150" t="s">
        <v>150</v>
      </c>
      <c r="K118" s="151">
        <v>1354.76</v>
      </c>
      <c r="L118" s="410"/>
      <c r="M118" s="411"/>
      <c r="N118" s="412">
        <f>ROUND(L118*K118,3)</f>
        <v>0</v>
      </c>
      <c r="O118" s="412"/>
      <c r="P118" s="412"/>
      <c r="Q118" s="412"/>
      <c r="R118" s="129"/>
      <c r="T118" s="152" t="s">
        <v>5</v>
      </c>
      <c r="U118" s="41" t="s">
        <v>37</v>
      </c>
      <c r="V118" s="153">
        <v>0</v>
      </c>
      <c r="W118" s="153">
        <f>V118*K118</f>
        <v>0</v>
      </c>
      <c r="X118" s="153">
        <v>0</v>
      </c>
      <c r="Y118" s="153">
        <f>X118*K118</f>
        <v>0</v>
      </c>
      <c r="Z118" s="153">
        <v>0</v>
      </c>
      <c r="AA118" s="154">
        <f>Z118*K118</f>
        <v>0</v>
      </c>
      <c r="AR118" s="18" t="s">
        <v>142</v>
      </c>
      <c r="AT118" s="18" t="s">
        <v>138</v>
      </c>
      <c r="AU118" s="18" t="s">
        <v>80</v>
      </c>
      <c r="AY118" s="18" t="s">
        <v>136</v>
      </c>
      <c r="BE118" s="155">
        <f>IF(U118="základná",N118,0)</f>
        <v>0</v>
      </c>
      <c r="BF118" s="155">
        <f>IF(U118="znížená",N118,0)</f>
        <v>0</v>
      </c>
      <c r="BG118" s="155">
        <f>IF(U118="zákl. prenesená",N118,0)</f>
        <v>0</v>
      </c>
      <c r="BH118" s="155">
        <f>IF(U118="zníž. prenesená",N118,0)</f>
        <v>0</v>
      </c>
      <c r="BI118" s="155">
        <f>IF(U118="nulová",N118,0)</f>
        <v>0</v>
      </c>
      <c r="BJ118" s="18" t="s">
        <v>80</v>
      </c>
      <c r="BK118" s="156">
        <f>ROUND(L118*K118,3)</f>
        <v>0</v>
      </c>
      <c r="BL118" s="18" t="s">
        <v>142</v>
      </c>
      <c r="BM118" s="18" t="s">
        <v>80</v>
      </c>
    </row>
    <row r="119" spans="2:65" s="1" customFormat="1" ht="31.5" customHeight="1">
      <c r="B119" s="127"/>
      <c r="C119" s="148" t="s">
        <v>202</v>
      </c>
      <c r="D119" s="148" t="s">
        <v>138</v>
      </c>
      <c r="E119" s="149" t="s">
        <v>203</v>
      </c>
      <c r="F119" s="413" t="s">
        <v>204</v>
      </c>
      <c r="G119" s="413"/>
      <c r="H119" s="413"/>
      <c r="I119" s="413"/>
      <c r="J119" s="150" t="s">
        <v>150</v>
      </c>
      <c r="K119" s="151">
        <v>1064.8599999999999</v>
      </c>
      <c r="L119" s="410"/>
      <c r="M119" s="411"/>
      <c r="N119" s="412">
        <f>ROUND(L119*K119,3)</f>
        <v>0</v>
      </c>
      <c r="O119" s="412"/>
      <c r="P119" s="412"/>
      <c r="Q119" s="412"/>
      <c r="R119" s="129"/>
      <c r="T119" s="152" t="s">
        <v>5</v>
      </c>
      <c r="U119" s="41" t="s">
        <v>37</v>
      </c>
      <c r="V119" s="153">
        <v>0</v>
      </c>
      <c r="W119" s="153">
        <f>V119*K119</f>
        <v>0</v>
      </c>
      <c r="X119" s="153">
        <v>0</v>
      </c>
      <c r="Y119" s="153">
        <f>X119*K119</f>
        <v>0</v>
      </c>
      <c r="Z119" s="153">
        <v>0</v>
      </c>
      <c r="AA119" s="154">
        <f>Z119*K119</f>
        <v>0</v>
      </c>
      <c r="AR119" s="18" t="s">
        <v>142</v>
      </c>
      <c r="AT119" s="18" t="s">
        <v>138</v>
      </c>
      <c r="AU119" s="18" t="s">
        <v>80</v>
      </c>
      <c r="AY119" s="18" t="s">
        <v>136</v>
      </c>
      <c r="BE119" s="155">
        <f>IF(U119="základná",N119,0)</f>
        <v>0</v>
      </c>
      <c r="BF119" s="155">
        <f>IF(U119="znížená",N119,0)</f>
        <v>0</v>
      </c>
      <c r="BG119" s="155">
        <f>IF(U119="zákl. prenesená",N119,0)</f>
        <v>0</v>
      </c>
      <c r="BH119" s="155">
        <f>IF(U119="zníž. prenesená",N119,0)</f>
        <v>0</v>
      </c>
      <c r="BI119" s="155">
        <f>IF(U119="nulová",N119,0)</f>
        <v>0</v>
      </c>
      <c r="BJ119" s="18" t="s">
        <v>80</v>
      </c>
      <c r="BK119" s="156">
        <f>ROUND(L119*K119,3)</f>
        <v>0</v>
      </c>
      <c r="BL119" s="18" t="s">
        <v>142</v>
      </c>
      <c r="BM119" s="18" t="s">
        <v>142</v>
      </c>
    </row>
    <row r="120" spans="2:65" s="10" customFormat="1" ht="29.85" customHeight="1">
      <c r="B120" s="137"/>
      <c r="C120" s="138"/>
      <c r="D120" s="147" t="s">
        <v>133</v>
      </c>
      <c r="E120" s="147"/>
      <c r="F120" s="147"/>
      <c r="G120" s="147"/>
      <c r="H120" s="147"/>
      <c r="I120" s="147"/>
      <c r="J120" s="147"/>
      <c r="K120" s="147"/>
      <c r="L120" s="390"/>
      <c r="M120" s="390"/>
      <c r="N120" s="424">
        <f>BK120</f>
        <v>0</v>
      </c>
      <c r="O120" s="425"/>
      <c r="P120" s="425"/>
      <c r="Q120" s="425"/>
      <c r="R120" s="140"/>
      <c r="T120" s="141"/>
      <c r="U120" s="138"/>
      <c r="V120" s="138"/>
      <c r="W120" s="142">
        <f>SUM(W121:W126)</f>
        <v>0</v>
      </c>
      <c r="X120" s="138"/>
      <c r="Y120" s="142">
        <f>SUM(Y121:Y126)</f>
        <v>0</v>
      </c>
      <c r="Z120" s="138"/>
      <c r="AA120" s="143">
        <f>SUM(AA121:AA126)</f>
        <v>0</v>
      </c>
      <c r="AE120" s="1"/>
      <c r="AR120" s="144" t="s">
        <v>75</v>
      </c>
      <c r="AT120" s="145" t="s">
        <v>69</v>
      </c>
      <c r="AU120" s="145" t="s">
        <v>75</v>
      </c>
      <c r="AY120" s="144" t="s">
        <v>136</v>
      </c>
      <c r="BK120" s="146">
        <f>SUM(BK121:BK126)</f>
        <v>0</v>
      </c>
    </row>
    <row r="121" spans="2:65" s="1" customFormat="1" ht="31.5" customHeight="1">
      <c r="B121" s="127"/>
      <c r="C121" s="148" t="s">
        <v>205</v>
      </c>
      <c r="D121" s="148" t="s">
        <v>138</v>
      </c>
      <c r="E121" s="149" t="s">
        <v>206</v>
      </c>
      <c r="F121" s="413" t="s">
        <v>207</v>
      </c>
      <c r="G121" s="413"/>
      <c r="H121" s="413"/>
      <c r="I121" s="413"/>
      <c r="J121" s="150" t="s">
        <v>141</v>
      </c>
      <c r="K121" s="151">
        <v>1305.45</v>
      </c>
      <c r="L121" s="410"/>
      <c r="M121" s="411"/>
      <c r="N121" s="412">
        <f t="shared" ref="N121:N126" si="0">ROUND(L121*K121,3)</f>
        <v>0</v>
      </c>
      <c r="O121" s="412"/>
      <c r="P121" s="412"/>
      <c r="Q121" s="412"/>
      <c r="R121" s="129"/>
      <c r="T121" s="152" t="s">
        <v>5</v>
      </c>
      <c r="U121" s="41" t="s">
        <v>37</v>
      </c>
      <c r="V121" s="153">
        <v>0</v>
      </c>
      <c r="W121" s="153">
        <f t="shared" ref="W121:W126" si="1">V121*K121</f>
        <v>0</v>
      </c>
      <c r="X121" s="153">
        <v>0</v>
      </c>
      <c r="Y121" s="153">
        <f t="shared" ref="Y121:Y126" si="2">X121*K121</f>
        <v>0</v>
      </c>
      <c r="Z121" s="153">
        <v>0</v>
      </c>
      <c r="AA121" s="154">
        <f t="shared" ref="AA121:AA126" si="3">Z121*K121</f>
        <v>0</v>
      </c>
      <c r="AR121" s="18" t="s">
        <v>142</v>
      </c>
      <c r="AT121" s="18" t="s">
        <v>138</v>
      </c>
      <c r="AU121" s="18" t="s">
        <v>80</v>
      </c>
      <c r="AY121" s="18" t="s">
        <v>136</v>
      </c>
      <c r="BE121" s="155">
        <f t="shared" ref="BE121:BE126" si="4">IF(U121="základná",N121,0)</f>
        <v>0</v>
      </c>
      <c r="BF121" s="155">
        <f t="shared" ref="BF121:BF126" si="5">IF(U121="znížená",N121,0)</f>
        <v>0</v>
      </c>
      <c r="BG121" s="155">
        <f t="shared" ref="BG121:BG126" si="6">IF(U121="zákl. prenesená",N121,0)</f>
        <v>0</v>
      </c>
      <c r="BH121" s="155">
        <f t="shared" ref="BH121:BH126" si="7">IF(U121="zníž. prenesená",N121,0)</f>
        <v>0</v>
      </c>
      <c r="BI121" s="155">
        <f t="shared" ref="BI121:BI126" si="8">IF(U121="nulová",N121,0)</f>
        <v>0</v>
      </c>
      <c r="BJ121" s="18" t="s">
        <v>80</v>
      </c>
      <c r="BK121" s="156">
        <f t="shared" ref="BK121:BK126" si="9">ROUND(L121*K121,3)</f>
        <v>0</v>
      </c>
      <c r="BL121" s="18" t="s">
        <v>142</v>
      </c>
      <c r="BM121" s="18" t="s">
        <v>151</v>
      </c>
    </row>
    <row r="122" spans="2:65" s="1" customFormat="1" ht="44.25" customHeight="1">
      <c r="B122" s="127"/>
      <c r="C122" s="148" t="s">
        <v>208</v>
      </c>
      <c r="D122" s="148" t="s">
        <v>138</v>
      </c>
      <c r="E122" s="149" t="s">
        <v>209</v>
      </c>
      <c r="F122" s="413" t="s">
        <v>210</v>
      </c>
      <c r="G122" s="413"/>
      <c r="H122" s="413"/>
      <c r="I122" s="413"/>
      <c r="J122" s="150" t="s">
        <v>141</v>
      </c>
      <c r="K122" s="151">
        <v>1275.8699999999999</v>
      </c>
      <c r="L122" s="410"/>
      <c r="M122" s="411"/>
      <c r="N122" s="412">
        <f t="shared" si="0"/>
        <v>0</v>
      </c>
      <c r="O122" s="412"/>
      <c r="P122" s="412"/>
      <c r="Q122" s="412"/>
      <c r="R122" s="129"/>
      <c r="T122" s="152" t="s">
        <v>5</v>
      </c>
      <c r="U122" s="41" t="s">
        <v>37</v>
      </c>
      <c r="V122" s="153">
        <v>0</v>
      </c>
      <c r="W122" s="153">
        <f t="shared" si="1"/>
        <v>0</v>
      </c>
      <c r="X122" s="153">
        <v>0</v>
      </c>
      <c r="Y122" s="153">
        <f t="shared" si="2"/>
        <v>0</v>
      </c>
      <c r="Z122" s="153">
        <v>0</v>
      </c>
      <c r="AA122" s="154">
        <f t="shared" si="3"/>
        <v>0</v>
      </c>
      <c r="AR122" s="18" t="s">
        <v>142</v>
      </c>
      <c r="AT122" s="18" t="s">
        <v>138</v>
      </c>
      <c r="AU122" s="18" t="s">
        <v>80</v>
      </c>
      <c r="AY122" s="18" t="s">
        <v>136</v>
      </c>
      <c r="BE122" s="155">
        <f t="shared" si="4"/>
        <v>0</v>
      </c>
      <c r="BF122" s="155">
        <f t="shared" si="5"/>
        <v>0</v>
      </c>
      <c r="BG122" s="155">
        <f t="shared" si="6"/>
        <v>0</v>
      </c>
      <c r="BH122" s="155">
        <f t="shared" si="7"/>
        <v>0</v>
      </c>
      <c r="BI122" s="155">
        <f t="shared" si="8"/>
        <v>0</v>
      </c>
      <c r="BJ122" s="18" t="s">
        <v>80</v>
      </c>
      <c r="BK122" s="156">
        <f t="shared" si="9"/>
        <v>0</v>
      </c>
      <c r="BL122" s="18" t="s">
        <v>142</v>
      </c>
      <c r="BM122" s="18" t="s">
        <v>155</v>
      </c>
    </row>
    <row r="123" spans="2:65" s="1" customFormat="1" ht="31.5" customHeight="1">
      <c r="B123" s="127"/>
      <c r="C123" s="148" t="s">
        <v>224</v>
      </c>
      <c r="D123" s="148" t="s">
        <v>138</v>
      </c>
      <c r="E123" s="149" t="s">
        <v>225</v>
      </c>
      <c r="F123" s="413" t="s">
        <v>226</v>
      </c>
      <c r="G123" s="413"/>
      <c r="H123" s="413"/>
      <c r="I123" s="413"/>
      <c r="J123" s="150" t="s">
        <v>141</v>
      </c>
      <c r="K123" s="151">
        <v>1235.76</v>
      </c>
      <c r="L123" s="410"/>
      <c r="M123" s="411"/>
      <c r="N123" s="412">
        <f t="shared" si="0"/>
        <v>0</v>
      </c>
      <c r="O123" s="412"/>
      <c r="P123" s="412"/>
      <c r="Q123" s="412"/>
      <c r="R123" s="129"/>
      <c r="T123" s="152" t="s">
        <v>5</v>
      </c>
      <c r="U123" s="41" t="s">
        <v>37</v>
      </c>
      <c r="V123" s="153">
        <v>0</v>
      </c>
      <c r="W123" s="153">
        <f t="shared" si="1"/>
        <v>0</v>
      </c>
      <c r="X123" s="153">
        <v>0</v>
      </c>
      <c r="Y123" s="153">
        <f t="shared" si="2"/>
        <v>0</v>
      </c>
      <c r="Z123" s="153">
        <v>0</v>
      </c>
      <c r="AA123" s="154">
        <f t="shared" si="3"/>
        <v>0</v>
      </c>
      <c r="AR123" s="18" t="s">
        <v>142</v>
      </c>
      <c r="AT123" s="18" t="s">
        <v>138</v>
      </c>
      <c r="AU123" s="18" t="s">
        <v>80</v>
      </c>
      <c r="AY123" s="18" t="s">
        <v>136</v>
      </c>
      <c r="BE123" s="155">
        <f t="shared" si="4"/>
        <v>0</v>
      </c>
      <c r="BF123" s="155">
        <f t="shared" si="5"/>
        <v>0</v>
      </c>
      <c r="BG123" s="155">
        <f t="shared" si="6"/>
        <v>0</v>
      </c>
      <c r="BH123" s="155">
        <f t="shared" si="7"/>
        <v>0</v>
      </c>
      <c r="BI123" s="155">
        <f t="shared" si="8"/>
        <v>0</v>
      </c>
      <c r="BJ123" s="18" t="s">
        <v>80</v>
      </c>
      <c r="BK123" s="156">
        <f t="shared" si="9"/>
        <v>0</v>
      </c>
      <c r="BL123" s="18" t="s">
        <v>142</v>
      </c>
      <c r="BM123" s="18" t="s">
        <v>159</v>
      </c>
    </row>
    <row r="124" spans="2:65" s="1" customFormat="1" ht="44.25" customHeight="1">
      <c r="B124" s="127"/>
      <c r="C124" s="148" t="s">
        <v>227</v>
      </c>
      <c r="D124" s="148" t="s">
        <v>138</v>
      </c>
      <c r="E124" s="149" t="s">
        <v>228</v>
      </c>
      <c r="F124" s="413" t="s">
        <v>229</v>
      </c>
      <c r="G124" s="413"/>
      <c r="H124" s="413"/>
      <c r="I124" s="413"/>
      <c r="J124" s="150" t="s">
        <v>141</v>
      </c>
      <c r="K124" s="151">
        <v>1235.76</v>
      </c>
      <c r="L124" s="410"/>
      <c r="M124" s="411"/>
      <c r="N124" s="412">
        <f t="shared" si="0"/>
        <v>0</v>
      </c>
      <c r="O124" s="412"/>
      <c r="P124" s="412"/>
      <c r="Q124" s="412"/>
      <c r="R124" s="129"/>
      <c r="T124" s="152" t="s">
        <v>5</v>
      </c>
      <c r="U124" s="41" t="s">
        <v>37</v>
      </c>
      <c r="V124" s="153">
        <v>0</v>
      </c>
      <c r="W124" s="153">
        <f t="shared" si="1"/>
        <v>0</v>
      </c>
      <c r="X124" s="153">
        <v>0</v>
      </c>
      <c r="Y124" s="153">
        <f t="shared" si="2"/>
        <v>0</v>
      </c>
      <c r="Z124" s="153">
        <v>0</v>
      </c>
      <c r="AA124" s="154">
        <f t="shared" si="3"/>
        <v>0</v>
      </c>
      <c r="AR124" s="18" t="s">
        <v>142</v>
      </c>
      <c r="AT124" s="18" t="s">
        <v>138</v>
      </c>
      <c r="AU124" s="18" t="s">
        <v>80</v>
      </c>
      <c r="AY124" s="18" t="s">
        <v>136</v>
      </c>
      <c r="BE124" s="155">
        <f t="shared" si="4"/>
        <v>0</v>
      </c>
      <c r="BF124" s="155">
        <f t="shared" si="5"/>
        <v>0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8" t="s">
        <v>80</v>
      </c>
      <c r="BK124" s="156">
        <f t="shared" si="9"/>
        <v>0</v>
      </c>
      <c r="BL124" s="18" t="s">
        <v>142</v>
      </c>
      <c r="BM124" s="18" t="s">
        <v>163</v>
      </c>
    </row>
    <row r="125" spans="2:65" s="1" customFormat="1" ht="44.25" customHeight="1">
      <c r="B125" s="127"/>
      <c r="C125" s="148" t="s">
        <v>191</v>
      </c>
      <c r="D125" s="148" t="s">
        <v>138</v>
      </c>
      <c r="E125" s="149" t="s">
        <v>192</v>
      </c>
      <c r="F125" s="413" t="s">
        <v>193</v>
      </c>
      <c r="G125" s="413"/>
      <c r="H125" s="413"/>
      <c r="I125" s="413"/>
      <c r="J125" s="150" t="s">
        <v>146</v>
      </c>
      <c r="K125" s="151">
        <v>764.65</v>
      </c>
      <c r="L125" s="410"/>
      <c r="M125" s="411"/>
      <c r="N125" s="412">
        <f t="shared" si="0"/>
        <v>0</v>
      </c>
      <c r="O125" s="412"/>
      <c r="P125" s="412"/>
      <c r="Q125" s="412"/>
      <c r="R125" s="129"/>
      <c r="T125" s="152" t="s">
        <v>5</v>
      </c>
      <c r="U125" s="41" t="s">
        <v>37</v>
      </c>
      <c r="V125" s="153">
        <v>0</v>
      </c>
      <c r="W125" s="153">
        <f t="shared" si="1"/>
        <v>0</v>
      </c>
      <c r="X125" s="153">
        <v>0</v>
      </c>
      <c r="Y125" s="153">
        <f t="shared" si="2"/>
        <v>0</v>
      </c>
      <c r="Z125" s="153">
        <v>0</v>
      </c>
      <c r="AA125" s="154">
        <f t="shared" si="3"/>
        <v>0</v>
      </c>
      <c r="AR125" s="18" t="s">
        <v>142</v>
      </c>
      <c r="AT125" s="18" t="s">
        <v>138</v>
      </c>
      <c r="AU125" s="18" t="s">
        <v>80</v>
      </c>
      <c r="AY125" s="18" t="s">
        <v>136</v>
      </c>
      <c r="BE125" s="155">
        <f t="shared" si="4"/>
        <v>0</v>
      </c>
      <c r="BF125" s="155">
        <f t="shared" si="5"/>
        <v>0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8" t="s">
        <v>80</v>
      </c>
      <c r="BK125" s="156">
        <f t="shared" si="9"/>
        <v>0</v>
      </c>
      <c r="BL125" s="18" t="s">
        <v>142</v>
      </c>
      <c r="BM125" s="18" t="s">
        <v>152</v>
      </c>
    </row>
    <row r="126" spans="2:65" s="1" customFormat="1" ht="22.5" customHeight="1">
      <c r="B126" s="127"/>
      <c r="C126" s="157" t="s">
        <v>195</v>
      </c>
      <c r="D126" s="157" t="s">
        <v>182</v>
      </c>
      <c r="E126" s="158" t="s">
        <v>196</v>
      </c>
      <c r="F126" s="414" t="s">
        <v>197</v>
      </c>
      <c r="G126" s="414"/>
      <c r="H126" s="414"/>
      <c r="I126" s="414"/>
      <c r="J126" s="159" t="s">
        <v>185</v>
      </c>
      <c r="K126" s="160">
        <v>764.65</v>
      </c>
      <c r="L126" s="415"/>
      <c r="M126" s="416"/>
      <c r="N126" s="417">
        <f t="shared" si="0"/>
        <v>0</v>
      </c>
      <c r="O126" s="412"/>
      <c r="P126" s="412"/>
      <c r="Q126" s="412"/>
      <c r="R126" s="129"/>
      <c r="T126" s="152" t="s">
        <v>5</v>
      </c>
      <c r="U126" s="161" t="s">
        <v>37</v>
      </c>
      <c r="V126" s="162">
        <v>0</v>
      </c>
      <c r="W126" s="162">
        <f t="shared" si="1"/>
        <v>0</v>
      </c>
      <c r="X126" s="162">
        <v>0</v>
      </c>
      <c r="Y126" s="162">
        <f t="shared" si="2"/>
        <v>0</v>
      </c>
      <c r="Z126" s="162">
        <v>0</v>
      </c>
      <c r="AA126" s="163">
        <f t="shared" si="3"/>
        <v>0</v>
      </c>
      <c r="AR126" s="18" t="s">
        <v>155</v>
      </c>
      <c r="AT126" s="18" t="s">
        <v>182</v>
      </c>
      <c r="AU126" s="18" t="s">
        <v>80</v>
      </c>
      <c r="AY126" s="18" t="s">
        <v>136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8" t="s">
        <v>80</v>
      </c>
      <c r="BK126" s="156">
        <f t="shared" si="9"/>
        <v>0</v>
      </c>
      <c r="BL126" s="18" t="s">
        <v>142</v>
      </c>
      <c r="BM126" s="18" t="s">
        <v>170</v>
      </c>
    </row>
    <row r="127" spans="2:65" s="1" customFormat="1" ht="6.95" customHeight="1">
      <c r="B127" s="56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8"/>
    </row>
  </sheetData>
  <mergeCells count="87">
    <mergeCell ref="S2:AC2"/>
    <mergeCell ref="N115:Q115"/>
    <mergeCell ref="N116:Q116"/>
    <mergeCell ref="N117:Q117"/>
    <mergeCell ref="N120:Q120"/>
    <mergeCell ref="M111:Q111"/>
    <mergeCell ref="M112:Q112"/>
    <mergeCell ref="N92:Q92"/>
    <mergeCell ref="N94:Q94"/>
    <mergeCell ref="F79:P79"/>
    <mergeCell ref="F80:P80"/>
    <mergeCell ref="M82:P82"/>
    <mergeCell ref="M84:Q84"/>
    <mergeCell ref="M85:Q85"/>
    <mergeCell ref="H37:J37"/>
    <mergeCell ref="M37:P37"/>
    <mergeCell ref="H1:K1"/>
    <mergeCell ref="F125:I125"/>
    <mergeCell ref="L125:M125"/>
    <mergeCell ref="N125:Q125"/>
    <mergeCell ref="F126:I126"/>
    <mergeCell ref="L126:M126"/>
    <mergeCell ref="N126:Q126"/>
    <mergeCell ref="F123:I123"/>
    <mergeCell ref="L123:M123"/>
    <mergeCell ref="N123:Q123"/>
    <mergeCell ref="F124:I124"/>
    <mergeCell ref="L124:M124"/>
    <mergeCell ref="N124:Q124"/>
    <mergeCell ref="F121:I121"/>
    <mergeCell ref="L121:M121"/>
    <mergeCell ref="N121:Q121"/>
    <mergeCell ref="F122:I122"/>
    <mergeCell ref="L122:M122"/>
    <mergeCell ref="N122:Q122"/>
    <mergeCell ref="F118:I118"/>
    <mergeCell ref="L118:M118"/>
    <mergeCell ref="N118:Q118"/>
    <mergeCell ref="F119:I119"/>
    <mergeCell ref="L119:M119"/>
    <mergeCell ref="N119:Q119"/>
    <mergeCell ref="L120:M120"/>
    <mergeCell ref="F114:I114"/>
    <mergeCell ref="L114:M114"/>
    <mergeCell ref="N114:Q114"/>
    <mergeCell ref="C103:Q103"/>
    <mergeCell ref="F105:P105"/>
    <mergeCell ref="F106:P106"/>
    <mergeCell ref="F107:P107"/>
    <mergeCell ref="M109:P109"/>
    <mergeCell ref="D95:H95"/>
    <mergeCell ref="N95:Q95"/>
    <mergeCell ref="L97:Q97"/>
    <mergeCell ref="C87:G87"/>
    <mergeCell ref="N87:Q87"/>
    <mergeCell ref="N89:Q89"/>
    <mergeCell ref="N90:Q90"/>
    <mergeCell ref="N91:Q91"/>
    <mergeCell ref="L39:P39"/>
    <mergeCell ref="C76:Q76"/>
    <mergeCell ref="F78:P78"/>
    <mergeCell ref="H34:J34"/>
    <mergeCell ref="M34:P34"/>
    <mergeCell ref="H35:J35"/>
    <mergeCell ref="M35:P35"/>
    <mergeCell ref="H36:J36"/>
    <mergeCell ref="M36:P36"/>
    <mergeCell ref="M28:P28"/>
    <mergeCell ref="M29:P29"/>
    <mergeCell ref="M31:P31"/>
    <mergeCell ref="H33:J33"/>
    <mergeCell ref="M33:P33"/>
    <mergeCell ref="O18:P18"/>
    <mergeCell ref="O19:P19"/>
    <mergeCell ref="O21:P21"/>
    <mergeCell ref="O22:P22"/>
    <mergeCell ref="E25:L25"/>
    <mergeCell ref="O10:P10"/>
    <mergeCell ref="O12:P12"/>
    <mergeCell ref="O13:P13"/>
    <mergeCell ref="O15:P15"/>
    <mergeCell ref="O16:P16"/>
    <mergeCell ref="C2:Q2"/>
    <mergeCell ref="C4:Q4"/>
    <mergeCell ref="F6:P6"/>
    <mergeCell ref="F7:P7"/>
    <mergeCell ref="F8:P8"/>
  </mergeCells>
  <hyperlinks>
    <hyperlink ref="F1:G1" location="C2" display="1) Krycí list rozpočtu" xr:uid="{00000000-0004-0000-0500-000000000000}"/>
    <hyperlink ref="H1:K1" location="C87" display="2) Rekapitulácia rozpočtu" xr:uid="{00000000-0004-0000-0500-000001000000}"/>
    <hyperlink ref="L1" location="C114" display="3) Rozpočet" xr:uid="{00000000-0004-0000-0500-000002000000}"/>
    <hyperlink ref="S1:T1" location="'Rekapitulácia stavby'!C2" display="Rekapitulácia stavby" xr:uid="{00000000-0004-0000-05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N125"/>
  <sheetViews>
    <sheetView showGridLines="0" workbookViewId="0">
      <pane ySplit="1" topLeftCell="A16" activePane="bottomLeft" state="frozen"/>
      <selection pane="bottomLeft" activeCell="N93" sqref="N9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2"/>
      <c r="C1" s="12"/>
      <c r="D1" s="13" t="s">
        <v>1</v>
      </c>
      <c r="E1" s="12"/>
      <c r="F1" s="14" t="s">
        <v>97</v>
      </c>
      <c r="G1" s="14"/>
      <c r="H1" s="426" t="s">
        <v>98</v>
      </c>
      <c r="I1" s="426"/>
      <c r="J1" s="426"/>
      <c r="K1" s="426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5"/>
      <c r="V1" s="10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353" t="s">
        <v>7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S2" s="379" t="s">
        <v>8</v>
      </c>
      <c r="T2" s="380"/>
      <c r="U2" s="380"/>
      <c r="V2" s="380"/>
      <c r="W2" s="380"/>
      <c r="X2" s="380"/>
      <c r="Y2" s="380"/>
      <c r="Z2" s="380"/>
      <c r="AA2" s="380"/>
      <c r="AB2" s="380"/>
      <c r="AC2" s="380"/>
      <c r="AT2" s="18" t="s">
        <v>92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70</v>
      </c>
    </row>
    <row r="4" spans="1:66" ht="36.950000000000003" customHeight="1">
      <c r="B4" s="22"/>
      <c r="C4" s="355" t="s">
        <v>102</v>
      </c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23"/>
      <c r="T4" s="24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15</v>
      </c>
      <c r="E6" s="25"/>
      <c r="F6" s="391" t="str">
        <f>'Rekapitulácia stavby'!K6</f>
        <v>REVITALIZÁCIA ŠPORTOVÉHO AREÁLU SLÁVIA - 1E</v>
      </c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25"/>
      <c r="R6" s="23"/>
    </row>
    <row r="7" spans="1:66" ht="25.35" customHeight="1">
      <c r="B7" s="22"/>
      <c r="C7" s="25"/>
      <c r="D7" s="29" t="s">
        <v>125</v>
      </c>
      <c r="E7" s="25"/>
      <c r="F7" s="391" t="s">
        <v>126</v>
      </c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25"/>
      <c r="R7" s="23"/>
    </row>
    <row r="8" spans="1:66" s="1" customFormat="1" ht="32.85" customHeight="1">
      <c r="B8" s="32"/>
      <c r="C8" s="33"/>
      <c r="D8" s="28" t="s">
        <v>127</v>
      </c>
      <c r="E8" s="33"/>
      <c r="F8" s="359" t="s">
        <v>230</v>
      </c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3"/>
      <c r="R8" s="34"/>
    </row>
    <row r="9" spans="1:66" s="1" customFormat="1" ht="14.45" customHeight="1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19</v>
      </c>
      <c r="E10" s="33"/>
      <c r="F10" s="27" t="s">
        <v>20</v>
      </c>
      <c r="G10" s="33"/>
      <c r="H10" s="33"/>
      <c r="I10" s="33"/>
      <c r="J10" s="33"/>
      <c r="K10" s="33"/>
      <c r="L10" s="33"/>
      <c r="M10" s="29" t="s">
        <v>21</v>
      </c>
      <c r="N10" s="33"/>
      <c r="O10" s="394">
        <f>'Rekapitulácia stavby'!AN8</f>
        <v>0</v>
      </c>
      <c r="P10" s="394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22</v>
      </c>
      <c r="E12" s="33"/>
      <c r="F12" s="33"/>
      <c r="G12" s="33"/>
      <c r="H12" s="33"/>
      <c r="I12" s="33"/>
      <c r="J12" s="33"/>
      <c r="K12" s="33"/>
      <c r="L12" s="33"/>
      <c r="M12" s="29" t="s">
        <v>23</v>
      </c>
      <c r="N12" s="33"/>
      <c r="O12" s="357" t="str">
        <f>IF('Rekapitulácia stavby'!AN10="","",'Rekapitulácia stavby'!AN10)</f>
        <v/>
      </c>
      <c r="P12" s="357"/>
      <c r="Q12" s="33"/>
      <c r="R12" s="34"/>
    </row>
    <row r="13" spans="1:66" s="1" customFormat="1" ht="18" customHeight="1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357" t="str">
        <f>IF('Rekapitulácia stavby'!AN11="","",'Rekapitulácia stavby'!AN11)</f>
        <v/>
      </c>
      <c r="P13" s="357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23</v>
      </c>
      <c r="N15" s="33"/>
      <c r="O15" s="357" t="str">
        <f>IF('Rekapitulácia stavby'!AN13="","",'Rekapitulácia stavby'!AN13)</f>
        <v/>
      </c>
      <c r="P15" s="357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357" t="str">
        <f>IF('Rekapitulácia stavby'!AN14="","",'Rekapitulácia stavby'!AN14)</f>
        <v/>
      </c>
      <c r="P16" s="357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23</v>
      </c>
      <c r="N18" s="33"/>
      <c r="O18" s="357" t="str">
        <f>IF('Rekapitulácia stavby'!AN16="","",'Rekapitulácia stavby'!AN16)</f>
        <v/>
      </c>
      <c r="P18" s="357"/>
      <c r="Q18" s="33"/>
      <c r="R18" s="34"/>
    </row>
    <row r="19" spans="2:18" s="1" customFormat="1" ht="18" customHeight="1">
      <c r="B19" s="32"/>
      <c r="C19" s="33"/>
      <c r="D19" s="33"/>
      <c r="E19" s="27" t="str">
        <f>IF('Rekapitulácia stavby'!E17="","",'Rekapitulácia stavby'!E17)</f>
        <v xml:space="preserve"> 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357" t="str">
        <f>IF('Rekapitulácia stavby'!AN17="","",'Rekapitulácia stavby'!AN17)</f>
        <v/>
      </c>
      <c r="P19" s="357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29</v>
      </c>
      <c r="E21" s="33"/>
      <c r="F21" s="33"/>
      <c r="G21" s="33"/>
      <c r="H21" s="33"/>
      <c r="I21" s="33"/>
      <c r="J21" s="33"/>
      <c r="K21" s="33"/>
      <c r="L21" s="33"/>
      <c r="M21" s="29" t="s">
        <v>23</v>
      </c>
      <c r="N21" s="33"/>
      <c r="O21" s="357" t="str">
        <f>IF('Rekapitulácia stavby'!AN19="","",'Rekapitulácia stavby'!AN19)</f>
        <v/>
      </c>
      <c r="P21" s="357"/>
      <c r="Q21" s="33"/>
      <c r="R21" s="34"/>
    </row>
    <row r="22" spans="2:18" s="1" customFormat="1" ht="18" customHeight="1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357" t="str">
        <f>IF('Rekapitulácia stavby'!AN20="","",'Rekapitulácia stavby'!AN20)</f>
        <v/>
      </c>
      <c r="P22" s="357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>
      <c r="B25" s="32"/>
      <c r="C25" s="33"/>
      <c r="D25" s="33"/>
      <c r="E25" s="360" t="s">
        <v>5</v>
      </c>
      <c r="F25" s="360"/>
      <c r="G25" s="360"/>
      <c r="H25" s="360"/>
      <c r="I25" s="360"/>
      <c r="J25" s="360"/>
      <c r="K25" s="360"/>
      <c r="L25" s="360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06" t="s">
        <v>103</v>
      </c>
      <c r="E28" s="33"/>
      <c r="F28" s="33"/>
      <c r="G28" s="33"/>
      <c r="H28" s="33"/>
      <c r="I28" s="33"/>
      <c r="J28" s="33"/>
      <c r="K28" s="33"/>
      <c r="L28" s="33"/>
      <c r="M28" s="387">
        <f>N89</f>
        <v>0</v>
      </c>
      <c r="N28" s="387"/>
      <c r="O28" s="387"/>
      <c r="P28" s="387"/>
      <c r="Q28" s="33"/>
      <c r="R28" s="34"/>
    </row>
    <row r="29" spans="2:18" s="1" customFormat="1" ht="14.45" customHeight="1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387">
        <f>N94</f>
        <v>0</v>
      </c>
      <c r="N29" s="387"/>
      <c r="O29" s="387"/>
      <c r="P29" s="387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07" t="s">
        <v>33</v>
      </c>
      <c r="E31" s="33"/>
      <c r="F31" s="33"/>
      <c r="G31" s="33"/>
      <c r="H31" s="33"/>
      <c r="I31" s="33"/>
      <c r="J31" s="33"/>
      <c r="K31" s="33"/>
      <c r="L31" s="33"/>
      <c r="M31" s="395">
        <f>ROUND(M28+M29,2)</f>
        <v>0</v>
      </c>
      <c r="N31" s="393"/>
      <c r="O31" s="393"/>
      <c r="P31" s="393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34</v>
      </c>
      <c r="E33" s="39" t="s">
        <v>35</v>
      </c>
      <c r="F33" s="40">
        <v>0.2</v>
      </c>
      <c r="G33" s="108" t="s">
        <v>36</v>
      </c>
      <c r="H33" s="396">
        <f>ROUND((SUM(BE94:BE96)+SUM(BE115:BE124)), 2)</f>
        <v>0</v>
      </c>
      <c r="I33" s="393"/>
      <c r="J33" s="393"/>
      <c r="K33" s="33"/>
      <c r="L33" s="33"/>
      <c r="M33" s="396">
        <f>ROUND(ROUND((SUM(BE94:BE96)+SUM(BE115:BE124)), 2)*F33, 2)</f>
        <v>0</v>
      </c>
      <c r="N33" s="393"/>
      <c r="O33" s="393"/>
      <c r="P33" s="393"/>
      <c r="Q33" s="33"/>
      <c r="R33" s="34"/>
    </row>
    <row r="34" spans="2:18" s="1" customFormat="1" ht="14.45" customHeight="1">
      <c r="B34" s="32"/>
      <c r="C34" s="33"/>
      <c r="D34" s="33"/>
      <c r="E34" s="39" t="s">
        <v>37</v>
      </c>
      <c r="F34" s="40">
        <v>0.2</v>
      </c>
      <c r="G34" s="108" t="s">
        <v>36</v>
      </c>
      <c r="H34" s="396">
        <f>ROUND((SUM(BF94:BF96)+SUM(BF115:BF124)), 2)</f>
        <v>0</v>
      </c>
      <c r="I34" s="393"/>
      <c r="J34" s="393"/>
      <c r="K34" s="33"/>
      <c r="L34" s="33"/>
      <c r="M34" s="396">
        <f>ROUND(ROUND((SUM(BF94:BF96)+SUM(BF115:BF124)), 2)*F34, 2)</f>
        <v>0</v>
      </c>
      <c r="N34" s="393"/>
      <c r="O34" s="393"/>
      <c r="P34" s="393"/>
      <c r="Q34" s="33"/>
      <c r="R34" s="34"/>
    </row>
    <row r="35" spans="2:18" s="1" customFormat="1" ht="14.45" hidden="1" customHeight="1">
      <c r="B35" s="32"/>
      <c r="C35" s="33"/>
      <c r="D35" s="33"/>
      <c r="E35" s="39" t="s">
        <v>38</v>
      </c>
      <c r="F35" s="40">
        <v>0.2</v>
      </c>
      <c r="G35" s="108" t="s">
        <v>36</v>
      </c>
      <c r="H35" s="396">
        <f>ROUND((SUM(BG94:BG96)+SUM(BG115:BG124)), 2)</f>
        <v>0</v>
      </c>
      <c r="I35" s="393"/>
      <c r="J35" s="393"/>
      <c r="K35" s="33"/>
      <c r="L35" s="33"/>
      <c r="M35" s="396">
        <v>0</v>
      </c>
      <c r="N35" s="393"/>
      <c r="O35" s="393"/>
      <c r="P35" s="393"/>
      <c r="Q35" s="33"/>
      <c r="R35" s="34"/>
    </row>
    <row r="36" spans="2:18" s="1" customFormat="1" ht="14.45" hidden="1" customHeight="1">
      <c r="B36" s="32"/>
      <c r="C36" s="33"/>
      <c r="D36" s="33"/>
      <c r="E36" s="39" t="s">
        <v>39</v>
      </c>
      <c r="F36" s="40">
        <v>0.2</v>
      </c>
      <c r="G36" s="108" t="s">
        <v>36</v>
      </c>
      <c r="H36" s="396">
        <f>ROUND((SUM(BH94:BH96)+SUM(BH115:BH124)), 2)</f>
        <v>0</v>
      </c>
      <c r="I36" s="393"/>
      <c r="J36" s="393"/>
      <c r="K36" s="33"/>
      <c r="L36" s="33"/>
      <c r="M36" s="396">
        <v>0</v>
      </c>
      <c r="N36" s="393"/>
      <c r="O36" s="393"/>
      <c r="P36" s="393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40</v>
      </c>
      <c r="F37" s="40">
        <v>0</v>
      </c>
      <c r="G37" s="108" t="s">
        <v>36</v>
      </c>
      <c r="H37" s="396">
        <f>ROUND((SUM(BI94:BI96)+SUM(BI115:BI124)), 2)</f>
        <v>0</v>
      </c>
      <c r="I37" s="393"/>
      <c r="J37" s="393"/>
      <c r="K37" s="33"/>
      <c r="L37" s="33"/>
      <c r="M37" s="396">
        <v>0</v>
      </c>
      <c r="N37" s="393"/>
      <c r="O37" s="393"/>
      <c r="P37" s="393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4"/>
      <c r="D39" s="109" t="s">
        <v>41</v>
      </c>
      <c r="E39" s="72"/>
      <c r="F39" s="72"/>
      <c r="G39" s="110" t="s">
        <v>42</v>
      </c>
      <c r="H39" s="111" t="s">
        <v>43</v>
      </c>
      <c r="I39" s="72"/>
      <c r="J39" s="72"/>
      <c r="K39" s="72"/>
      <c r="L39" s="397">
        <f>SUM(M31:M37)</f>
        <v>0</v>
      </c>
      <c r="M39" s="397"/>
      <c r="N39" s="397"/>
      <c r="O39" s="397"/>
      <c r="P39" s="398"/>
      <c r="Q39" s="104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>
      <c r="B50" s="32"/>
      <c r="C50" s="33"/>
      <c r="D50" s="47" t="s">
        <v>44</v>
      </c>
      <c r="E50" s="48"/>
      <c r="F50" s="48"/>
      <c r="G50" s="48"/>
      <c r="H50" s="49"/>
      <c r="I50" s="33"/>
      <c r="J50" s="47" t="s">
        <v>45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>
      <c r="B59" s="32"/>
      <c r="C59" s="33"/>
      <c r="D59" s="52" t="s">
        <v>46</v>
      </c>
      <c r="E59" s="53"/>
      <c r="F59" s="53"/>
      <c r="G59" s="54" t="s">
        <v>47</v>
      </c>
      <c r="H59" s="55"/>
      <c r="I59" s="33"/>
      <c r="J59" s="52" t="s">
        <v>46</v>
      </c>
      <c r="K59" s="53"/>
      <c r="L59" s="53"/>
      <c r="M59" s="53"/>
      <c r="N59" s="54" t="s">
        <v>47</v>
      </c>
      <c r="O59" s="53"/>
      <c r="P59" s="55"/>
      <c r="Q59" s="33"/>
      <c r="R59" s="34"/>
    </row>
    <row r="60" spans="2:18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>
      <c r="B61" s="32"/>
      <c r="C61" s="33"/>
      <c r="D61" s="47" t="s">
        <v>48</v>
      </c>
      <c r="E61" s="48"/>
      <c r="F61" s="48"/>
      <c r="G61" s="48"/>
      <c r="H61" s="49"/>
      <c r="I61" s="33"/>
      <c r="J61" s="47" t="s">
        <v>49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>
      <c r="B70" s="32"/>
      <c r="C70" s="33"/>
      <c r="D70" s="52" t="s">
        <v>46</v>
      </c>
      <c r="E70" s="53"/>
      <c r="F70" s="53"/>
      <c r="G70" s="54" t="s">
        <v>47</v>
      </c>
      <c r="H70" s="55"/>
      <c r="I70" s="33"/>
      <c r="J70" s="52" t="s">
        <v>46</v>
      </c>
      <c r="K70" s="53"/>
      <c r="L70" s="53"/>
      <c r="M70" s="53"/>
      <c r="N70" s="54" t="s">
        <v>47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355" t="s">
        <v>105</v>
      </c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15</v>
      </c>
      <c r="D78" s="33"/>
      <c r="E78" s="33"/>
      <c r="F78" s="391" t="str">
        <f>F6</f>
        <v>REVITALIZÁCIA ŠPORTOVÉHO AREÁLU SLÁVIA - 1E</v>
      </c>
      <c r="G78" s="392"/>
      <c r="H78" s="392"/>
      <c r="I78" s="392"/>
      <c r="J78" s="392"/>
      <c r="K78" s="392"/>
      <c r="L78" s="392"/>
      <c r="M78" s="392"/>
      <c r="N78" s="392"/>
      <c r="O78" s="392"/>
      <c r="P78" s="392"/>
      <c r="Q78" s="33"/>
      <c r="R78" s="34"/>
    </row>
    <row r="79" spans="2:18" ht="30" customHeight="1">
      <c r="B79" s="22"/>
      <c r="C79" s="29" t="s">
        <v>125</v>
      </c>
      <c r="D79" s="25"/>
      <c r="E79" s="25"/>
      <c r="F79" s="391" t="s">
        <v>126</v>
      </c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25"/>
      <c r="R79" s="23"/>
    </row>
    <row r="80" spans="2:18" s="1" customFormat="1" ht="36.950000000000003" customHeight="1">
      <c r="B80" s="32"/>
      <c r="C80" s="66" t="s">
        <v>127</v>
      </c>
      <c r="D80" s="33"/>
      <c r="E80" s="33"/>
      <c r="F80" s="369" t="str">
        <f>F8</f>
        <v>08 - BÚRACIE PRÁCE</v>
      </c>
      <c r="G80" s="393"/>
      <c r="H80" s="393"/>
      <c r="I80" s="393"/>
      <c r="J80" s="393"/>
      <c r="K80" s="393"/>
      <c r="L80" s="393"/>
      <c r="M80" s="393"/>
      <c r="N80" s="393"/>
      <c r="O80" s="393"/>
      <c r="P80" s="393"/>
      <c r="Q80" s="33"/>
      <c r="R80" s="34"/>
    </row>
    <row r="81" spans="2:65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65" s="1" customFormat="1" ht="18" customHeight="1">
      <c r="B82" s="32"/>
      <c r="C82" s="29" t="s">
        <v>19</v>
      </c>
      <c r="D82" s="33"/>
      <c r="E82" s="33"/>
      <c r="F82" s="27" t="str">
        <f>F10</f>
        <v xml:space="preserve"> </v>
      </c>
      <c r="G82" s="33"/>
      <c r="H82" s="33"/>
      <c r="I82" s="33"/>
      <c r="J82" s="33"/>
      <c r="K82" s="29" t="s">
        <v>21</v>
      </c>
      <c r="L82" s="33"/>
      <c r="M82" s="394">
        <f>IF(O10="","",O10)</f>
        <v>0</v>
      </c>
      <c r="N82" s="394"/>
      <c r="O82" s="394"/>
      <c r="P82" s="394"/>
      <c r="Q82" s="33"/>
      <c r="R82" s="34"/>
    </row>
    <row r="83" spans="2:65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65" s="1" customFormat="1" ht="15">
      <c r="B84" s="32"/>
      <c r="C84" s="29" t="s">
        <v>22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357" t="str">
        <f>E19</f>
        <v xml:space="preserve"> </v>
      </c>
      <c r="N84" s="357"/>
      <c r="O84" s="357"/>
      <c r="P84" s="357"/>
      <c r="Q84" s="357"/>
      <c r="R84" s="34"/>
    </row>
    <row r="85" spans="2:65" s="1" customFormat="1" ht="14.45" customHeight="1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29</v>
      </c>
      <c r="L85" s="33"/>
      <c r="M85" s="357" t="str">
        <f>E22</f>
        <v xml:space="preserve"> </v>
      </c>
      <c r="N85" s="357"/>
      <c r="O85" s="357"/>
      <c r="P85" s="357"/>
      <c r="Q85" s="357"/>
      <c r="R85" s="34"/>
    </row>
    <row r="86" spans="2:65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65" s="1" customFormat="1" ht="29.25" customHeight="1">
      <c r="B87" s="32"/>
      <c r="C87" s="399" t="s">
        <v>106</v>
      </c>
      <c r="D87" s="400"/>
      <c r="E87" s="400"/>
      <c r="F87" s="400"/>
      <c r="G87" s="400"/>
      <c r="H87" s="104"/>
      <c r="I87" s="104"/>
      <c r="J87" s="104"/>
      <c r="K87" s="104"/>
      <c r="L87" s="104"/>
      <c r="M87" s="104"/>
      <c r="N87" s="399" t="s">
        <v>107</v>
      </c>
      <c r="O87" s="400"/>
      <c r="P87" s="400"/>
      <c r="Q87" s="400"/>
      <c r="R87" s="34"/>
    </row>
    <row r="88" spans="2:65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65" s="1" customFormat="1" ht="29.25" customHeight="1">
      <c r="B89" s="32"/>
      <c r="C89" s="112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82">
        <f>N115</f>
        <v>0</v>
      </c>
      <c r="O89" s="401"/>
      <c r="P89" s="401"/>
      <c r="Q89" s="401"/>
      <c r="R89" s="34"/>
      <c r="AU89" s="18" t="s">
        <v>109</v>
      </c>
    </row>
    <row r="90" spans="2:65" s="8" customFormat="1" ht="24.95" customHeight="1">
      <c r="B90" s="120"/>
      <c r="C90" s="121"/>
      <c r="D90" s="122" t="s">
        <v>231</v>
      </c>
      <c r="E90" s="121"/>
      <c r="F90" s="121"/>
      <c r="G90" s="121"/>
      <c r="H90" s="121"/>
      <c r="I90" s="121"/>
      <c r="J90" s="121"/>
      <c r="K90" s="121"/>
      <c r="L90" s="121"/>
      <c r="M90" s="121"/>
      <c r="N90" s="402">
        <f>N116</f>
        <v>0</v>
      </c>
      <c r="O90" s="403"/>
      <c r="P90" s="403"/>
      <c r="Q90" s="403"/>
      <c r="R90" s="123"/>
    </row>
    <row r="91" spans="2:65" s="8" customFormat="1" ht="24.95" customHeight="1">
      <c r="B91" s="120"/>
      <c r="C91" s="121"/>
      <c r="D91" s="122" t="s">
        <v>129</v>
      </c>
      <c r="E91" s="121"/>
      <c r="F91" s="121"/>
      <c r="G91" s="121"/>
      <c r="H91" s="121"/>
      <c r="I91" s="121"/>
      <c r="J91" s="121"/>
      <c r="K91" s="121"/>
      <c r="L91" s="121"/>
      <c r="M91" s="121"/>
      <c r="N91" s="402">
        <f>N118</f>
        <v>0</v>
      </c>
      <c r="O91" s="403"/>
      <c r="P91" s="403"/>
      <c r="Q91" s="403"/>
      <c r="R91" s="123"/>
    </row>
    <row r="92" spans="2:65" s="9" customFormat="1" ht="19.899999999999999" customHeight="1">
      <c r="B92" s="124"/>
      <c r="C92" s="95"/>
      <c r="D92" s="125" t="s">
        <v>131</v>
      </c>
      <c r="E92" s="95"/>
      <c r="F92" s="95"/>
      <c r="G92" s="95"/>
      <c r="H92" s="95"/>
      <c r="I92" s="95"/>
      <c r="J92" s="95"/>
      <c r="K92" s="95"/>
      <c r="L92" s="95"/>
      <c r="M92" s="95"/>
      <c r="N92" s="347">
        <f>N119</f>
        <v>0</v>
      </c>
      <c r="O92" s="348"/>
      <c r="P92" s="348"/>
      <c r="Q92" s="348"/>
      <c r="R92" s="126"/>
    </row>
    <row r="93" spans="2:65" s="1" customFormat="1" ht="21.75" customHeight="1"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4"/>
    </row>
    <row r="94" spans="2:65" s="1" customFormat="1" ht="29.25" customHeight="1">
      <c r="B94" s="32"/>
      <c r="C94" s="112" t="s">
        <v>110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401">
        <f>ROUND(N95,2)</f>
        <v>0</v>
      </c>
      <c r="O94" s="404"/>
      <c r="P94" s="404"/>
      <c r="Q94" s="404"/>
      <c r="R94" s="34"/>
      <c r="T94" s="113"/>
      <c r="U94" s="114" t="s">
        <v>34</v>
      </c>
    </row>
    <row r="95" spans="2:65" s="1" customFormat="1" ht="18" customHeight="1">
      <c r="B95" s="127"/>
      <c r="C95" s="128"/>
      <c r="D95" s="405" t="s">
        <v>134</v>
      </c>
      <c r="E95" s="405"/>
      <c r="F95" s="405"/>
      <c r="G95" s="405"/>
      <c r="H95" s="405"/>
      <c r="I95" s="128"/>
      <c r="J95" s="128"/>
      <c r="K95" s="128"/>
      <c r="L95" s="128"/>
      <c r="M95" s="128"/>
      <c r="N95" s="406">
        <v>0</v>
      </c>
      <c r="O95" s="406"/>
      <c r="P95" s="406"/>
      <c r="Q95" s="406"/>
      <c r="R95" s="129"/>
      <c r="S95" s="128"/>
      <c r="T95" s="130"/>
      <c r="U95" s="131" t="s">
        <v>37</v>
      </c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3" t="s">
        <v>135</v>
      </c>
      <c r="AZ95" s="132"/>
      <c r="BA95" s="132"/>
      <c r="BB95" s="132"/>
      <c r="BC95" s="132"/>
      <c r="BD95" s="132"/>
      <c r="BE95" s="134">
        <f>IF(U95="základná",N95,0)</f>
        <v>0</v>
      </c>
      <c r="BF95" s="134">
        <f>IF(U95="znížená",N95,0)</f>
        <v>0</v>
      </c>
      <c r="BG95" s="134">
        <f>IF(U95="zákl. prenesená",N95,0)</f>
        <v>0</v>
      </c>
      <c r="BH95" s="134">
        <f>IF(U95="zníž. prenesená",N95,0)</f>
        <v>0</v>
      </c>
      <c r="BI95" s="134">
        <f>IF(U95="nulová",N95,0)</f>
        <v>0</v>
      </c>
      <c r="BJ95" s="133" t="s">
        <v>80</v>
      </c>
      <c r="BK95" s="132"/>
      <c r="BL95" s="132"/>
      <c r="BM95" s="132"/>
    </row>
    <row r="96" spans="2:65" s="1" customFormat="1" ht="18" customHeight="1"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4"/>
    </row>
    <row r="97" spans="2:18" s="1" customFormat="1" ht="29.25" customHeight="1">
      <c r="B97" s="32"/>
      <c r="C97" s="103" t="s">
        <v>96</v>
      </c>
      <c r="D97" s="104"/>
      <c r="E97" s="104"/>
      <c r="F97" s="104"/>
      <c r="G97" s="104"/>
      <c r="H97" s="104"/>
      <c r="I97" s="104"/>
      <c r="J97" s="104"/>
      <c r="K97" s="104"/>
      <c r="L97" s="377">
        <f>ROUND(SUM(N89+N94),2)</f>
        <v>0</v>
      </c>
      <c r="M97" s="377"/>
      <c r="N97" s="377"/>
      <c r="O97" s="377"/>
      <c r="P97" s="377"/>
      <c r="Q97" s="377"/>
      <c r="R97" s="34"/>
    </row>
    <row r="98" spans="2:18" s="1" customFormat="1" ht="6.95" customHeight="1">
      <c r="B98" s="56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8"/>
    </row>
    <row r="102" spans="2:18" s="1" customFormat="1" ht="6.95" customHeight="1"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1"/>
    </row>
    <row r="103" spans="2:18" s="1" customFormat="1" ht="36.950000000000003" customHeight="1">
      <c r="B103" s="32"/>
      <c r="C103" s="355" t="s">
        <v>111</v>
      </c>
      <c r="D103" s="393"/>
      <c r="E103" s="393"/>
      <c r="F103" s="393"/>
      <c r="G103" s="39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4"/>
    </row>
    <row r="104" spans="2:18" s="1" customFormat="1" ht="6.95" customHeight="1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18" s="1" customFormat="1" ht="30" customHeight="1">
      <c r="B105" s="32"/>
      <c r="C105" s="29" t="s">
        <v>15</v>
      </c>
      <c r="D105" s="33"/>
      <c r="E105" s="33"/>
      <c r="F105" s="391" t="str">
        <f>F6</f>
        <v>REVITALIZÁCIA ŠPORTOVÉHO AREÁLU SLÁVIA - 1E</v>
      </c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3"/>
      <c r="R105" s="34"/>
    </row>
    <row r="106" spans="2:18" ht="30" customHeight="1">
      <c r="B106" s="22"/>
      <c r="C106" s="29" t="s">
        <v>125</v>
      </c>
      <c r="D106" s="25"/>
      <c r="E106" s="25"/>
      <c r="F106" s="391" t="s">
        <v>126</v>
      </c>
      <c r="G106" s="358"/>
      <c r="H106" s="358"/>
      <c r="I106" s="358"/>
      <c r="J106" s="358"/>
      <c r="K106" s="358"/>
      <c r="L106" s="358"/>
      <c r="M106" s="358"/>
      <c r="N106" s="358"/>
      <c r="O106" s="358"/>
      <c r="P106" s="358"/>
      <c r="Q106" s="25"/>
      <c r="R106" s="23"/>
    </row>
    <row r="107" spans="2:18" s="1" customFormat="1" ht="36.950000000000003" customHeight="1">
      <c r="B107" s="32"/>
      <c r="C107" s="66" t="s">
        <v>127</v>
      </c>
      <c r="D107" s="33"/>
      <c r="E107" s="33"/>
      <c r="F107" s="369" t="str">
        <f>F8</f>
        <v>08 - BÚRACIE PRÁCE</v>
      </c>
      <c r="G107" s="393"/>
      <c r="H107" s="393"/>
      <c r="I107" s="393"/>
      <c r="J107" s="393"/>
      <c r="K107" s="393"/>
      <c r="L107" s="393"/>
      <c r="M107" s="393"/>
      <c r="N107" s="393"/>
      <c r="O107" s="393"/>
      <c r="P107" s="393"/>
      <c r="Q107" s="33"/>
      <c r="R107" s="34"/>
    </row>
    <row r="108" spans="2:18" s="1" customFormat="1" ht="6.95" customHeight="1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</row>
    <row r="109" spans="2:18" s="1" customFormat="1" ht="18" customHeight="1">
      <c r="B109" s="32"/>
      <c r="C109" s="29" t="s">
        <v>19</v>
      </c>
      <c r="D109" s="33"/>
      <c r="E109" s="33"/>
      <c r="F109" s="27" t="str">
        <f>F10</f>
        <v xml:space="preserve"> </v>
      </c>
      <c r="G109" s="33"/>
      <c r="H109" s="33"/>
      <c r="I109" s="33"/>
      <c r="J109" s="33"/>
      <c r="K109" s="29" t="s">
        <v>21</v>
      </c>
      <c r="L109" s="33"/>
      <c r="M109" s="394">
        <f>IF(O10="","",O10)</f>
        <v>0</v>
      </c>
      <c r="N109" s="394"/>
      <c r="O109" s="394"/>
      <c r="P109" s="394"/>
      <c r="Q109" s="33"/>
      <c r="R109" s="34"/>
    </row>
    <row r="110" spans="2:18" s="1" customFormat="1" ht="6.95" customHeight="1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4"/>
    </row>
    <row r="111" spans="2:18" s="1" customFormat="1" ht="15">
      <c r="B111" s="32"/>
      <c r="C111" s="29" t="s">
        <v>22</v>
      </c>
      <c r="D111" s="33"/>
      <c r="E111" s="33"/>
      <c r="F111" s="27" t="str">
        <f>E13</f>
        <v xml:space="preserve"> </v>
      </c>
      <c r="G111" s="33"/>
      <c r="H111" s="33"/>
      <c r="I111" s="33"/>
      <c r="J111" s="33"/>
      <c r="K111" s="29" t="s">
        <v>26</v>
      </c>
      <c r="L111" s="33"/>
      <c r="M111" s="357" t="str">
        <f>E19</f>
        <v xml:space="preserve"> </v>
      </c>
      <c r="N111" s="357"/>
      <c r="O111" s="357"/>
      <c r="P111" s="357"/>
      <c r="Q111" s="357"/>
      <c r="R111" s="34"/>
    </row>
    <row r="112" spans="2:18" s="1" customFormat="1" ht="14.45" customHeight="1">
      <c r="B112" s="32"/>
      <c r="C112" s="29" t="s">
        <v>25</v>
      </c>
      <c r="D112" s="33"/>
      <c r="E112" s="33"/>
      <c r="F112" s="27" t="str">
        <f>IF(E16="","",E16)</f>
        <v xml:space="preserve"> </v>
      </c>
      <c r="G112" s="33"/>
      <c r="H112" s="33"/>
      <c r="I112" s="33"/>
      <c r="J112" s="33"/>
      <c r="K112" s="29" t="s">
        <v>29</v>
      </c>
      <c r="L112" s="33"/>
      <c r="M112" s="357" t="str">
        <f>E22</f>
        <v xml:space="preserve"> </v>
      </c>
      <c r="N112" s="357"/>
      <c r="O112" s="357"/>
      <c r="P112" s="357"/>
      <c r="Q112" s="357"/>
      <c r="R112" s="34"/>
    </row>
    <row r="113" spans="2:65" s="1" customFormat="1" ht="10.35" customHeight="1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7" customFormat="1" ht="29.25" customHeight="1">
      <c r="B114" s="115"/>
      <c r="C114" s="116" t="s">
        <v>112</v>
      </c>
      <c r="D114" s="117" t="s">
        <v>113</v>
      </c>
      <c r="E114" s="117" t="s">
        <v>52</v>
      </c>
      <c r="F114" s="407" t="s">
        <v>114</v>
      </c>
      <c r="G114" s="407"/>
      <c r="H114" s="407"/>
      <c r="I114" s="407"/>
      <c r="J114" s="117" t="s">
        <v>115</v>
      </c>
      <c r="K114" s="117" t="s">
        <v>116</v>
      </c>
      <c r="L114" s="408" t="s">
        <v>117</v>
      </c>
      <c r="M114" s="408"/>
      <c r="N114" s="407" t="s">
        <v>107</v>
      </c>
      <c r="O114" s="407"/>
      <c r="P114" s="407"/>
      <c r="Q114" s="409"/>
      <c r="R114" s="118"/>
      <c r="T114" s="73" t="s">
        <v>118</v>
      </c>
      <c r="U114" s="74" t="s">
        <v>34</v>
      </c>
      <c r="V114" s="74" t="s">
        <v>119</v>
      </c>
      <c r="W114" s="74" t="s">
        <v>120</v>
      </c>
      <c r="X114" s="74" t="s">
        <v>121</v>
      </c>
      <c r="Y114" s="74" t="s">
        <v>122</v>
      </c>
      <c r="Z114" s="74" t="s">
        <v>123</v>
      </c>
      <c r="AA114" s="75" t="s">
        <v>124</v>
      </c>
    </row>
    <row r="115" spans="2:65" s="1" customFormat="1" ht="29.25" customHeight="1">
      <c r="B115" s="32"/>
      <c r="C115" s="77" t="s">
        <v>103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418">
        <f>BK115</f>
        <v>0</v>
      </c>
      <c r="O115" s="419"/>
      <c r="P115" s="419"/>
      <c r="Q115" s="419"/>
      <c r="R115" s="34"/>
      <c r="T115" s="76"/>
      <c r="U115" s="48"/>
      <c r="V115" s="48"/>
      <c r="W115" s="135">
        <f>W116+W118</f>
        <v>0</v>
      </c>
      <c r="X115" s="48"/>
      <c r="Y115" s="135">
        <f>Y116+Y118</f>
        <v>0</v>
      </c>
      <c r="Z115" s="48"/>
      <c r="AA115" s="136">
        <f>AA116+AA118</f>
        <v>0</v>
      </c>
      <c r="AT115" s="18" t="s">
        <v>69</v>
      </c>
      <c r="AU115" s="18" t="s">
        <v>109</v>
      </c>
      <c r="BK115" s="119">
        <f>BK116+BK118</f>
        <v>0</v>
      </c>
    </row>
    <row r="116" spans="2:65" s="10" customFormat="1" ht="37.35" customHeight="1">
      <c r="B116" s="137"/>
      <c r="C116" s="138"/>
      <c r="D116" s="139" t="s">
        <v>231</v>
      </c>
      <c r="E116" s="139"/>
      <c r="F116" s="139"/>
      <c r="G116" s="139"/>
      <c r="H116" s="139"/>
      <c r="I116" s="139"/>
      <c r="J116" s="139"/>
      <c r="K116" s="139"/>
      <c r="L116" s="139"/>
      <c r="M116" s="139"/>
      <c r="N116" s="466">
        <f>BK116</f>
        <v>0</v>
      </c>
      <c r="O116" s="467"/>
      <c r="P116" s="467"/>
      <c r="Q116" s="467"/>
      <c r="R116" s="140"/>
      <c r="T116" s="141"/>
      <c r="U116" s="138"/>
      <c r="V116" s="138"/>
      <c r="W116" s="142">
        <f>W117</f>
        <v>0</v>
      </c>
      <c r="X116" s="138"/>
      <c r="Y116" s="142">
        <f>Y117</f>
        <v>0</v>
      </c>
      <c r="Z116" s="138"/>
      <c r="AA116" s="143">
        <f>AA117</f>
        <v>0</v>
      </c>
      <c r="AR116" s="144" t="s">
        <v>75</v>
      </c>
      <c r="AT116" s="145" t="s">
        <v>69</v>
      </c>
      <c r="AU116" s="145" t="s">
        <v>70</v>
      </c>
      <c r="AY116" s="144" t="s">
        <v>136</v>
      </c>
      <c r="BK116" s="146">
        <f>BK117</f>
        <v>0</v>
      </c>
    </row>
    <row r="117" spans="2:65" s="1" customFormat="1" ht="31.5" customHeight="1">
      <c r="B117" s="127"/>
      <c r="C117" s="148" t="s">
        <v>232</v>
      </c>
      <c r="D117" s="148" t="s">
        <v>138</v>
      </c>
      <c r="E117" s="149" t="s">
        <v>233</v>
      </c>
      <c r="F117" s="413" t="s">
        <v>234</v>
      </c>
      <c r="G117" s="413"/>
      <c r="H117" s="413"/>
      <c r="I117" s="413"/>
      <c r="J117" s="150" t="s">
        <v>235</v>
      </c>
      <c r="K117" s="151">
        <v>1739</v>
      </c>
      <c r="L117" s="410"/>
      <c r="M117" s="411"/>
      <c r="N117" s="412">
        <f>ROUND(L117*K117,3)</f>
        <v>0</v>
      </c>
      <c r="O117" s="412"/>
      <c r="P117" s="412"/>
      <c r="Q117" s="412"/>
      <c r="R117" s="129"/>
      <c r="T117" s="152" t="s">
        <v>5</v>
      </c>
      <c r="U117" s="41" t="s">
        <v>37</v>
      </c>
      <c r="V117" s="153">
        <v>0</v>
      </c>
      <c r="W117" s="153">
        <f>V117*K117</f>
        <v>0</v>
      </c>
      <c r="X117" s="153">
        <v>0</v>
      </c>
      <c r="Y117" s="153">
        <f>X117*K117</f>
        <v>0</v>
      </c>
      <c r="Z117" s="153">
        <v>0</v>
      </c>
      <c r="AA117" s="154">
        <f>Z117*K117</f>
        <v>0</v>
      </c>
      <c r="AR117" s="18" t="s">
        <v>142</v>
      </c>
      <c r="AT117" s="18" t="s">
        <v>138</v>
      </c>
      <c r="AU117" s="18" t="s">
        <v>75</v>
      </c>
      <c r="AY117" s="18" t="s">
        <v>136</v>
      </c>
      <c r="BE117" s="155">
        <f>IF(U117="základná",N117,0)</f>
        <v>0</v>
      </c>
      <c r="BF117" s="155">
        <f>IF(U117="znížená",N117,0)</f>
        <v>0</v>
      </c>
      <c r="BG117" s="155">
        <f>IF(U117="zákl. prenesená",N117,0)</f>
        <v>0</v>
      </c>
      <c r="BH117" s="155">
        <f>IF(U117="zníž. prenesená",N117,0)</f>
        <v>0</v>
      </c>
      <c r="BI117" s="155">
        <f>IF(U117="nulová",N117,0)</f>
        <v>0</v>
      </c>
      <c r="BJ117" s="18" t="s">
        <v>80</v>
      </c>
      <c r="BK117" s="156">
        <f>ROUND(L117*K117,3)</f>
        <v>0</v>
      </c>
      <c r="BL117" s="18" t="s">
        <v>142</v>
      </c>
      <c r="BM117" s="18" t="s">
        <v>236</v>
      </c>
    </row>
    <row r="118" spans="2:65" s="10" customFormat="1" ht="37.35" customHeight="1">
      <c r="B118" s="137"/>
      <c r="C118" s="138"/>
      <c r="D118" s="139" t="s">
        <v>129</v>
      </c>
      <c r="E118" s="139"/>
      <c r="F118" s="139"/>
      <c r="G118" s="139"/>
      <c r="H118" s="139"/>
      <c r="I118" s="139"/>
      <c r="J118" s="139"/>
      <c r="K118" s="139"/>
      <c r="L118" s="464"/>
      <c r="M118" s="464"/>
      <c r="N118" s="468">
        <f>BK118</f>
        <v>0</v>
      </c>
      <c r="O118" s="469"/>
      <c r="P118" s="469"/>
      <c r="Q118" s="469"/>
      <c r="R118" s="140"/>
      <c r="T118" s="141"/>
      <c r="U118" s="138"/>
      <c r="V118" s="138"/>
      <c r="W118" s="142">
        <f>W119</f>
        <v>0</v>
      </c>
      <c r="X118" s="138"/>
      <c r="Y118" s="142">
        <f>Y119</f>
        <v>0</v>
      </c>
      <c r="Z118" s="138"/>
      <c r="AA118" s="143">
        <f>AA119</f>
        <v>0</v>
      </c>
      <c r="AE118" s="1"/>
      <c r="AR118" s="144" t="s">
        <v>75</v>
      </c>
      <c r="AT118" s="145" t="s">
        <v>69</v>
      </c>
      <c r="AU118" s="145" t="s">
        <v>70</v>
      </c>
      <c r="AY118" s="144" t="s">
        <v>136</v>
      </c>
      <c r="BK118" s="146">
        <f>BK119</f>
        <v>0</v>
      </c>
    </row>
    <row r="119" spans="2:65" s="10" customFormat="1" ht="19.899999999999999" customHeight="1">
      <c r="B119" s="137"/>
      <c r="C119" s="138"/>
      <c r="D119" s="147" t="s">
        <v>131</v>
      </c>
      <c r="E119" s="147"/>
      <c r="F119" s="147"/>
      <c r="G119" s="147"/>
      <c r="H119" s="147"/>
      <c r="I119" s="147"/>
      <c r="J119" s="147"/>
      <c r="K119" s="147"/>
      <c r="L119" s="465"/>
      <c r="M119" s="465"/>
      <c r="N119" s="422">
        <f>BK119</f>
        <v>0</v>
      </c>
      <c r="O119" s="423"/>
      <c r="P119" s="423"/>
      <c r="Q119" s="423"/>
      <c r="R119" s="140"/>
      <c r="T119" s="141"/>
      <c r="U119" s="138"/>
      <c r="V119" s="138"/>
      <c r="W119" s="142">
        <f>SUM(W120:W124)</f>
        <v>0</v>
      </c>
      <c r="X119" s="138"/>
      <c r="Y119" s="142">
        <f>SUM(Y120:Y124)</f>
        <v>0</v>
      </c>
      <c r="Z119" s="138"/>
      <c r="AA119" s="143">
        <f>SUM(AA120:AA124)</f>
        <v>0</v>
      </c>
      <c r="AE119" s="1"/>
      <c r="AR119" s="144" t="s">
        <v>75</v>
      </c>
      <c r="AT119" s="145" t="s">
        <v>69</v>
      </c>
      <c r="AU119" s="145" t="s">
        <v>75</v>
      </c>
      <c r="AY119" s="144" t="s">
        <v>136</v>
      </c>
      <c r="BK119" s="146">
        <f>SUM(BK120:BK124)</f>
        <v>0</v>
      </c>
    </row>
    <row r="120" spans="2:65" s="1" customFormat="1" ht="22.5" customHeight="1">
      <c r="B120" s="127"/>
      <c r="C120" s="148" t="s">
        <v>237</v>
      </c>
      <c r="D120" s="148" t="s">
        <v>138</v>
      </c>
      <c r="E120" s="149" t="s">
        <v>238</v>
      </c>
      <c r="F120" s="413" t="s">
        <v>239</v>
      </c>
      <c r="G120" s="413"/>
      <c r="H120" s="413"/>
      <c r="I120" s="413"/>
      <c r="J120" s="150" t="s">
        <v>141</v>
      </c>
      <c r="K120" s="151">
        <v>1868</v>
      </c>
      <c r="L120" s="410"/>
      <c r="M120" s="411"/>
      <c r="N120" s="412">
        <f>ROUND(L120*K120,3)</f>
        <v>0</v>
      </c>
      <c r="O120" s="412"/>
      <c r="P120" s="412"/>
      <c r="Q120" s="412"/>
      <c r="R120" s="129"/>
      <c r="T120" s="152" t="s">
        <v>5</v>
      </c>
      <c r="U120" s="41" t="s">
        <v>37</v>
      </c>
      <c r="V120" s="153">
        <v>0</v>
      </c>
      <c r="W120" s="153">
        <f>V120*K120</f>
        <v>0</v>
      </c>
      <c r="X120" s="153">
        <v>0</v>
      </c>
      <c r="Y120" s="153">
        <f>X120*K120</f>
        <v>0</v>
      </c>
      <c r="Z120" s="153">
        <v>0</v>
      </c>
      <c r="AA120" s="154">
        <f>Z120*K120</f>
        <v>0</v>
      </c>
      <c r="AR120" s="18" t="s">
        <v>142</v>
      </c>
      <c r="AT120" s="18" t="s">
        <v>138</v>
      </c>
      <c r="AU120" s="18" t="s">
        <v>80</v>
      </c>
      <c r="AY120" s="18" t="s">
        <v>136</v>
      </c>
      <c r="BE120" s="155">
        <f>IF(U120="základná",N120,0)</f>
        <v>0</v>
      </c>
      <c r="BF120" s="155">
        <f>IF(U120="znížená",N120,0)</f>
        <v>0</v>
      </c>
      <c r="BG120" s="155">
        <f>IF(U120="zákl. prenesená",N120,0)</f>
        <v>0</v>
      </c>
      <c r="BH120" s="155">
        <f>IF(U120="zníž. prenesená",N120,0)</f>
        <v>0</v>
      </c>
      <c r="BI120" s="155">
        <f>IF(U120="nulová",N120,0)</f>
        <v>0</v>
      </c>
      <c r="BJ120" s="18" t="s">
        <v>80</v>
      </c>
      <c r="BK120" s="156">
        <f>ROUND(L120*K120,3)</f>
        <v>0</v>
      </c>
      <c r="BL120" s="18" t="s">
        <v>142</v>
      </c>
      <c r="BM120" s="18" t="s">
        <v>80</v>
      </c>
    </row>
    <row r="121" spans="2:65" s="1" customFormat="1" ht="44.25" customHeight="1">
      <c r="B121" s="127"/>
      <c r="C121" s="148" t="s">
        <v>240</v>
      </c>
      <c r="D121" s="148" t="s">
        <v>138</v>
      </c>
      <c r="E121" s="149" t="s">
        <v>241</v>
      </c>
      <c r="F121" s="413" t="s">
        <v>242</v>
      </c>
      <c r="G121" s="413"/>
      <c r="H121" s="413"/>
      <c r="I121" s="413"/>
      <c r="J121" s="150" t="s">
        <v>150</v>
      </c>
      <c r="K121" s="151">
        <v>84.4</v>
      </c>
      <c r="L121" s="410"/>
      <c r="M121" s="411"/>
      <c r="N121" s="412">
        <f>ROUND(L121*K121,3)</f>
        <v>0</v>
      </c>
      <c r="O121" s="412"/>
      <c r="P121" s="412"/>
      <c r="Q121" s="412"/>
      <c r="R121" s="129"/>
      <c r="T121" s="152" t="s">
        <v>5</v>
      </c>
      <c r="U121" s="41" t="s">
        <v>37</v>
      </c>
      <c r="V121" s="153">
        <v>0</v>
      </c>
      <c r="W121" s="153">
        <f>V121*K121</f>
        <v>0</v>
      </c>
      <c r="X121" s="153">
        <v>0</v>
      </c>
      <c r="Y121" s="153">
        <f>X121*K121</f>
        <v>0</v>
      </c>
      <c r="Z121" s="153">
        <v>0</v>
      </c>
      <c r="AA121" s="154">
        <f>Z121*K121</f>
        <v>0</v>
      </c>
      <c r="AR121" s="18" t="s">
        <v>142</v>
      </c>
      <c r="AT121" s="18" t="s">
        <v>138</v>
      </c>
      <c r="AU121" s="18" t="s">
        <v>80</v>
      </c>
      <c r="AY121" s="18" t="s">
        <v>136</v>
      </c>
      <c r="BE121" s="155">
        <f>IF(U121="základná",N121,0)</f>
        <v>0</v>
      </c>
      <c r="BF121" s="155">
        <f>IF(U121="znížená",N121,0)</f>
        <v>0</v>
      </c>
      <c r="BG121" s="155">
        <f>IF(U121="zákl. prenesená",N121,0)</f>
        <v>0</v>
      </c>
      <c r="BH121" s="155">
        <f>IF(U121="zníž. prenesená",N121,0)</f>
        <v>0</v>
      </c>
      <c r="BI121" s="155">
        <f>IF(U121="nulová",N121,0)</f>
        <v>0</v>
      </c>
      <c r="BJ121" s="18" t="s">
        <v>80</v>
      </c>
      <c r="BK121" s="156">
        <f>ROUND(L121*K121,3)</f>
        <v>0</v>
      </c>
      <c r="BL121" s="18" t="s">
        <v>142</v>
      </c>
      <c r="BM121" s="18" t="s">
        <v>142</v>
      </c>
    </row>
    <row r="122" spans="2:65" s="1" customFormat="1" ht="44.25" customHeight="1">
      <c r="B122" s="127"/>
      <c r="C122" s="148" t="s">
        <v>159</v>
      </c>
      <c r="D122" s="148" t="s">
        <v>138</v>
      </c>
      <c r="E122" s="149" t="s">
        <v>243</v>
      </c>
      <c r="F122" s="413" t="s">
        <v>244</v>
      </c>
      <c r="G122" s="413"/>
      <c r="H122" s="413"/>
      <c r="I122" s="413"/>
      <c r="J122" s="150" t="s">
        <v>150</v>
      </c>
      <c r="K122" s="151">
        <v>80.897999999999996</v>
      </c>
      <c r="L122" s="410"/>
      <c r="M122" s="411"/>
      <c r="N122" s="412">
        <f>ROUND(L122*K122,3)</f>
        <v>0</v>
      </c>
      <c r="O122" s="412"/>
      <c r="P122" s="412"/>
      <c r="Q122" s="412"/>
      <c r="R122" s="129"/>
      <c r="T122" s="152" t="s">
        <v>5</v>
      </c>
      <c r="U122" s="41" t="s">
        <v>37</v>
      </c>
      <c r="V122" s="153">
        <v>0</v>
      </c>
      <c r="W122" s="153">
        <f>V122*K122</f>
        <v>0</v>
      </c>
      <c r="X122" s="153">
        <v>0</v>
      </c>
      <c r="Y122" s="153">
        <f>X122*K122</f>
        <v>0</v>
      </c>
      <c r="Z122" s="153">
        <v>0</v>
      </c>
      <c r="AA122" s="154">
        <f>Z122*K122</f>
        <v>0</v>
      </c>
      <c r="AR122" s="18" t="s">
        <v>142</v>
      </c>
      <c r="AT122" s="18" t="s">
        <v>138</v>
      </c>
      <c r="AU122" s="18" t="s">
        <v>80</v>
      </c>
      <c r="AY122" s="18" t="s">
        <v>136</v>
      </c>
      <c r="BE122" s="155">
        <f>IF(U122="základná",N122,0)</f>
        <v>0</v>
      </c>
      <c r="BF122" s="155">
        <f>IF(U122="znížená",N122,0)</f>
        <v>0</v>
      </c>
      <c r="BG122" s="155">
        <f>IF(U122="zákl. prenesená",N122,0)</f>
        <v>0</v>
      </c>
      <c r="BH122" s="155">
        <f>IF(U122="zníž. prenesená",N122,0)</f>
        <v>0</v>
      </c>
      <c r="BI122" s="155">
        <f>IF(U122="nulová",N122,0)</f>
        <v>0</v>
      </c>
      <c r="BJ122" s="18" t="s">
        <v>80</v>
      </c>
      <c r="BK122" s="156">
        <f>ROUND(L122*K122,3)</f>
        <v>0</v>
      </c>
      <c r="BL122" s="18" t="s">
        <v>142</v>
      </c>
      <c r="BM122" s="18" t="s">
        <v>151</v>
      </c>
    </row>
    <row r="123" spans="2:65" s="1" customFormat="1" ht="31.5" customHeight="1">
      <c r="B123" s="127"/>
      <c r="C123" s="148" t="s">
        <v>245</v>
      </c>
      <c r="D123" s="148" t="s">
        <v>138</v>
      </c>
      <c r="E123" s="149" t="s">
        <v>246</v>
      </c>
      <c r="F123" s="413" t="s">
        <v>247</v>
      </c>
      <c r="G123" s="413"/>
      <c r="H123" s="413"/>
      <c r="I123" s="413"/>
      <c r="J123" s="150" t="s">
        <v>235</v>
      </c>
      <c r="K123" s="151">
        <v>1752.4480000000001</v>
      </c>
      <c r="L123" s="410"/>
      <c r="M123" s="411"/>
      <c r="N123" s="412">
        <f>ROUND(L123*K123,3)</f>
        <v>0</v>
      </c>
      <c r="O123" s="412"/>
      <c r="P123" s="412"/>
      <c r="Q123" s="412"/>
      <c r="R123" s="129"/>
      <c r="T123" s="152" t="s">
        <v>5</v>
      </c>
      <c r="U123" s="41" t="s">
        <v>37</v>
      </c>
      <c r="V123" s="153">
        <v>0</v>
      </c>
      <c r="W123" s="153">
        <f>V123*K123</f>
        <v>0</v>
      </c>
      <c r="X123" s="153">
        <v>0</v>
      </c>
      <c r="Y123" s="153">
        <f>X123*K123</f>
        <v>0</v>
      </c>
      <c r="Z123" s="153">
        <v>0</v>
      </c>
      <c r="AA123" s="154">
        <f>Z123*K123</f>
        <v>0</v>
      </c>
      <c r="AR123" s="18" t="s">
        <v>142</v>
      </c>
      <c r="AT123" s="18" t="s">
        <v>138</v>
      </c>
      <c r="AU123" s="18" t="s">
        <v>80</v>
      </c>
      <c r="AY123" s="18" t="s">
        <v>136</v>
      </c>
      <c r="BE123" s="155">
        <f>IF(U123="základná",N123,0)</f>
        <v>0</v>
      </c>
      <c r="BF123" s="155">
        <f>IF(U123="znížená",N123,0)</f>
        <v>0</v>
      </c>
      <c r="BG123" s="155">
        <f>IF(U123="zákl. prenesená",N123,0)</f>
        <v>0</v>
      </c>
      <c r="BH123" s="155">
        <f>IF(U123="zníž. prenesená",N123,0)</f>
        <v>0</v>
      </c>
      <c r="BI123" s="155">
        <f>IF(U123="nulová",N123,0)</f>
        <v>0</v>
      </c>
      <c r="BJ123" s="18" t="s">
        <v>80</v>
      </c>
      <c r="BK123" s="156">
        <f>ROUND(L123*K123,3)</f>
        <v>0</v>
      </c>
      <c r="BL123" s="18" t="s">
        <v>142</v>
      </c>
      <c r="BM123" s="18" t="s">
        <v>155</v>
      </c>
    </row>
    <row r="124" spans="2:65" s="1" customFormat="1" ht="31.5" customHeight="1">
      <c r="B124" s="127"/>
      <c r="C124" s="148" t="s">
        <v>248</v>
      </c>
      <c r="D124" s="148" t="s">
        <v>138</v>
      </c>
      <c r="E124" s="149" t="s">
        <v>249</v>
      </c>
      <c r="F124" s="413" t="s">
        <v>250</v>
      </c>
      <c r="G124" s="413"/>
      <c r="H124" s="413"/>
      <c r="I124" s="413"/>
      <c r="J124" s="150" t="s">
        <v>235</v>
      </c>
      <c r="K124" s="151">
        <v>1752.4480000000001</v>
      </c>
      <c r="L124" s="410"/>
      <c r="M124" s="411"/>
      <c r="N124" s="412">
        <f>ROUND(L124*K124,3)</f>
        <v>0</v>
      </c>
      <c r="O124" s="412"/>
      <c r="P124" s="412"/>
      <c r="Q124" s="412"/>
      <c r="R124" s="129"/>
      <c r="T124" s="152" t="s">
        <v>5</v>
      </c>
      <c r="U124" s="161" t="s">
        <v>37</v>
      </c>
      <c r="V124" s="162">
        <v>0</v>
      </c>
      <c r="W124" s="162">
        <f>V124*K124</f>
        <v>0</v>
      </c>
      <c r="X124" s="162">
        <v>0</v>
      </c>
      <c r="Y124" s="162">
        <f>X124*K124</f>
        <v>0</v>
      </c>
      <c r="Z124" s="162">
        <v>0</v>
      </c>
      <c r="AA124" s="163">
        <f>Z124*K124</f>
        <v>0</v>
      </c>
      <c r="AR124" s="18" t="s">
        <v>142</v>
      </c>
      <c r="AT124" s="18" t="s">
        <v>138</v>
      </c>
      <c r="AU124" s="18" t="s">
        <v>80</v>
      </c>
      <c r="AY124" s="18" t="s">
        <v>136</v>
      </c>
      <c r="BE124" s="155">
        <f>IF(U124="základná",N124,0)</f>
        <v>0</v>
      </c>
      <c r="BF124" s="155">
        <f>IF(U124="znížená",N124,0)</f>
        <v>0</v>
      </c>
      <c r="BG124" s="155">
        <f>IF(U124="zákl. prenesená",N124,0)</f>
        <v>0</v>
      </c>
      <c r="BH124" s="155">
        <f>IF(U124="zníž. prenesená",N124,0)</f>
        <v>0</v>
      </c>
      <c r="BI124" s="155">
        <f>IF(U124="nulová",N124,0)</f>
        <v>0</v>
      </c>
      <c r="BJ124" s="18" t="s">
        <v>80</v>
      </c>
      <c r="BK124" s="156">
        <f>ROUND(L124*K124,3)</f>
        <v>0</v>
      </c>
      <c r="BL124" s="18" t="s">
        <v>142</v>
      </c>
      <c r="BM124" s="18" t="s">
        <v>159</v>
      </c>
    </row>
    <row r="125" spans="2:65" s="1" customFormat="1" ht="6.95" customHeight="1">
      <c r="B125" s="56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8"/>
    </row>
  </sheetData>
  <mergeCells count="82">
    <mergeCell ref="S2:AC2"/>
    <mergeCell ref="N115:Q115"/>
    <mergeCell ref="N116:Q116"/>
    <mergeCell ref="N118:Q118"/>
    <mergeCell ref="N119:Q119"/>
    <mergeCell ref="C103:Q103"/>
    <mergeCell ref="F105:P105"/>
    <mergeCell ref="F106:P106"/>
    <mergeCell ref="F107:P107"/>
    <mergeCell ref="M109:P109"/>
    <mergeCell ref="N92:Q92"/>
    <mergeCell ref="N94:Q94"/>
    <mergeCell ref="D95:H95"/>
    <mergeCell ref="N95:Q95"/>
    <mergeCell ref="L97:Q97"/>
    <mergeCell ref="C87:G87"/>
    <mergeCell ref="H1:K1"/>
    <mergeCell ref="F123:I123"/>
    <mergeCell ref="L123:M123"/>
    <mergeCell ref="N123:Q123"/>
    <mergeCell ref="F124:I124"/>
    <mergeCell ref="L124:M124"/>
    <mergeCell ref="N124:Q124"/>
    <mergeCell ref="F121:I121"/>
    <mergeCell ref="L121:M121"/>
    <mergeCell ref="N121:Q121"/>
    <mergeCell ref="F122:I122"/>
    <mergeCell ref="L122:M122"/>
    <mergeCell ref="N122:Q122"/>
    <mergeCell ref="F117:I117"/>
    <mergeCell ref="L117:M117"/>
    <mergeCell ref="N117:Q117"/>
    <mergeCell ref="F120:I120"/>
    <mergeCell ref="L120:M120"/>
    <mergeCell ref="N120:Q120"/>
    <mergeCell ref="M111:Q111"/>
    <mergeCell ref="M112:Q112"/>
    <mergeCell ref="F114:I114"/>
    <mergeCell ref="L114:M114"/>
    <mergeCell ref="N114:Q114"/>
    <mergeCell ref="L118:M118"/>
    <mergeCell ref="L119:M119"/>
    <mergeCell ref="N87:Q87"/>
    <mergeCell ref="N89:Q89"/>
    <mergeCell ref="N90:Q90"/>
    <mergeCell ref="N91:Q91"/>
    <mergeCell ref="F79:P79"/>
    <mergeCell ref="F80:P80"/>
    <mergeCell ref="M82:P82"/>
    <mergeCell ref="M84:Q84"/>
    <mergeCell ref="M85:Q85"/>
    <mergeCell ref="H37:J37"/>
    <mergeCell ref="M37:P37"/>
    <mergeCell ref="L39:P39"/>
    <mergeCell ref="C76:Q76"/>
    <mergeCell ref="F78:P78"/>
    <mergeCell ref="H34:J34"/>
    <mergeCell ref="M34:P34"/>
    <mergeCell ref="H35:J35"/>
    <mergeCell ref="M35:P35"/>
    <mergeCell ref="H36:J36"/>
    <mergeCell ref="M36:P36"/>
    <mergeCell ref="M28:P28"/>
    <mergeCell ref="M29:P29"/>
    <mergeCell ref="M31:P31"/>
    <mergeCell ref="H33:J33"/>
    <mergeCell ref="M33:P33"/>
    <mergeCell ref="O18:P18"/>
    <mergeCell ref="O19:P19"/>
    <mergeCell ref="O21:P21"/>
    <mergeCell ref="O22:P22"/>
    <mergeCell ref="E25:L25"/>
    <mergeCell ref="O10:P10"/>
    <mergeCell ref="O12:P12"/>
    <mergeCell ref="O13:P13"/>
    <mergeCell ref="O15:P15"/>
    <mergeCell ref="O16:P16"/>
    <mergeCell ref="C2:Q2"/>
    <mergeCell ref="C4:Q4"/>
    <mergeCell ref="F6:P6"/>
    <mergeCell ref="F7:P7"/>
    <mergeCell ref="F8:P8"/>
  </mergeCells>
  <hyperlinks>
    <hyperlink ref="F1:G1" location="C2" display="1) Krycí list rozpočtu" xr:uid="{00000000-0004-0000-0600-000000000000}"/>
    <hyperlink ref="H1:K1" location="C87" display="2) Rekapitulácia rozpočtu" xr:uid="{00000000-0004-0000-0600-000001000000}"/>
    <hyperlink ref="L1" location="C114" display="3) Rozpočet" xr:uid="{00000000-0004-0000-0600-000002000000}"/>
    <hyperlink ref="S1:T1" location="'Rekapitulácia stavby'!C2" display="Rekapitulácia stavby" xr:uid="{00000000-0004-0000-06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73A5-09BA-4CF4-9492-11F589F6B708}">
  <sheetPr>
    <pageSetUpPr fitToPage="1"/>
  </sheetPr>
  <dimension ref="A1:BN177"/>
  <sheetViews>
    <sheetView showGridLines="0" workbookViewId="0">
      <pane ySplit="1" topLeftCell="A2" activePane="bottomLeft" state="frozen"/>
      <selection pane="bottomLeft" activeCell="O18" sqref="O18:P18"/>
    </sheetView>
  </sheetViews>
  <sheetFormatPr defaultRowHeight="13.5"/>
  <cols>
    <col min="1" max="1" width="8.33203125" style="167" customWidth="1"/>
    <col min="2" max="2" width="1.6640625" style="167" customWidth="1"/>
    <col min="3" max="3" width="4.1640625" style="167" customWidth="1"/>
    <col min="4" max="4" width="4.33203125" style="167" customWidth="1"/>
    <col min="5" max="5" width="17.1640625" style="167" customWidth="1"/>
    <col min="6" max="7" width="11.1640625" style="167" customWidth="1"/>
    <col min="8" max="8" width="12.5" style="167" customWidth="1"/>
    <col min="9" max="9" width="7" style="167" customWidth="1"/>
    <col min="10" max="10" width="5.1640625" style="167" customWidth="1"/>
    <col min="11" max="11" width="11.5" style="167" customWidth="1"/>
    <col min="12" max="12" width="12" style="167" customWidth="1"/>
    <col min="13" max="14" width="6" style="167" customWidth="1"/>
    <col min="15" max="15" width="2" style="167" customWidth="1"/>
    <col min="16" max="16" width="12.5" style="167" customWidth="1"/>
    <col min="17" max="17" width="4.1640625" style="167" customWidth="1"/>
    <col min="18" max="18" width="1.6640625" style="167" customWidth="1"/>
    <col min="19" max="19" width="8.1640625" style="167" customWidth="1"/>
    <col min="20" max="20" width="29.6640625" style="167" hidden="1" customWidth="1"/>
    <col min="21" max="21" width="16.33203125" style="167" hidden="1" customWidth="1"/>
    <col min="22" max="22" width="12.33203125" style="167" hidden="1" customWidth="1"/>
    <col min="23" max="23" width="16.33203125" style="167" hidden="1" customWidth="1"/>
    <col min="24" max="24" width="12.1640625" style="167" hidden="1" customWidth="1"/>
    <col min="25" max="25" width="15" style="167" hidden="1" customWidth="1"/>
    <col min="26" max="26" width="11" style="167" hidden="1" customWidth="1"/>
    <col min="27" max="27" width="15" style="167" hidden="1" customWidth="1"/>
    <col min="28" max="28" width="16.33203125" style="167" hidden="1" customWidth="1"/>
    <col min="29" max="29" width="11" style="167" customWidth="1"/>
    <col min="30" max="30" width="15" style="167" customWidth="1"/>
    <col min="31" max="31" width="16.33203125" style="167" customWidth="1"/>
    <col min="32" max="16384" width="9.33203125" style="167"/>
  </cols>
  <sheetData>
    <row r="1" spans="1:66" ht="21.75" customHeight="1">
      <c r="A1" s="15"/>
      <c r="B1" s="230"/>
      <c r="C1" s="230"/>
      <c r="D1" s="231" t="s">
        <v>1</v>
      </c>
      <c r="E1" s="230"/>
      <c r="F1" s="229" t="s">
        <v>97</v>
      </c>
      <c r="G1" s="229"/>
      <c r="H1" s="456" t="s">
        <v>98</v>
      </c>
      <c r="I1" s="456"/>
      <c r="J1" s="456"/>
      <c r="K1" s="456"/>
      <c r="L1" s="229" t="s">
        <v>99</v>
      </c>
      <c r="M1" s="230"/>
      <c r="N1" s="230"/>
      <c r="O1" s="231" t="s">
        <v>100</v>
      </c>
      <c r="P1" s="230"/>
      <c r="Q1" s="230"/>
      <c r="R1" s="230"/>
      <c r="S1" s="229" t="s">
        <v>101</v>
      </c>
      <c r="T1" s="229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427" t="s">
        <v>7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S2" s="379" t="s">
        <v>8</v>
      </c>
      <c r="T2" s="380"/>
      <c r="U2" s="380"/>
      <c r="V2" s="380"/>
      <c r="W2" s="380"/>
      <c r="X2" s="380"/>
      <c r="Y2" s="380"/>
      <c r="Z2" s="380"/>
      <c r="AA2" s="380"/>
      <c r="AB2" s="380"/>
      <c r="AC2" s="380"/>
      <c r="AT2" s="176" t="s">
        <v>421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76" t="s">
        <v>70</v>
      </c>
    </row>
    <row r="4" spans="1:66" ht="36.950000000000003" customHeight="1">
      <c r="B4" s="22"/>
      <c r="C4" s="429" t="s">
        <v>102</v>
      </c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23"/>
      <c r="T4" s="24" t="s">
        <v>12</v>
      </c>
      <c r="AT4" s="176" t="s">
        <v>6</v>
      </c>
    </row>
    <row r="5" spans="1:66" ht="6.95" customHeight="1">
      <c r="B5" s="22"/>
      <c r="R5" s="23"/>
    </row>
    <row r="6" spans="1:66" ht="25.35" customHeight="1">
      <c r="B6" s="22"/>
      <c r="D6" s="204" t="s">
        <v>15</v>
      </c>
      <c r="F6" s="431" t="str">
        <f>'[1]Rekapitulácia stavby'!K6</f>
        <v>REVITALIZÁCIA ŠPORTOVÉHO AREÁLU SLÁVIA - 2E</v>
      </c>
      <c r="G6" s="432"/>
      <c r="H6" s="432"/>
      <c r="I6" s="432"/>
      <c r="J6" s="432"/>
      <c r="K6" s="432"/>
      <c r="L6" s="432"/>
      <c r="M6" s="432"/>
      <c r="N6" s="432"/>
      <c r="O6" s="432"/>
      <c r="P6" s="432"/>
      <c r="R6" s="23"/>
    </row>
    <row r="7" spans="1:66" s="171" customFormat="1" ht="32.85" customHeight="1">
      <c r="B7" s="200"/>
      <c r="D7" s="228" t="s">
        <v>125</v>
      </c>
      <c r="F7" s="433" t="s">
        <v>420</v>
      </c>
      <c r="G7" s="434"/>
      <c r="H7" s="434"/>
      <c r="I7" s="434"/>
      <c r="J7" s="434"/>
      <c r="K7" s="434"/>
      <c r="L7" s="434"/>
      <c r="M7" s="434"/>
      <c r="N7" s="434"/>
      <c r="O7" s="434"/>
      <c r="P7" s="434"/>
      <c r="R7" s="198"/>
    </row>
    <row r="8" spans="1:66" s="171" customFormat="1" ht="14.45" customHeight="1">
      <c r="B8" s="200"/>
      <c r="D8" s="204" t="s">
        <v>17</v>
      </c>
      <c r="F8" s="205" t="s">
        <v>5</v>
      </c>
      <c r="M8" s="204" t="s">
        <v>18</v>
      </c>
      <c r="O8" s="205" t="s">
        <v>5</v>
      </c>
      <c r="R8" s="198"/>
    </row>
    <row r="9" spans="1:66" s="171" customFormat="1" ht="14.45" customHeight="1">
      <c r="B9" s="200"/>
      <c r="D9" s="204" t="s">
        <v>19</v>
      </c>
      <c r="F9" s="205" t="s">
        <v>20</v>
      </c>
      <c r="M9" s="204" t="s">
        <v>21</v>
      </c>
      <c r="O9" s="435"/>
      <c r="P9" s="435"/>
      <c r="R9" s="198"/>
    </row>
    <row r="10" spans="1:66" s="171" customFormat="1" ht="10.9" customHeight="1">
      <c r="B10" s="200"/>
      <c r="R10" s="198"/>
    </row>
    <row r="11" spans="1:66" s="171" customFormat="1" ht="14.45" customHeight="1">
      <c r="B11" s="200"/>
      <c r="D11" s="204" t="s">
        <v>22</v>
      </c>
      <c r="M11" s="204" t="s">
        <v>23</v>
      </c>
      <c r="O11" s="439" t="str">
        <f>IF('[1]Rekapitulácia stavby'!AN10="","",'[1]Rekapitulácia stavby'!AN10)</f>
        <v/>
      </c>
      <c r="P11" s="439"/>
      <c r="R11" s="198"/>
    </row>
    <row r="12" spans="1:66" s="171" customFormat="1" ht="18" customHeight="1">
      <c r="B12" s="200"/>
      <c r="E12" s="205" t="str">
        <f>IF('[1]Rekapitulácia stavby'!E11="","",'[1]Rekapitulácia stavby'!E11)</f>
        <v xml:space="preserve"> </v>
      </c>
      <c r="M12" s="204" t="s">
        <v>24</v>
      </c>
      <c r="O12" s="439" t="str">
        <f>IF('[1]Rekapitulácia stavby'!AN11="","",'[1]Rekapitulácia stavby'!AN11)</f>
        <v/>
      </c>
      <c r="P12" s="439"/>
      <c r="R12" s="198"/>
    </row>
    <row r="13" spans="1:66" s="171" customFormat="1" ht="6.95" customHeight="1">
      <c r="B13" s="200"/>
      <c r="R13" s="198"/>
    </row>
    <row r="14" spans="1:66" s="171" customFormat="1" ht="14.45" customHeight="1">
      <c r="B14" s="200"/>
      <c r="D14" s="204" t="s">
        <v>25</v>
      </c>
      <c r="M14" s="204" t="s">
        <v>23</v>
      </c>
      <c r="O14" s="439" t="str">
        <f>IF('[1]Rekapitulácia stavby'!AN13="","",'[1]Rekapitulácia stavby'!AN13)</f>
        <v/>
      </c>
      <c r="P14" s="439"/>
      <c r="R14" s="198"/>
    </row>
    <row r="15" spans="1:66" s="171" customFormat="1" ht="18" customHeight="1">
      <c r="B15" s="200"/>
      <c r="E15" s="205" t="str">
        <f>IF('[1]Rekapitulácia stavby'!E14="","",'[1]Rekapitulácia stavby'!E14)</f>
        <v xml:space="preserve"> </v>
      </c>
      <c r="M15" s="204" t="s">
        <v>24</v>
      </c>
      <c r="O15" s="439" t="str">
        <f>IF('[1]Rekapitulácia stavby'!AN14="","",'[1]Rekapitulácia stavby'!AN14)</f>
        <v/>
      </c>
      <c r="P15" s="439"/>
      <c r="R15" s="198"/>
    </row>
    <row r="16" spans="1:66" s="171" customFormat="1" ht="6.95" customHeight="1">
      <c r="B16" s="200"/>
      <c r="R16" s="198"/>
    </row>
    <row r="17" spans="2:18" s="171" customFormat="1" ht="14.45" customHeight="1">
      <c r="B17" s="200"/>
      <c r="D17" s="204" t="s">
        <v>26</v>
      </c>
      <c r="M17" s="204" t="s">
        <v>23</v>
      </c>
      <c r="O17" s="439" t="str">
        <f>IF('[1]Rekapitulácia stavby'!AN16="","",'[1]Rekapitulácia stavby'!AN16)</f>
        <v/>
      </c>
      <c r="P17" s="439"/>
      <c r="R17" s="198"/>
    </row>
    <row r="18" spans="2:18" s="171" customFormat="1" ht="18" customHeight="1">
      <c r="B18" s="200"/>
      <c r="E18" s="205" t="str">
        <f>IF('[1]Rekapitulácia stavby'!E17="","",'[1]Rekapitulácia stavby'!E17)</f>
        <v xml:space="preserve"> </v>
      </c>
      <c r="M18" s="204" t="s">
        <v>24</v>
      </c>
      <c r="O18" s="439" t="str">
        <f>IF('[1]Rekapitulácia stavby'!AN17="","",'[1]Rekapitulácia stavby'!AN17)</f>
        <v/>
      </c>
      <c r="P18" s="439"/>
      <c r="R18" s="198"/>
    </row>
    <row r="19" spans="2:18" s="171" customFormat="1" ht="6.95" customHeight="1">
      <c r="B19" s="200"/>
      <c r="R19" s="198"/>
    </row>
    <row r="20" spans="2:18" s="171" customFormat="1" ht="14.45" customHeight="1">
      <c r="B20" s="200"/>
      <c r="D20" s="204" t="s">
        <v>29</v>
      </c>
      <c r="M20" s="204" t="s">
        <v>23</v>
      </c>
      <c r="O20" s="439" t="str">
        <f>IF('[1]Rekapitulácia stavby'!AN19="","",'[1]Rekapitulácia stavby'!AN19)</f>
        <v/>
      </c>
      <c r="P20" s="439"/>
      <c r="R20" s="198"/>
    </row>
    <row r="21" spans="2:18" s="171" customFormat="1" ht="18" customHeight="1">
      <c r="B21" s="200"/>
      <c r="E21" s="205" t="str">
        <f>IF('[1]Rekapitulácia stavby'!E20="","",'[1]Rekapitulácia stavby'!E20)</f>
        <v xml:space="preserve"> </v>
      </c>
      <c r="M21" s="204" t="s">
        <v>24</v>
      </c>
      <c r="O21" s="439" t="str">
        <f>IF('[1]Rekapitulácia stavby'!AN20="","",'[1]Rekapitulácia stavby'!AN20)</f>
        <v/>
      </c>
      <c r="P21" s="439"/>
      <c r="R21" s="198"/>
    </row>
    <row r="22" spans="2:18" s="171" customFormat="1" ht="6.95" customHeight="1">
      <c r="B22" s="200"/>
      <c r="R22" s="198"/>
    </row>
    <row r="23" spans="2:18" s="171" customFormat="1" ht="14.45" customHeight="1">
      <c r="B23" s="200"/>
      <c r="D23" s="204" t="s">
        <v>30</v>
      </c>
      <c r="R23" s="198"/>
    </row>
    <row r="24" spans="2:18" s="171" customFormat="1" ht="22.5" customHeight="1">
      <c r="B24" s="200"/>
      <c r="E24" s="440" t="s">
        <v>5</v>
      </c>
      <c r="F24" s="440"/>
      <c r="G24" s="440"/>
      <c r="H24" s="440"/>
      <c r="I24" s="440"/>
      <c r="J24" s="440"/>
      <c r="K24" s="440"/>
      <c r="L24" s="440"/>
      <c r="R24" s="198"/>
    </row>
    <row r="25" spans="2:18" s="171" customFormat="1" ht="6.95" customHeight="1">
      <c r="B25" s="200"/>
      <c r="R25" s="198"/>
    </row>
    <row r="26" spans="2:18" s="171" customFormat="1" ht="6.95" customHeight="1">
      <c r="B26" s="200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R26" s="198"/>
    </row>
    <row r="27" spans="2:18" s="171" customFormat="1" ht="14.45" customHeight="1">
      <c r="B27" s="200"/>
      <c r="D27" s="101" t="s">
        <v>103</v>
      </c>
      <c r="M27" s="436">
        <f>N88</f>
        <v>0</v>
      </c>
      <c r="N27" s="436"/>
      <c r="O27" s="436"/>
      <c r="P27" s="436"/>
      <c r="R27" s="198"/>
    </row>
    <row r="28" spans="2:18" s="171" customFormat="1" ht="14.45" customHeight="1">
      <c r="B28" s="200"/>
      <c r="D28" s="227" t="s">
        <v>104</v>
      </c>
      <c r="M28" s="436">
        <f>N94</f>
        <v>0</v>
      </c>
      <c r="N28" s="436"/>
      <c r="O28" s="436"/>
      <c r="P28" s="436"/>
      <c r="R28" s="198"/>
    </row>
    <row r="29" spans="2:18" s="171" customFormat="1" ht="6.95" customHeight="1">
      <c r="B29" s="200"/>
      <c r="R29" s="198"/>
    </row>
    <row r="30" spans="2:18" s="171" customFormat="1" ht="25.35" customHeight="1">
      <c r="B30" s="200"/>
      <c r="D30" s="226" t="s">
        <v>33</v>
      </c>
      <c r="M30" s="437">
        <f>ROUND(M27+M28,2)</f>
        <v>0</v>
      </c>
      <c r="N30" s="434"/>
      <c r="O30" s="434"/>
      <c r="P30" s="434"/>
      <c r="R30" s="198"/>
    </row>
    <row r="31" spans="2:18" s="171" customFormat="1" ht="6.95" customHeight="1">
      <c r="B31" s="200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R31" s="198"/>
    </row>
    <row r="32" spans="2:18" s="171" customFormat="1" ht="14.45" customHeight="1">
      <c r="B32" s="200"/>
      <c r="D32" s="225" t="s">
        <v>34</v>
      </c>
      <c r="E32" s="225" t="s">
        <v>35</v>
      </c>
      <c r="F32" s="224">
        <v>0.2</v>
      </c>
      <c r="G32" s="223" t="s">
        <v>36</v>
      </c>
      <c r="H32" s="438">
        <f>ROUND((SUM(BE94:BE96)+SUM(BE114:BE176)), 2)</f>
        <v>0</v>
      </c>
      <c r="I32" s="434"/>
      <c r="J32" s="434"/>
      <c r="M32" s="438">
        <f>ROUND(ROUND((SUM(BE94:BE96)+SUM(BE114:BE176)), 2)*F32, 2)</f>
        <v>0</v>
      </c>
      <c r="N32" s="434"/>
      <c r="O32" s="434"/>
      <c r="P32" s="434"/>
      <c r="R32" s="198"/>
    </row>
    <row r="33" spans="2:18" s="171" customFormat="1" ht="14.45" customHeight="1">
      <c r="B33" s="200"/>
      <c r="E33" s="225" t="s">
        <v>37</v>
      </c>
      <c r="F33" s="224">
        <v>0.2</v>
      </c>
      <c r="G33" s="223" t="s">
        <v>36</v>
      </c>
      <c r="H33" s="438">
        <f>ROUND((SUM(BF94:BF96)+SUM(BF114:BF176)), 2)</f>
        <v>0</v>
      </c>
      <c r="I33" s="434"/>
      <c r="J33" s="434"/>
      <c r="M33" s="438">
        <f>ROUND(ROUND((SUM(BF94:BF96)+SUM(BF114:BF176)), 2)*F33, 2)</f>
        <v>0</v>
      </c>
      <c r="N33" s="434"/>
      <c r="O33" s="434"/>
      <c r="P33" s="434"/>
      <c r="R33" s="198"/>
    </row>
    <row r="34" spans="2:18" s="171" customFormat="1" ht="14.45" hidden="1" customHeight="1">
      <c r="B34" s="200"/>
      <c r="E34" s="225" t="s">
        <v>38</v>
      </c>
      <c r="F34" s="224">
        <v>0.2</v>
      </c>
      <c r="G34" s="223" t="s">
        <v>36</v>
      </c>
      <c r="H34" s="438">
        <f>ROUND((SUM(BG94:BG96)+SUM(BG114:BG176)), 2)</f>
        <v>0</v>
      </c>
      <c r="I34" s="434"/>
      <c r="J34" s="434"/>
      <c r="M34" s="438">
        <v>0</v>
      </c>
      <c r="N34" s="434"/>
      <c r="O34" s="434"/>
      <c r="P34" s="434"/>
      <c r="R34" s="198"/>
    </row>
    <row r="35" spans="2:18" s="171" customFormat="1" ht="14.45" hidden="1" customHeight="1">
      <c r="B35" s="200"/>
      <c r="E35" s="225" t="s">
        <v>39</v>
      </c>
      <c r="F35" s="224">
        <v>0.2</v>
      </c>
      <c r="G35" s="223" t="s">
        <v>36</v>
      </c>
      <c r="H35" s="438">
        <f>ROUND((SUM(BH94:BH96)+SUM(BH114:BH176)), 2)</f>
        <v>0</v>
      </c>
      <c r="I35" s="434"/>
      <c r="J35" s="434"/>
      <c r="M35" s="438">
        <v>0</v>
      </c>
      <c r="N35" s="434"/>
      <c r="O35" s="434"/>
      <c r="P35" s="434"/>
      <c r="R35" s="198"/>
    </row>
    <row r="36" spans="2:18" s="171" customFormat="1" ht="14.45" hidden="1" customHeight="1">
      <c r="B36" s="200"/>
      <c r="E36" s="225" t="s">
        <v>40</v>
      </c>
      <c r="F36" s="224">
        <v>0</v>
      </c>
      <c r="G36" s="223" t="s">
        <v>36</v>
      </c>
      <c r="H36" s="438">
        <f>ROUND((SUM(BI94:BI96)+SUM(BI114:BI176)), 2)</f>
        <v>0</v>
      </c>
      <c r="I36" s="434"/>
      <c r="J36" s="434"/>
      <c r="M36" s="438">
        <v>0</v>
      </c>
      <c r="N36" s="434"/>
      <c r="O36" s="434"/>
      <c r="P36" s="434"/>
      <c r="R36" s="198"/>
    </row>
    <row r="37" spans="2:18" s="171" customFormat="1" ht="6.95" customHeight="1">
      <c r="B37" s="200"/>
      <c r="R37" s="198"/>
    </row>
    <row r="38" spans="2:18" s="171" customFormat="1" ht="25.35" customHeight="1">
      <c r="B38" s="200"/>
      <c r="C38" s="209"/>
      <c r="D38" s="109" t="s">
        <v>41</v>
      </c>
      <c r="E38" s="222"/>
      <c r="F38" s="222"/>
      <c r="G38" s="110" t="s">
        <v>42</v>
      </c>
      <c r="H38" s="111" t="s">
        <v>43</v>
      </c>
      <c r="I38" s="222"/>
      <c r="J38" s="222"/>
      <c r="K38" s="222"/>
      <c r="L38" s="397">
        <f>SUM(M30:M36)</f>
        <v>0</v>
      </c>
      <c r="M38" s="397"/>
      <c r="N38" s="397"/>
      <c r="O38" s="397"/>
      <c r="P38" s="398"/>
      <c r="Q38" s="209"/>
      <c r="R38" s="198"/>
    </row>
    <row r="39" spans="2:18" s="171" customFormat="1" ht="14.45" customHeight="1">
      <c r="B39" s="200"/>
      <c r="R39" s="198"/>
    </row>
    <row r="40" spans="2:18" s="171" customFormat="1" ht="14.45" customHeight="1">
      <c r="B40" s="200"/>
      <c r="R40" s="198"/>
    </row>
    <row r="41" spans="2:18">
      <c r="B41" s="22"/>
      <c r="R41" s="23"/>
    </row>
    <row r="42" spans="2:18">
      <c r="B42" s="22"/>
      <c r="R42" s="23"/>
    </row>
    <row r="43" spans="2:18">
      <c r="B43" s="22"/>
      <c r="R43" s="23"/>
    </row>
    <row r="44" spans="2:18">
      <c r="B44" s="22"/>
      <c r="R44" s="23"/>
    </row>
    <row r="45" spans="2:18">
      <c r="B45" s="22"/>
      <c r="R45" s="23"/>
    </row>
    <row r="46" spans="2:18">
      <c r="B46" s="22"/>
      <c r="R46" s="23"/>
    </row>
    <row r="47" spans="2:18">
      <c r="B47" s="22"/>
      <c r="R47" s="23"/>
    </row>
    <row r="48" spans="2:18">
      <c r="B48" s="22"/>
      <c r="R48" s="23"/>
    </row>
    <row r="49" spans="2:18">
      <c r="B49" s="22"/>
      <c r="R49" s="23"/>
    </row>
    <row r="50" spans="2:18" s="171" customFormat="1" ht="15">
      <c r="B50" s="200"/>
      <c r="D50" s="47" t="s">
        <v>44</v>
      </c>
      <c r="E50" s="195"/>
      <c r="F50" s="195"/>
      <c r="G50" s="195"/>
      <c r="H50" s="221"/>
      <c r="J50" s="47" t="s">
        <v>45</v>
      </c>
      <c r="K50" s="195"/>
      <c r="L50" s="195"/>
      <c r="M50" s="195"/>
      <c r="N50" s="195"/>
      <c r="O50" s="195"/>
      <c r="P50" s="221"/>
      <c r="R50" s="198"/>
    </row>
    <row r="51" spans="2:18">
      <c r="B51" s="22"/>
      <c r="D51" s="50"/>
      <c r="H51" s="51"/>
      <c r="J51" s="50"/>
      <c r="P51" s="51"/>
      <c r="R51" s="23"/>
    </row>
    <row r="52" spans="2:18">
      <c r="B52" s="22"/>
      <c r="D52" s="50"/>
      <c r="H52" s="51"/>
      <c r="J52" s="50"/>
      <c r="P52" s="51"/>
      <c r="R52" s="23"/>
    </row>
    <row r="53" spans="2:18">
      <c r="B53" s="22"/>
      <c r="D53" s="50"/>
      <c r="H53" s="51"/>
      <c r="J53" s="50"/>
      <c r="P53" s="51"/>
      <c r="R53" s="23"/>
    </row>
    <row r="54" spans="2:18">
      <c r="B54" s="22"/>
      <c r="D54" s="50"/>
      <c r="H54" s="51"/>
      <c r="J54" s="50"/>
      <c r="P54" s="51"/>
      <c r="R54" s="23"/>
    </row>
    <row r="55" spans="2:18">
      <c r="B55" s="22"/>
      <c r="D55" s="50"/>
      <c r="H55" s="51"/>
      <c r="J55" s="50"/>
      <c r="P55" s="51"/>
      <c r="R55" s="23"/>
    </row>
    <row r="56" spans="2:18">
      <c r="B56" s="22"/>
      <c r="D56" s="50"/>
      <c r="H56" s="51"/>
      <c r="J56" s="50"/>
      <c r="P56" s="51"/>
      <c r="R56" s="23"/>
    </row>
    <row r="57" spans="2:18">
      <c r="B57" s="22"/>
      <c r="D57" s="50"/>
      <c r="H57" s="51"/>
      <c r="J57" s="50"/>
      <c r="P57" s="51"/>
      <c r="R57" s="23"/>
    </row>
    <row r="58" spans="2:18">
      <c r="B58" s="22"/>
      <c r="D58" s="50"/>
      <c r="H58" s="51"/>
      <c r="J58" s="50"/>
      <c r="P58" s="51"/>
      <c r="R58" s="23"/>
    </row>
    <row r="59" spans="2:18" s="171" customFormat="1" ht="15">
      <c r="B59" s="200"/>
      <c r="D59" s="52" t="s">
        <v>46</v>
      </c>
      <c r="E59" s="220"/>
      <c r="F59" s="220"/>
      <c r="G59" s="54" t="s">
        <v>47</v>
      </c>
      <c r="H59" s="219"/>
      <c r="J59" s="52" t="s">
        <v>46</v>
      </c>
      <c r="K59" s="220"/>
      <c r="L59" s="220"/>
      <c r="M59" s="220"/>
      <c r="N59" s="54" t="s">
        <v>47</v>
      </c>
      <c r="O59" s="220"/>
      <c r="P59" s="219"/>
      <c r="R59" s="198"/>
    </row>
    <row r="60" spans="2:18">
      <c r="B60" s="22"/>
      <c r="R60" s="23"/>
    </row>
    <row r="61" spans="2:18" s="171" customFormat="1" ht="15">
      <c r="B61" s="200"/>
      <c r="D61" s="47" t="s">
        <v>48</v>
      </c>
      <c r="E61" s="195"/>
      <c r="F61" s="195"/>
      <c r="G61" s="195"/>
      <c r="H61" s="221"/>
      <c r="J61" s="47" t="s">
        <v>49</v>
      </c>
      <c r="K61" s="195"/>
      <c r="L61" s="195"/>
      <c r="M61" s="195"/>
      <c r="N61" s="195"/>
      <c r="O61" s="195"/>
      <c r="P61" s="221"/>
      <c r="R61" s="198"/>
    </row>
    <row r="62" spans="2:18">
      <c r="B62" s="22"/>
      <c r="D62" s="50"/>
      <c r="H62" s="51"/>
      <c r="J62" s="50"/>
      <c r="P62" s="51"/>
      <c r="R62" s="23"/>
    </row>
    <row r="63" spans="2:18">
      <c r="B63" s="22"/>
      <c r="D63" s="50"/>
      <c r="H63" s="51"/>
      <c r="J63" s="50"/>
      <c r="P63" s="51"/>
      <c r="R63" s="23"/>
    </row>
    <row r="64" spans="2:18">
      <c r="B64" s="22"/>
      <c r="D64" s="50"/>
      <c r="H64" s="51"/>
      <c r="J64" s="50"/>
      <c r="P64" s="51"/>
      <c r="R64" s="23"/>
    </row>
    <row r="65" spans="2:18">
      <c r="B65" s="22"/>
      <c r="D65" s="50"/>
      <c r="H65" s="51"/>
      <c r="J65" s="50"/>
      <c r="P65" s="51"/>
      <c r="R65" s="23"/>
    </row>
    <row r="66" spans="2:18">
      <c r="B66" s="22"/>
      <c r="D66" s="50"/>
      <c r="H66" s="51"/>
      <c r="J66" s="50"/>
      <c r="P66" s="51"/>
      <c r="R66" s="23"/>
    </row>
    <row r="67" spans="2:18">
      <c r="B67" s="22"/>
      <c r="D67" s="50"/>
      <c r="H67" s="51"/>
      <c r="J67" s="50"/>
      <c r="P67" s="51"/>
      <c r="R67" s="23"/>
    </row>
    <row r="68" spans="2:18">
      <c r="B68" s="22"/>
      <c r="D68" s="50"/>
      <c r="H68" s="51"/>
      <c r="J68" s="50"/>
      <c r="P68" s="51"/>
      <c r="R68" s="23"/>
    </row>
    <row r="69" spans="2:18">
      <c r="B69" s="22"/>
      <c r="D69" s="50"/>
      <c r="H69" s="51"/>
      <c r="J69" s="50"/>
      <c r="P69" s="51"/>
      <c r="R69" s="23"/>
    </row>
    <row r="70" spans="2:18" s="171" customFormat="1" ht="15">
      <c r="B70" s="200"/>
      <c r="D70" s="52" t="s">
        <v>46</v>
      </c>
      <c r="E70" s="220"/>
      <c r="F70" s="220"/>
      <c r="G70" s="54" t="s">
        <v>47</v>
      </c>
      <c r="H70" s="219"/>
      <c r="J70" s="52" t="s">
        <v>46</v>
      </c>
      <c r="K70" s="220"/>
      <c r="L70" s="220"/>
      <c r="M70" s="220"/>
      <c r="N70" s="54" t="s">
        <v>47</v>
      </c>
      <c r="O70" s="220"/>
      <c r="P70" s="219"/>
      <c r="R70" s="198"/>
    </row>
    <row r="71" spans="2:18" s="171" customFormat="1" ht="14.45" customHeight="1">
      <c r="B71" s="175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3"/>
    </row>
    <row r="75" spans="2:18" s="171" customFormat="1" ht="6.95" customHeight="1">
      <c r="B75" s="208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6"/>
    </row>
    <row r="76" spans="2:18" s="171" customFormat="1" ht="36.950000000000003" customHeight="1">
      <c r="B76" s="200"/>
      <c r="C76" s="429" t="s">
        <v>105</v>
      </c>
      <c r="D76" s="430"/>
      <c r="E76" s="430"/>
      <c r="F76" s="430"/>
      <c r="G76" s="430"/>
      <c r="H76" s="430"/>
      <c r="I76" s="430"/>
      <c r="J76" s="430"/>
      <c r="K76" s="430"/>
      <c r="L76" s="430"/>
      <c r="M76" s="430"/>
      <c r="N76" s="430"/>
      <c r="O76" s="430"/>
      <c r="P76" s="430"/>
      <c r="Q76" s="430"/>
      <c r="R76" s="198"/>
    </row>
    <row r="77" spans="2:18" s="171" customFormat="1" ht="6.95" customHeight="1">
      <c r="B77" s="200"/>
      <c r="R77" s="198"/>
    </row>
    <row r="78" spans="2:18" s="171" customFormat="1" ht="30" customHeight="1">
      <c r="B78" s="200"/>
      <c r="C78" s="204" t="s">
        <v>15</v>
      </c>
      <c r="F78" s="431" t="str">
        <f>F6</f>
        <v>REVITALIZÁCIA ŠPORTOVÉHO AREÁLU SLÁVIA - 2E</v>
      </c>
      <c r="G78" s="432"/>
      <c r="H78" s="432"/>
      <c r="I78" s="432"/>
      <c r="J78" s="432"/>
      <c r="K78" s="432"/>
      <c r="L78" s="432"/>
      <c r="M78" s="432"/>
      <c r="N78" s="432"/>
      <c r="O78" s="432"/>
      <c r="P78" s="432"/>
      <c r="R78" s="198"/>
    </row>
    <row r="79" spans="2:18" s="171" customFormat="1" ht="36.950000000000003" customHeight="1">
      <c r="B79" s="200"/>
      <c r="C79" s="83" t="s">
        <v>125</v>
      </c>
      <c r="F79" s="457" t="str">
        <f>F7</f>
        <v>0002 - ELEKTROINŠTALÁCIA</v>
      </c>
      <c r="G79" s="434"/>
      <c r="H79" s="434"/>
      <c r="I79" s="434"/>
      <c r="J79" s="434"/>
      <c r="K79" s="434"/>
      <c r="L79" s="434"/>
      <c r="M79" s="434"/>
      <c r="N79" s="434"/>
      <c r="O79" s="434"/>
      <c r="P79" s="434"/>
      <c r="R79" s="198"/>
    </row>
    <row r="80" spans="2:18" s="171" customFormat="1" ht="6.95" customHeight="1">
      <c r="B80" s="200"/>
      <c r="R80" s="198"/>
    </row>
    <row r="81" spans="2:65" s="171" customFormat="1" ht="18" customHeight="1">
      <c r="B81" s="200"/>
      <c r="C81" s="204" t="s">
        <v>19</v>
      </c>
      <c r="F81" s="205" t="str">
        <f>F9</f>
        <v xml:space="preserve"> </v>
      </c>
      <c r="K81" s="204" t="s">
        <v>21</v>
      </c>
      <c r="M81" s="435" t="str">
        <f>IF(O9="","",O9)</f>
        <v/>
      </c>
      <c r="N81" s="435"/>
      <c r="O81" s="435"/>
      <c r="P81" s="435"/>
      <c r="R81" s="198"/>
    </row>
    <row r="82" spans="2:65" s="171" customFormat="1" ht="6.95" customHeight="1">
      <c r="B82" s="200"/>
      <c r="R82" s="198"/>
    </row>
    <row r="83" spans="2:65" s="171" customFormat="1" ht="15">
      <c r="B83" s="200"/>
      <c r="C83" s="204" t="s">
        <v>22</v>
      </c>
      <c r="F83" s="205" t="str">
        <f>E12</f>
        <v xml:space="preserve"> </v>
      </c>
      <c r="K83" s="204" t="s">
        <v>26</v>
      </c>
      <c r="M83" s="439" t="str">
        <f>E18</f>
        <v xml:space="preserve"> </v>
      </c>
      <c r="N83" s="439"/>
      <c r="O83" s="439"/>
      <c r="P83" s="439"/>
      <c r="Q83" s="439"/>
      <c r="R83" s="198"/>
    </row>
    <row r="84" spans="2:65" s="171" customFormat="1" ht="14.45" customHeight="1">
      <c r="B84" s="200"/>
      <c r="C84" s="204" t="s">
        <v>25</v>
      </c>
      <c r="F84" s="205" t="str">
        <f>IF(E15="","",E15)</f>
        <v xml:space="preserve"> </v>
      </c>
      <c r="K84" s="204" t="s">
        <v>29</v>
      </c>
      <c r="M84" s="439" t="str">
        <f>E21</f>
        <v xml:space="preserve"> </v>
      </c>
      <c r="N84" s="439"/>
      <c r="O84" s="439"/>
      <c r="P84" s="439"/>
      <c r="Q84" s="439"/>
      <c r="R84" s="198"/>
    </row>
    <row r="85" spans="2:65" s="171" customFormat="1" ht="10.35" customHeight="1">
      <c r="B85" s="200"/>
      <c r="R85" s="198"/>
    </row>
    <row r="86" spans="2:65" s="171" customFormat="1" ht="29.25" customHeight="1">
      <c r="B86" s="200"/>
      <c r="C86" s="444" t="s">
        <v>106</v>
      </c>
      <c r="D86" s="445"/>
      <c r="E86" s="445"/>
      <c r="F86" s="445"/>
      <c r="G86" s="445"/>
      <c r="H86" s="209"/>
      <c r="I86" s="209"/>
      <c r="J86" s="209"/>
      <c r="K86" s="209"/>
      <c r="L86" s="209"/>
      <c r="M86" s="209"/>
      <c r="N86" s="444" t="s">
        <v>107</v>
      </c>
      <c r="O86" s="445"/>
      <c r="P86" s="445"/>
      <c r="Q86" s="445"/>
      <c r="R86" s="198"/>
    </row>
    <row r="87" spans="2:65" s="171" customFormat="1" ht="10.35" customHeight="1">
      <c r="B87" s="200"/>
      <c r="R87" s="198"/>
    </row>
    <row r="88" spans="2:65" s="171" customFormat="1" ht="29.25" customHeight="1">
      <c r="B88" s="200"/>
      <c r="C88" s="216" t="s">
        <v>108</v>
      </c>
      <c r="N88" s="446">
        <f>N114</f>
        <v>0</v>
      </c>
      <c r="O88" s="447"/>
      <c r="P88" s="447"/>
      <c r="Q88" s="447"/>
      <c r="R88" s="198"/>
      <c r="AU88" s="176" t="s">
        <v>109</v>
      </c>
    </row>
    <row r="89" spans="2:65" s="8" customFormat="1" ht="24.95" customHeight="1">
      <c r="B89" s="120"/>
      <c r="D89" s="218" t="s">
        <v>419</v>
      </c>
      <c r="N89" s="448">
        <f>N115</f>
        <v>0</v>
      </c>
      <c r="O89" s="449"/>
      <c r="P89" s="449"/>
      <c r="Q89" s="449"/>
      <c r="R89" s="123"/>
    </row>
    <row r="90" spans="2:65" s="9" customFormat="1" ht="19.899999999999999" customHeight="1">
      <c r="B90" s="124"/>
      <c r="D90" s="217" t="s">
        <v>418</v>
      </c>
      <c r="N90" s="450">
        <f>N116</f>
        <v>0</v>
      </c>
      <c r="O90" s="451"/>
      <c r="P90" s="451"/>
      <c r="Q90" s="451"/>
      <c r="R90" s="126"/>
    </row>
    <row r="91" spans="2:65" s="9" customFormat="1" ht="19.899999999999999" customHeight="1">
      <c r="B91" s="124"/>
      <c r="D91" s="217" t="s">
        <v>357</v>
      </c>
      <c r="N91" s="450">
        <f>N145</f>
        <v>0</v>
      </c>
      <c r="O91" s="451"/>
      <c r="P91" s="451"/>
      <c r="Q91" s="451"/>
      <c r="R91" s="126"/>
    </row>
    <row r="92" spans="2:65" s="9" customFormat="1" ht="19.899999999999999" customHeight="1">
      <c r="B92" s="124"/>
      <c r="D92" s="217" t="s">
        <v>288</v>
      </c>
      <c r="N92" s="450">
        <f>N166</f>
        <v>0</v>
      </c>
      <c r="O92" s="451"/>
      <c r="P92" s="451"/>
      <c r="Q92" s="451"/>
      <c r="R92" s="126"/>
    </row>
    <row r="93" spans="2:65" s="171" customFormat="1" ht="21.75" customHeight="1">
      <c r="B93" s="200"/>
      <c r="R93" s="198"/>
    </row>
    <row r="94" spans="2:65" s="171" customFormat="1" ht="29.25" customHeight="1">
      <c r="B94" s="200"/>
      <c r="C94" s="216" t="s">
        <v>110</v>
      </c>
      <c r="N94" s="447">
        <f>ROUND(N95,2)</f>
        <v>0</v>
      </c>
      <c r="O94" s="459"/>
      <c r="P94" s="459"/>
      <c r="Q94" s="459"/>
      <c r="R94" s="198"/>
      <c r="T94" s="215"/>
      <c r="U94" s="114" t="s">
        <v>34</v>
      </c>
    </row>
    <row r="95" spans="2:65" s="171" customFormat="1" ht="18" customHeight="1">
      <c r="B95" s="179"/>
      <c r="C95" s="211"/>
      <c r="D95" s="441" t="s">
        <v>134</v>
      </c>
      <c r="E95" s="441"/>
      <c r="F95" s="441"/>
      <c r="G95" s="441"/>
      <c r="H95" s="441"/>
      <c r="I95" s="211"/>
      <c r="J95" s="211"/>
      <c r="K95" s="211"/>
      <c r="L95" s="211"/>
      <c r="M95" s="211"/>
      <c r="N95" s="442">
        <v>0</v>
      </c>
      <c r="O95" s="442"/>
      <c r="P95" s="442"/>
      <c r="Q95" s="442"/>
      <c r="R95" s="178"/>
      <c r="S95" s="211"/>
      <c r="T95" s="214"/>
      <c r="U95" s="131" t="s">
        <v>37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2" t="s">
        <v>135</v>
      </c>
      <c r="AZ95" s="211"/>
      <c r="BA95" s="211"/>
      <c r="BB95" s="211"/>
      <c r="BC95" s="211"/>
      <c r="BD95" s="211"/>
      <c r="BE95" s="213">
        <f>IF(U95="základná",N95,0)</f>
        <v>0</v>
      </c>
      <c r="BF95" s="213">
        <f>IF(U95="znížená",N95,0)</f>
        <v>0</v>
      </c>
      <c r="BG95" s="213">
        <f>IF(U95="zákl. prenesená",N95,0)</f>
        <v>0</v>
      </c>
      <c r="BH95" s="213">
        <f>IF(U95="zníž. prenesená",N95,0)</f>
        <v>0</v>
      </c>
      <c r="BI95" s="213">
        <f>IF(U95="nulová",N95,0)</f>
        <v>0</v>
      </c>
      <c r="BJ95" s="212" t="s">
        <v>80</v>
      </c>
      <c r="BK95" s="211"/>
      <c r="BL95" s="211"/>
      <c r="BM95" s="211"/>
    </row>
    <row r="96" spans="2:65" s="171" customFormat="1" ht="18" customHeight="1">
      <c r="B96" s="200"/>
      <c r="R96" s="198"/>
    </row>
    <row r="97" spans="2:18" s="171" customFormat="1" ht="29.25" customHeight="1">
      <c r="B97" s="200"/>
      <c r="C97" s="210" t="s">
        <v>96</v>
      </c>
      <c r="D97" s="209"/>
      <c r="E97" s="209"/>
      <c r="F97" s="209"/>
      <c r="G97" s="209"/>
      <c r="H97" s="209"/>
      <c r="I97" s="209"/>
      <c r="J97" s="209"/>
      <c r="K97" s="209"/>
      <c r="L97" s="443">
        <f>ROUND(SUM(N88+N94),2)</f>
        <v>0</v>
      </c>
      <c r="M97" s="443"/>
      <c r="N97" s="443"/>
      <c r="O97" s="443"/>
      <c r="P97" s="443"/>
      <c r="Q97" s="443"/>
      <c r="R97" s="198"/>
    </row>
    <row r="98" spans="2:18" s="171" customFormat="1" ht="6.95" customHeight="1">
      <c r="B98" s="175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3"/>
    </row>
    <row r="102" spans="2:18" s="171" customFormat="1" ht="6.95" customHeight="1">
      <c r="B102" s="208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6"/>
    </row>
    <row r="103" spans="2:18" s="171" customFormat="1" ht="36.950000000000003" customHeight="1">
      <c r="B103" s="200"/>
      <c r="C103" s="429" t="s">
        <v>111</v>
      </c>
      <c r="D103" s="434"/>
      <c r="E103" s="434"/>
      <c r="F103" s="434"/>
      <c r="G103" s="434"/>
      <c r="H103" s="434"/>
      <c r="I103" s="434"/>
      <c r="J103" s="434"/>
      <c r="K103" s="434"/>
      <c r="L103" s="434"/>
      <c r="M103" s="434"/>
      <c r="N103" s="434"/>
      <c r="O103" s="434"/>
      <c r="P103" s="434"/>
      <c r="Q103" s="434"/>
      <c r="R103" s="198"/>
    </row>
    <row r="104" spans="2:18" s="171" customFormat="1" ht="6.95" customHeight="1">
      <c r="B104" s="200"/>
      <c r="R104" s="198"/>
    </row>
    <row r="105" spans="2:18" s="171" customFormat="1" ht="30" customHeight="1">
      <c r="B105" s="200"/>
      <c r="C105" s="204" t="s">
        <v>15</v>
      </c>
      <c r="F105" s="431" t="str">
        <f>F6</f>
        <v>REVITALIZÁCIA ŠPORTOVÉHO AREÁLU SLÁVIA - 2E</v>
      </c>
      <c r="G105" s="432"/>
      <c r="H105" s="432"/>
      <c r="I105" s="432"/>
      <c r="J105" s="432"/>
      <c r="K105" s="432"/>
      <c r="L105" s="432"/>
      <c r="M105" s="432"/>
      <c r="N105" s="432"/>
      <c r="O105" s="432"/>
      <c r="P105" s="432"/>
      <c r="R105" s="198"/>
    </row>
    <row r="106" spans="2:18" s="171" customFormat="1" ht="36.950000000000003" customHeight="1">
      <c r="B106" s="200"/>
      <c r="C106" s="83" t="s">
        <v>125</v>
      </c>
      <c r="F106" s="457" t="str">
        <f>F7</f>
        <v>0002 - ELEKTROINŠTALÁCIA</v>
      </c>
      <c r="G106" s="434"/>
      <c r="H106" s="434"/>
      <c r="I106" s="434"/>
      <c r="J106" s="434"/>
      <c r="K106" s="434"/>
      <c r="L106" s="434"/>
      <c r="M106" s="434"/>
      <c r="N106" s="434"/>
      <c r="O106" s="434"/>
      <c r="P106" s="434"/>
      <c r="R106" s="198"/>
    </row>
    <row r="107" spans="2:18" s="171" customFormat="1" ht="6.95" customHeight="1">
      <c r="B107" s="200"/>
      <c r="R107" s="198"/>
    </row>
    <row r="108" spans="2:18" s="171" customFormat="1" ht="18" customHeight="1">
      <c r="B108" s="200"/>
      <c r="C108" s="204" t="s">
        <v>19</v>
      </c>
      <c r="F108" s="205" t="str">
        <f>F9</f>
        <v xml:space="preserve"> </v>
      </c>
      <c r="K108" s="204" t="s">
        <v>21</v>
      </c>
      <c r="M108" s="435" t="str">
        <f>IF(O9="","",O9)</f>
        <v/>
      </c>
      <c r="N108" s="435"/>
      <c r="O108" s="435"/>
      <c r="P108" s="435"/>
      <c r="R108" s="198"/>
    </row>
    <row r="109" spans="2:18" s="171" customFormat="1" ht="6.95" customHeight="1">
      <c r="B109" s="200"/>
      <c r="R109" s="198"/>
    </row>
    <row r="110" spans="2:18" s="171" customFormat="1" ht="15">
      <c r="B110" s="200"/>
      <c r="C110" s="204" t="s">
        <v>22</v>
      </c>
      <c r="F110" s="205" t="str">
        <f>E12</f>
        <v xml:space="preserve"> </v>
      </c>
      <c r="K110" s="204" t="s">
        <v>26</v>
      </c>
      <c r="M110" s="439" t="str">
        <f>E18</f>
        <v xml:space="preserve"> </v>
      </c>
      <c r="N110" s="439"/>
      <c r="O110" s="439"/>
      <c r="P110" s="439"/>
      <c r="Q110" s="439"/>
      <c r="R110" s="198"/>
    </row>
    <row r="111" spans="2:18" s="171" customFormat="1" ht="14.45" customHeight="1">
      <c r="B111" s="200"/>
      <c r="C111" s="204" t="s">
        <v>25</v>
      </c>
      <c r="F111" s="205" t="str">
        <f>IF(E15="","",E15)</f>
        <v xml:space="preserve"> </v>
      </c>
      <c r="K111" s="204" t="s">
        <v>29</v>
      </c>
      <c r="M111" s="439" t="str">
        <f>E21</f>
        <v xml:space="preserve"> </v>
      </c>
      <c r="N111" s="439"/>
      <c r="O111" s="439"/>
      <c r="P111" s="439"/>
      <c r="Q111" s="439"/>
      <c r="R111" s="198"/>
    </row>
    <row r="112" spans="2:18" s="171" customFormat="1" ht="10.35" customHeight="1">
      <c r="B112" s="200"/>
      <c r="R112" s="198"/>
    </row>
    <row r="113" spans="2:65" s="201" customFormat="1" ht="29.25" customHeight="1">
      <c r="B113" s="203"/>
      <c r="C113" s="116" t="s">
        <v>112</v>
      </c>
      <c r="D113" s="168" t="s">
        <v>113</v>
      </c>
      <c r="E113" s="168" t="s">
        <v>52</v>
      </c>
      <c r="F113" s="407" t="s">
        <v>114</v>
      </c>
      <c r="G113" s="407"/>
      <c r="H113" s="407"/>
      <c r="I113" s="407"/>
      <c r="J113" s="168" t="s">
        <v>115</v>
      </c>
      <c r="K113" s="168" t="s">
        <v>116</v>
      </c>
      <c r="L113" s="408" t="s">
        <v>117</v>
      </c>
      <c r="M113" s="408"/>
      <c r="N113" s="407" t="s">
        <v>107</v>
      </c>
      <c r="O113" s="407"/>
      <c r="P113" s="407"/>
      <c r="Q113" s="409"/>
      <c r="R113" s="202"/>
      <c r="T113" s="73" t="s">
        <v>118</v>
      </c>
      <c r="U113" s="74" t="s">
        <v>34</v>
      </c>
      <c r="V113" s="74" t="s">
        <v>119</v>
      </c>
      <c r="W113" s="74" t="s">
        <v>120</v>
      </c>
      <c r="X113" s="74" t="s">
        <v>121</v>
      </c>
      <c r="Y113" s="74" t="s">
        <v>122</v>
      </c>
      <c r="Z113" s="74" t="s">
        <v>123</v>
      </c>
      <c r="AA113" s="75" t="s">
        <v>124</v>
      </c>
    </row>
    <row r="114" spans="2:65" s="171" customFormat="1" ht="29.25" customHeight="1">
      <c r="B114" s="200"/>
      <c r="C114" s="199" t="s">
        <v>103</v>
      </c>
      <c r="N114" s="458">
        <f>BK114</f>
        <v>0</v>
      </c>
      <c r="O114" s="419"/>
      <c r="P114" s="419"/>
      <c r="Q114" s="419"/>
      <c r="R114" s="198"/>
      <c r="T114" s="197"/>
      <c r="U114" s="195"/>
      <c r="V114" s="195"/>
      <c r="W114" s="196">
        <f>W115</f>
        <v>0</v>
      </c>
      <c r="X114" s="195"/>
      <c r="Y114" s="196">
        <f>Y115</f>
        <v>0</v>
      </c>
      <c r="Z114" s="195"/>
      <c r="AA114" s="194">
        <f>AA115</f>
        <v>0</v>
      </c>
      <c r="AT114" s="176" t="s">
        <v>69</v>
      </c>
      <c r="AU114" s="176" t="s">
        <v>109</v>
      </c>
      <c r="BK114" s="119">
        <f>BK115</f>
        <v>0</v>
      </c>
    </row>
    <row r="115" spans="2:65" s="186" customFormat="1" ht="37.35" customHeight="1">
      <c r="B115" s="192"/>
      <c r="D115" s="193" t="s">
        <v>419</v>
      </c>
      <c r="E115" s="193"/>
      <c r="F115" s="193"/>
      <c r="G115" s="193"/>
      <c r="H115" s="193"/>
      <c r="I115" s="193"/>
      <c r="J115" s="193"/>
      <c r="K115" s="193"/>
      <c r="L115" s="193"/>
      <c r="M115" s="193"/>
      <c r="N115" s="460">
        <f>BK115</f>
        <v>0</v>
      </c>
      <c r="O115" s="461"/>
      <c r="P115" s="461"/>
      <c r="Q115" s="461"/>
      <c r="R115" s="190"/>
      <c r="T115" s="189"/>
      <c r="W115" s="188">
        <f>W116+W145+W166</f>
        <v>0</v>
      </c>
      <c r="Y115" s="188">
        <f>Y116+Y145+Y166</f>
        <v>0</v>
      </c>
      <c r="AA115" s="187">
        <f>AA116+AA145+AA166</f>
        <v>0</v>
      </c>
      <c r="AR115" s="144" t="s">
        <v>75</v>
      </c>
      <c r="AT115" s="145" t="s">
        <v>69</v>
      </c>
      <c r="AU115" s="145" t="s">
        <v>70</v>
      </c>
      <c r="AY115" s="144" t="s">
        <v>136</v>
      </c>
      <c r="BK115" s="146">
        <f>BK116+BK145+BK166</f>
        <v>0</v>
      </c>
    </row>
    <row r="116" spans="2:65" s="186" customFormat="1" ht="19.899999999999999" customHeight="1">
      <c r="B116" s="192"/>
      <c r="D116" s="191" t="s">
        <v>418</v>
      </c>
      <c r="E116" s="191"/>
      <c r="F116" s="191"/>
      <c r="G116" s="191"/>
      <c r="H116" s="191"/>
      <c r="I116" s="191"/>
      <c r="J116" s="191"/>
      <c r="K116" s="191"/>
      <c r="L116" s="191"/>
      <c r="M116" s="191"/>
      <c r="N116" s="462">
        <f>BK116</f>
        <v>0</v>
      </c>
      <c r="O116" s="423"/>
      <c r="P116" s="423"/>
      <c r="Q116" s="423"/>
      <c r="R116" s="190"/>
      <c r="T116" s="189"/>
      <c r="W116" s="188">
        <f>SUM(W117:W144)</f>
        <v>0</v>
      </c>
      <c r="Y116" s="188">
        <f>SUM(Y117:Y144)</f>
        <v>0</v>
      </c>
      <c r="AA116" s="187">
        <f>SUM(AA117:AA144)</f>
        <v>0</v>
      </c>
      <c r="AR116" s="144" t="s">
        <v>75</v>
      </c>
      <c r="AT116" s="145" t="s">
        <v>69</v>
      </c>
      <c r="AU116" s="145" t="s">
        <v>75</v>
      </c>
      <c r="AY116" s="144" t="s">
        <v>136</v>
      </c>
      <c r="BK116" s="146">
        <f>SUM(BK117:BK144)</f>
        <v>0</v>
      </c>
    </row>
    <row r="117" spans="2:65" s="171" customFormat="1" ht="44.25" customHeight="1">
      <c r="B117" s="179"/>
      <c r="C117" s="185" t="s">
        <v>75</v>
      </c>
      <c r="D117" s="185" t="s">
        <v>138</v>
      </c>
      <c r="E117" s="184" t="s">
        <v>417</v>
      </c>
      <c r="F117" s="452" t="s">
        <v>416</v>
      </c>
      <c r="G117" s="452"/>
      <c r="H117" s="452"/>
      <c r="I117" s="452"/>
      <c r="J117" s="183" t="s">
        <v>185</v>
      </c>
      <c r="K117" s="182">
        <v>105</v>
      </c>
      <c r="L117" s="455"/>
      <c r="M117" s="455"/>
      <c r="N117" s="455">
        <f t="shared" ref="N117:N144" si="0">ROUND(L117*K117,3)</f>
        <v>0</v>
      </c>
      <c r="O117" s="455"/>
      <c r="P117" s="455"/>
      <c r="Q117" s="455"/>
      <c r="R117" s="178"/>
      <c r="T117" s="152" t="s">
        <v>5</v>
      </c>
      <c r="U117" s="181" t="s">
        <v>37</v>
      </c>
      <c r="V117" s="180">
        <v>0</v>
      </c>
      <c r="W117" s="180">
        <f t="shared" ref="W117:W144" si="1">V117*K117</f>
        <v>0</v>
      </c>
      <c r="X117" s="180">
        <v>0</v>
      </c>
      <c r="Y117" s="180">
        <f t="shared" ref="Y117:Y144" si="2">X117*K117</f>
        <v>0</v>
      </c>
      <c r="Z117" s="180">
        <v>0</v>
      </c>
      <c r="AA117" s="154">
        <f t="shared" ref="AA117:AA144" si="3">Z117*K117</f>
        <v>0</v>
      </c>
      <c r="AR117" s="176" t="s">
        <v>142</v>
      </c>
      <c r="AT117" s="176" t="s">
        <v>138</v>
      </c>
      <c r="AU117" s="176" t="s">
        <v>80</v>
      </c>
      <c r="AY117" s="176" t="s">
        <v>136</v>
      </c>
      <c r="BE117" s="177">
        <f t="shared" ref="BE117:BE144" si="4">IF(U117="základná",N117,0)</f>
        <v>0</v>
      </c>
      <c r="BF117" s="177">
        <f t="shared" ref="BF117:BF144" si="5">IF(U117="znížená",N117,0)</f>
        <v>0</v>
      </c>
      <c r="BG117" s="177">
        <f t="shared" ref="BG117:BG144" si="6">IF(U117="zákl. prenesená",N117,0)</f>
        <v>0</v>
      </c>
      <c r="BH117" s="177">
        <f t="shared" ref="BH117:BH144" si="7">IF(U117="zníž. prenesená",N117,0)</f>
        <v>0</v>
      </c>
      <c r="BI117" s="177">
        <f t="shared" ref="BI117:BI144" si="8">IF(U117="nulová",N117,0)</f>
        <v>0</v>
      </c>
      <c r="BJ117" s="176" t="s">
        <v>80</v>
      </c>
      <c r="BK117" s="172">
        <f t="shared" ref="BK117:BK144" si="9">ROUND(L117*K117,3)</f>
        <v>0</v>
      </c>
      <c r="BL117" s="176" t="s">
        <v>142</v>
      </c>
      <c r="BM117" s="176" t="s">
        <v>80</v>
      </c>
    </row>
    <row r="118" spans="2:65" s="171" customFormat="1" ht="22.5" customHeight="1">
      <c r="B118" s="179"/>
      <c r="C118" s="185" t="s">
        <v>80</v>
      </c>
      <c r="D118" s="185" t="s">
        <v>138</v>
      </c>
      <c r="E118" s="184" t="s">
        <v>415</v>
      </c>
      <c r="F118" s="452" t="s">
        <v>414</v>
      </c>
      <c r="G118" s="452"/>
      <c r="H118" s="452"/>
      <c r="I118" s="452"/>
      <c r="J118" s="183" t="s">
        <v>185</v>
      </c>
      <c r="K118" s="182">
        <v>12</v>
      </c>
      <c r="L118" s="455"/>
      <c r="M118" s="455"/>
      <c r="N118" s="455">
        <f t="shared" si="0"/>
        <v>0</v>
      </c>
      <c r="O118" s="455"/>
      <c r="P118" s="455"/>
      <c r="Q118" s="455"/>
      <c r="R118" s="178"/>
      <c r="T118" s="152" t="s">
        <v>5</v>
      </c>
      <c r="U118" s="181" t="s">
        <v>37</v>
      </c>
      <c r="V118" s="180">
        <v>0</v>
      </c>
      <c r="W118" s="180">
        <f t="shared" si="1"/>
        <v>0</v>
      </c>
      <c r="X118" s="180">
        <v>0</v>
      </c>
      <c r="Y118" s="180">
        <f t="shared" si="2"/>
        <v>0</v>
      </c>
      <c r="Z118" s="180">
        <v>0</v>
      </c>
      <c r="AA118" s="154">
        <f t="shared" si="3"/>
        <v>0</v>
      </c>
      <c r="AR118" s="176" t="s">
        <v>142</v>
      </c>
      <c r="AT118" s="176" t="s">
        <v>138</v>
      </c>
      <c r="AU118" s="176" t="s">
        <v>80</v>
      </c>
      <c r="AY118" s="176" t="s">
        <v>136</v>
      </c>
      <c r="BE118" s="177">
        <f t="shared" si="4"/>
        <v>0</v>
      </c>
      <c r="BF118" s="177">
        <f t="shared" si="5"/>
        <v>0</v>
      </c>
      <c r="BG118" s="177">
        <f t="shared" si="6"/>
        <v>0</v>
      </c>
      <c r="BH118" s="177">
        <f t="shared" si="7"/>
        <v>0</v>
      </c>
      <c r="BI118" s="177">
        <f t="shared" si="8"/>
        <v>0</v>
      </c>
      <c r="BJ118" s="176" t="s">
        <v>80</v>
      </c>
      <c r="BK118" s="172">
        <f t="shared" si="9"/>
        <v>0</v>
      </c>
      <c r="BL118" s="176" t="s">
        <v>142</v>
      </c>
      <c r="BM118" s="176" t="s">
        <v>142</v>
      </c>
    </row>
    <row r="119" spans="2:65" s="171" customFormat="1" ht="22.5" customHeight="1">
      <c r="B119" s="179"/>
      <c r="C119" s="185" t="s">
        <v>251</v>
      </c>
      <c r="D119" s="185" t="s">
        <v>138</v>
      </c>
      <c r="E119" s="184" t="s">
        <v>413</v>
      </c>
      <c r="F119" s="452" t="s">
        <v>412</v>
      </c>
      <c r="G119" s="452"/>
      <c r="H119" s="452"/>
      <c r="I119" s="452"/>
      <c r="J119" s="183" t="s">
        <v>185</v>
      </c>
      <c r="K119" s="182">
        <v>93</v>
      </c>
      <c r="L119" s="455"/>
      <c r="M119" s="455"/>
      <c r="N119" s="455">
        <f t="shared" si="0"/>
        <v>0</v>
      </c>
      <c r="O119" s="455"/>
      <c r="P119" s="455"/>
      <c r="Q119" s="455"/>
      <c r="R119" s="178"/>
      <c r="T119" s="152" t="s">
        <v>5</v>
      </c>
      <c r="U119" s="181" t="s">
        <v>37</v>
      </c>
      <c r="V119" s="180">
        <v>0</v>
      </c>
      <c r="W119" s="180">
        <f t="shared" si="1"/>
        <v>0</v>
      </c>
      <c r="X119" s="180">
        <v>0</v>
      </c>
      <c r="Y119" s="180">
        <f t="shared" si="2"/>
        <v>0</v>
      </c>
      <c r="Z119" s="180">
        <v>0</v>
      </c>
      <c r="AA119" s="154">
        <f t="shared" si="3"/>
        <v>0</v>
      </c>
      <c r="AR119" s="176" t="s">
        <v>142</v>
      </c>
      <c r="AT119" s="176" t="s">
        <v>138</v>
      </c>
      <c r="AU119" s="176" t="s">
        <v>80</v>
      </c>
      <c r="AY119" s="176" t="s">
        <v>136</v>
      </c>
      <c r="BE119" s="177">
        <f t="shared" si="4"/>
        <v>0</v>
      </c>
      <c r="BF119" s="177">
        <f t="shared" si="5"/>
        <v>0</v>
      </c>
      <c r="BG119" s="177">
        <f t="shared" si="6"/>
        <v>0</v>
      </c>
      <c r="BH119" s="177">
        <f t="shared" si="7"/>
        <v>0</v>
      </c>
      <c r="BI119" s="177">
        <f t="shared" si="8"/>
        <v>0</v>
      </c>
      <c r="BJ119" s="176" t="s">
        <v>80</v>
      </c>
      <c r="BK119" s="172">
        <f t="shared" si="9"/>
        <v>0</v>
      </c>
      <c r="BL119" s="176" t="s">
        <v>142</v>
      </c>
      <c r="BM119" s="176" t="s">
        <v>151</v>
      </c>
    </row>
    <row r="120" spans="2:65" s="171" customFormat="1" ht="22.5" customHeight="1">
      <c r="B120" s="179"/>
      <c r="C120" s="185" t="s">
        <v>142</v>
      </c>
      <c r="D120" s="185" t="s">
        <v>138</v>
      </c>
      <c r="E120" s="184" t="s">
        <v>411</v>
      </c>
      <c r="F120" s="452" t="s">
        <v>410</v>
      </c>
      <c r="G120" s="452"/>
      <c r="H120" s="452"/>
      <c r="I120" s="452"/>
      <c r="J120" s="183" t="s">
        <v>185</v>
      </c>
      <c r="K120" s="182">
        <v>12</v>
      </c>
      <c r="L120" s="455"/>
      <c r="M120" s="455"/>
      <c r="N120" s="455">
        <f t="shared" si="0"/>
        <v>0</v>
      </c>
      <c r="O120" s="455"/>
      <c r="P120" s="455"/>
      <c r="Q120" s="455"/>
      <c r="R120" s="178"/>
      <c r="T120" s="152" t="s">
        <v>5</v>
      </c>
      <c r="U120" s="181" t="s">
        <v>37</v>
      </c>
      <c r="V120" s="180">
        <v>0</v>
      </c>
      <c r="W120" s="180">
        <f t="shared" si="1"/>
        <v>0</v>
      </c>
      <c r="X120" s="180">
        <v>0</v>
      </c>
      <c r="Y120" s="180">
        <f t="shared" si="2"/>
        <v>0</v>
      </c>
      <c r="Z120" s="180">
        <v>0</v>
      </c>
      <c r="AA120" s="154">
        <f t="shared" si="3"/>
        <v>0</v>
      </c>
      <c r="AR120" s="176" t="s">
        <v>142</v>
      </c>
      <c r="AT120" s="176" t="s">
        <v>138</v>
      </c>
      <c r="AU120" s="176" t="s">
        <v>80</v>
      </c>
      <c r="AY120" s="176" t="s">
        <v>136</v>
      </c>
      <c r="BE120" s="177">
        <f t="shared" si="4"/>
        <v>0</v>
      </c>
      <c r="BF120" s="177">
        <f t="shared" si="5"/>
        <v>0</v>
      </c>
      <c r="BG120" s="177">
        <f t="shared" si="6"/>
        <v>0</v>
      </c>
      <c r="BH120" s="177">
        <f t="shared" si="7"/>
        <v>0</v>
      </c>
      <c r="BI120" s="177">
        <f t="shared" si="8"/>
        <v>0</v>
      </c>
      <c r="BJ120" s="176" t="s">
        <v>80</v>
      </c>
      <c r="BK120" s="172">
        <f t="shared" si="9"/>
        <v>0</v>
      </c>
      <c r="BL120" s="176" t="s">
        <v>142</v>
      </c>
      <c r="BM120" s="176" t="s">
        <v>155</v>
      </c>
    </row>
    <row r="121" spans="2:65" s="171" customFormat="1" ht="44.25" customHeight="1">
      <c r="B121" s="179"/>
      <c r="C121" s="185" t="s">
        <v>252</v>
      </c>
      <c r="D121" s="185" t="s">
        <v>138</v>
      </c>
      <c r="E121" s="184" t="s">
        <v>409</v>
      </c>
      <c r="F121" s="452" t="s">
        <v>341</v>
      </c>
      <c r="G121" s="452"/>
      <c r="H121" s="452"/>
      <c r="I121" s="452"/>
      <c r="J121" s="183" t="s">
        <v>185</v>
      </c>
      <c r="K121" s="182">
        <v>117</v>
      </c>
      <c r="L121" s="455"/>
      <c r="M121" s="455"/>
      <c r="N121" s="455">
        <f t="shared" si="0"/>
        <v>0</v>
      </c>
      <c r="O121" s="455"/>
      <c r="P121" s="455"/>
      <c r="Q121" s="455"/>
      <c r="R121" s="178"/>
      <c r="T121" s="152" t="s">
        <v>5</v>
      </c>
      <c r="U121" s="181" t="s">
        <v>37</v>
      </c>
      <c r="V121" s="180">
        <v>0</v>
      </c>
      <c r="W121" s="180">
        <f t="shared" si="1"/>
        <v>0</v>
      </c>
      <c r="X121" s="180">
        <v>0</v>
      </c>
      <c r="Y121" s="180">
        <f t="shared" si="2"/>
        <v>0</v>
      </c>
      <c r="Z121" s="180">
        <v>0</v>
      </c>
      <c r="AA121" s="154">
        <f t="shared" si="3"/>
        <v>0</v>
      </c>
      <c r="AR121" s="176" t="s">
        <v>142</v>
      </c>
      <c r="AT121" s="176" t="s">
        <v>138</v>
      </c>
      <c r="AU121" s="176" t="s">
        <v>80</v>
      </c>
      <c r="AY121" s="176" t="s">
        <v>136</v>
      </c>
      <c r="BE121" s="177">
        <f t="shared" si="4"/>
        <v>0</v>
      </c>
      <c r="BF121" s="177">
        <f t="shared" si="5"/>
        <v>0</v>
      </c>
      <c r="BG121" s="177">
        <f t="shared" si="6"/>
        <v>0</v>
      </c>
      <c r="BH121" s="177">
        <f t="shared" si="7"/>
        <v>0</v>
      </c>
      <c r="BI121" s="177">
        <f t="shared" si="8"/>
        <v>0</v>
      </c>
      <c r="BJ121" s="176" t="s">
        <v>80</v>
      </c>
      <c r="BK121" s="172">
        <f t="shared" si="9"/>
        <v>0</v>
      </c>
      <c r="BL121" s="176" t="s">
        <v>142</v>
      </c>
      <c r="BM121" s="176" t="s">
        <v>159</v>
      </c>
    </row>
    <row r="122" spans="2:65" s="171" customFormat="1" ht="31.5" customHeight="1">
      <c r="B122" s="179"/>
      <c r="C122" s="185" t="s">
        <v>151</v>
      </c>
      <c r="D122" s="185" t="s">
        <v>138</v>
      </c>
      <c r="E122" s="184" t="s">
        <v>408</v>
      </c>
      <c r="F122" s="452" t="s">
        <v>407</v>
      </c>
      <c r="G122" s="452"/>
      <c r="H122" s="452"/>
      <c r="I122" s="452"/>
      <c r="J122" s="183" t="s">
        <v>146</v>
      </c>
      <c r="K122" s="182">
        <v>845</v>
      </c>
      <c r="L122" s="455"/>
      <c r="M122" s="455"/>
      <c r="N122" s="455">
        <f t="shared" si="0"/>
        <v>0</v>
      </c>
      <c r="O122" s="455"/>
      <c r="P122" s="455"/>
      <c r="Q122" s="455"/>
      <c r="R122" s="178"/>
      <c r="T122" s="152" t="s">
        <v>5</v>
      </c>
      <c r="U122" s="181" t="s">
        <v>37</v>
      </c>
      <c r="V122" s="180">
        <v>0</v>
      </c>
      <c r="W122" s="180">
        <f t="shared" si="1"/>
        <v>0</v>
      </c>
      <c r="X122" s="180">
        <v>0</v>
      </c>
      <c r="Y122" s="180">
        <f t="shared" si="2"/>
        <v>0</v>
      </c>
      <c r="Z122" s="180">
        <v>0</v>
      </c>
      <c r="AA122" s="154">
        <f t="shared" si="3"/>
        <v>0</v>
      </c>
      <c r="AR122" s="176" t="s">
        <v>142</v>
      </c>
      <c r="AT122" s="176" t="s">
        <v>138</v>
      </c>
      <c r="AU122" s="176" t="s">
        <v>80</v>
      </c>
      <c r="AY122" s="176" t="s">
        <v>136</v>
      </c>
      <c r="BE122" s="177">
        <f t="shared" si="4"/>
        <v>0</v>
      </c>
      <c r="BF122" s="177">
        <f t="shared" si="5"/>
        <v>0</v>
      </c>
      <c r="BG122" s="177">
        <f t="shared" si="6"/>
        <v>0</v>
      </c>
      <c r="BH122" s="177">
        <f t="shared" si="7"/>
        <v>0</v>
      </c>
      <c r="BI122" s="177">
        <f t="shared" si="8"/>
        <v>0</v>
      </c>
      <c r="BJ122" s="176" t="s">
        <v>80</v>
      </c>
      <c r="BK122" s="172">
        <f t="shared" si="9"/>
        <v>0</v>
      </c>
      <c r="BL122" s="176" t="s">
        <v>142</v>
      </c>
      <c r="BM122" s="176" t="s">
        <v>163</v>
      </c>
    </row>
    <row r="123" spans="2:65" s="171" customFormat="1" ht="31.5" customHeight="1">
      <c r="B123" s="179"/>
      <c r="C123" s="185" t="s">
        <v>202</v>
      </c>
      <c r="D123" s="185" t="s">
        <v>138</v>
      </c>
      <c r="E123" s="184" t="s">
        <v>406</v>
      </c>
      <c r="F123" s="452" t="s">
        <v>405</v>
      </c>
      <c r="G123" s="452"/>
      <c r="H123" s="452"/>
      <c r="I123" s="452"/>
      <c r="J123" s="183" t="s">
        <v>146</v>
      </c>
      <c r="K123" s="182">
        <v>1784</v>
      </c>
      <c r="L123" s="455"/>
      <c r="M123" s="455"/>
      <c r="N123" s="455">
        <f t="shared" si="0"/>
        <v>0</v>
      </c>
      <c r="O123" s="455"/>
      <c r="P123" s="455"/>
      <c r="Q123" s="455"/>
      <c r="R123" s="178"/>
      <c r="T123" s="152" t="s">
        <v>5</v>
      </c>
      <c r="U123" s="181" t="s">
        <v>37</v>
      </c>
      <c r="V123" s="180">
        <v>0</v>
      </c>
      <c r="W123" s="180">
        <f t="shared" si="1"/>
        <v>0</v>
      </c>
      <c r="X123" s="180">
        <v>0</v>
      </c>
      <c r="Y123" s="180">
        <f t="shared" si="2"/>
        <v>0</v>
      </c>
      <c r="Z123" s="180">
        <v>0</v>
      </c>
      <c r="AA123" s="154">
        <f t="shared" si="3"/>
        <v>0</v>
      </c>
      <c r="AR123" s="176" t="s">
        <v>142</v>
      </c>
      <c r="AT123" s="176" t="s">
        <v>138</v>
      </c>
      <c r="AU123" s="176" t="s">
        <v>80</v>
      </c>
      <c r="AY123" s="176" t="s">
        <v>136</v>
      </c>
      <c r="BE123" s="177">
        <f t="shared" si="4"/>
        <v>0</v>
      </c>
      <c r="BF123" s="177">
        <f t="shared" si="5"/>
        <v>0</v>
      </c>
      <c r="BG123" s="177">
        <f t="shared" si="6"/>
        <v>0</v>
      </c>
      <c r="BH123" s="177">
        <f t="shared" si="7"/>
        <v>0</v>
      </c>
      <c r="BI123" s="177">
        <f t="shared" si="8"/>
        <v>0</v>
      </c>
      <c r="BJ123" s="176" t="s">
        <v>80</v>
      </c>
      <c r="BK123" s="172">
        <f t="shared" si="9"/>
        <v>0</v>
      </c>
      <c r="BL123" s="176" t="s">
        <v>142</v>
      </c>
      <c r="BM123" s="176" t="s">
        <v>152</v>
      </c>
    </row>
    <row r="124" spans="2:65" s="171" customFormat="1" ht="31.5" customHeight="1">
      <c r="B124" s="179"/>
      <c r="C124" s="185" t="s">
        <v>155</v>
      </c>
      <c r="D124" s="185" t="s">
        <v>138</v>
      </c>
      <c r="E124" s="184" t="s">
        <v>404</v>
      </c>
      <c r="F124" s="452" t="s">
        <v>403</v>
      </c>
      <c r="G124" s="452"/>
      <c r="H124" s="452"/>
      <c r="I124" s="452"/>
      <c r="J124" s="183" t="s">
        <v>146</v>
      </c>
      <c r="K124" s="182">
        <v>48</v>
      </c>
      <c r="L124" s="455"/>
      <c r="M124" s="455"/>
      <c r="N124" s="455">
        <f t="shared" si="0"/>
        <v>0</v>
      </c>
      <c r="O124" s="455"/>
      <c r="P124" s="455"/>
      <c r="Q124" s="455"/>
      <c r="R124" s="178"/>
      <c r="T124" s="152" t="s">
        <v>5</v>
      </c>
      <c r="U124" s="181" t="s">
        <v>37</v>
      </c>
      <c r="V124" s="180">
        <v>0</v>
      </c>
      <c r="W124" s="180">
        <f t="shared" si="1"/>
        <v>0</v>
      </c>
      <c r="X124" s="180">
        <v>0</v>
      </c>
      <c r="Y124" s="180">
        <f t="shared" si="2"/>
        <v>0</v>
      </c>
      <c r="Z124" s="180">
        <v>0</v>
      </c>
      <c r="AA124" s="154">
        <f t="shared" si="3"/>
        <v>0</v>
      </c>
      <c r="AR124" s="176" t="s">
        <v>142</v>
      </c>
      <c r="AT124" s="176" t="s">
        <v>138</v>
      </c>
      <c r="AU124" s="176" t="s">
        <v>80</v>
      </c>
      <c r="AY124" s="176" t="s">
        <v>136</v>
      </c>
      <c r="BE124" s="177">
        <f t="shared" si="4"/>
        <v>0</v>
      </c>
      <c r="BF124" s="177">
        <f t="shared" si="5"/>
        <v>0</v>
      </c>
      <c r="BG124" s="177">
        <f t="shared" si="6"/>
        <v>0</v>
      </c>
      <c r="BH124" s="177">
        <f t="shared" si="7"/>
        <v>0</v>
      </c>
      <c r="BI124" s="177">
        <f t="shared" si="8"/>
        <v>0</v>
      </c>
      <c r="BJ124" s="176" t="s">
        <v>80</v>
      </c>
      <c r="BK124" s="172">
        <f t="shared" si="9"/>
        <v>0</v>
      </c>
      <c r="BL124" s="176" t="s">
        <v>142</v>
      </c>
      <c r="BM124" s="176" t="s">
        <v>170</v>
      </c>
    </row>
    <row r="125" spans="2:65" s="171" customFormat="1" ht="31.5" customHeight="1">
      <c r="B125" s="179"/>
      <c r="C125" s="185" t="s">
        <v>237</v>
      </c>
      <c r="D125" s="185" t="s">
        <v>138</v>
      </c>
      <c r="E125" s="184" t="s">
        <v>402</v>
      </c>
      <c r="F125" s="452" t="s">
        <v>401</v>
      </c>
      <c r="G125" s="452"/>
      <c r="H125" s="452"/>
      <c r="I125" s="452"/>
      <c r="J125" s="183" t="s">
        <v>185</v>
      </c>
      <c r="K125" s="182">
        <v>214</v>
      </c>
      <c r="L125" s="455"/>
      <c r="M125" s="455"/>
      <c r="N125" s="455">
        <f t="shared" si="0"/>
        <v>0</v>
      </c>
      <c r="O125" s="455"/>
      <c r="P125" s="455"/>
      <c r="Q125" s="455"/>
      <c r="R125" s="178"/>
      <c r="T125" s="152" t="s">
        <v>5</v>
      </c>
      <c r="U125" s="181" t="s">
        <v>37</v>
      </c>
      <c r="V125" s="180">
        <v>0</v>
      </c>
      <c r="W125" s="180">
        <f t="shared" si="1"/>
        <v>0</v>
      </c>
      <c r="X125" s="180">
        <v>0</v>
      </c>
      <c r="Y125" s="180">
        <f t="shared" si="2"/>
        <v>0</v>
      </c>
      <c r="Z125" s="180">
        <v>0</v>
      </c>
      <c r="AA125" s="154">
        <f t="shared" si="3"/>
        <v>0</v>
      </c>
      <c r="AR125" s="176" t="s">
        <v>142</v>
      </c>
      <c r="AT125" s="176" t="s">
        <v>138</v>
      </c>
      <c r="AU125" s="176" t="s">
        <v>80</v>
      </c>
      <c r="AY125" s="176" t="s">
        <v>136</v>
      </c>
      <c r="BE125" s="177">
        <f t="shared" si="4"/>
        <v>0</v>
      </c>
      <c r="BF125" s="177">
        <f t="shared" si="5"/>
        <v>0</v>
      </c>
      <c r="BG125" s="177">
        <f t="shared" si="6"/>
        <v>0</v>
      </c>
      <c r="BH125" s="177">
        <f t="shared" si="7"/>
        <v>0</v>
      </c>
      <c r="BI125" s="177">
        <f t="shared" si="8"/>
        <v>0</v>
      </c>
      <c r="BJ125" s="176" t="s">
        <v>80</v>
      </c>
      <c r="BK125" s="172">
        <f t="shared" si="9"/>
        <v>0</v>
      </c>
      <c r="BL125" s="176" t="s">
        <v>142</v>
      </c>
      <c r="BM125" s="176" t="s">
        <v>137</v>
      </c>
    </row>
    <row r="126" spans="2:65" s="171" customFormat="1" ht="31.5" customHeight="1">
      <c r="B126" s="179"/>
      <c r="C126" s="185" t="s">
        <v>159</v>
      </c>
      <c r="D126" s="185" t="s">
        <v>138</v>
      </c>
      <c r="E126" s="184" t="s">
        <v>400</v>
      </c>
      <c r="F126" s="452" t="s">
        <v>399</v>
      </c>
      <c r="G126" s="452"/>
      <c r="H126" s="452"/>
      <c r="I126" s="452"/>
      <c r="J126" s="183" t="s">
        <v>185</v>
      </c>
      <c r="K126" s="182">
        <v>630</v>
      </c>
      <c r="L126" s="455"/>
      <c r="M126" s="455"/>
      <c r="N126" s="455">
        <f t="shared" si="0"/>
        <v>0</v>
      </c>
      <c r="O126" s="455"/>
      <c r="P126" s="455"/>
      <c r="Q126" s="455"/>
      <c r="R126" s="178"/>
      <c r="T126" s="152" t="s">
        <v>5</v>
      </c>
      <c r="U126" s="181" t="s">
        <v>37</v>
      </c>
      <c r="V126" s="180">
        <v>0</v>
      </c>
      <c r="W126" s="180">
        <f t="shared" si="1"/>
        <v>0</v>
      </c>
      <c r="X126" s="180">
        <v>0</v>
      </c>
      <c r="Y126" s="180">
        <f t="shared" si="2"/>
        <v>0</v>
      </c>
      <c r="Z126" s="180">
        <v>0</v>
      </c>
      <c r="AA126" s="154">
        <f t="shared" si="3"/>
        <v>0</v>
      </c>
      <c r="AR126" s="176" t="s">
        <v>142</v>
      </c>
      <c r="AT126" s="176" t="s">
        <v>138</v>
      </c>
      <c r="AU126" s="176" t="s">
        <v>80</v>
      </c>
      <c r="AY126" s="176" t="s">
        <v>136</v>
      </c>
      <c r="BE126" s="177">
        <f t="shared" si="4"/>
        <v>0</v>
      </c>
      <c r="BF126" s="177">
        <f t="shared" si="5"/>
        <v>0</v>
      </c>
      <c r="BG126" s="177">
        <f t="shared" si="6"/>
        <v>0</v>
      </c>
      <c r="BH126" s="177">
        <f t="shared" si="7"/>
        <v>0</v>
      </c>
      <c r="BI126" s="177">
        <f t="shared" si="8"/>
        <v>0</v>
      </c>
      <c r="BJ126" s="176" t="s">
        <v>80</v>
      </c>
      <c r="BK126" s="172">
        <f t="shared" si="9"/>
        <v>0</v>
      </c>
      <c r="BL126" s="176" t="s">
        <v>142</v>
      </c>
      <c r="BM126" s="176" t="s">
        <v>10</v>
      </c>
    </row>
    <row r="127" spans="2:65" s="171" customFormat="1" ht="31.5" customHeight="1">
      <c r="B127" s="179"/>
      <c r="C127" s="185" t="s">
        <v>253</v>
      </c>
      <c r="D127" s="185" t="s">
        <v>138</v>
      </c>
      <c r="E127" s="184" t="s">
        <v>398</v>
      </c>
      <c r="F127" s="452" t="s">
        <v>397</v>
      </c>
      <c r="G127" s="452"/>
      <c r="H127" s="452"/>
      <c r="I127" s="452"/>
      <c r="J127" s="183" t="s">
        <v>185</v>
      </c>
      <c r="K127" s="182">
        <v>856</v>
      </c>
      <c r="L127" s="455"/>
      <c r="M127" s="455"/>
      <c r="N127" s="455">
        <f t="shared" si="0"/>
        <v>0</v>
      </c>
      <c r="O127" s="455"/>
      <c r="P127" s="455"/>
      <c r="Q127" s="455"/>
      <c r="R127" s="178"/>
      <c r="T127" s="152" t="s">
        <v>5</v>
      </c>
      <c r="U127" s="181" t="s">
        <v>37</v>
      </c>
      <c r="V127" s="180">
        <v>0</v>
      </c>
      <c r="W127" s="180">
        <f t="shared" si="1"/>
        <v>0</v>
      </c>
      <c r="X127" s="180">
        <v>0</v>
      </c>
      <c r="Y127" s="180">
        <f t="shared" si="2"/>
        <v>0</v>
      </c>
      <c r="Z127" s="180">
        <v>0</v>
      </c>
      <c r="AA127" s="154">
        <f t="shared" si="3"/>
        <v>0</v>
      </c>
      <c r="AR127" s="176" t="s">
        <v>142</v>
      </c>
      <c r="AT127" s="176" t="s">
        <v>138</v>
      </c>
      <c r="AU127" s="176" t="s">
        <v>80</v>
      </c>
      <c r="AY127" s="176" t="s">
        <v>136</v>
      </c>
      <c r="BE127" s="177">
        <f t="shared" si="4"/>
        <v>0</v>
      </c>
      <c r="BF127" s="177">
        <f t="shared" si="5"/>
        <v>0</v>
      </c>
      <c r="BG127" s="177">
        <f t="shared" si="6"/>
        <v>0</v>
      </c>
      <c r="BH127" s="177">
        <f t="shared" si="7"/>
        <v>0</v>
      </c>
      <c r="BI127" s="177">
        <f t="shared" si="8"/>
        <v>0</v>
      </c>
      <c r="BJ127" s="176" t="s">
        <v>80</v>
      </c>
      <c r="BK127" s="172">
        <f t="shared" si="9"/>
        <v>0</v>
      </c>
      <c r="BL127" s="176" t="s">
        <v>142</v>
      </c>
      <c r="BM127" s="176" t="s">
        <v>180</v>
      </c>
    </row>
    <row r="128" spans="2:65" s="171" customFormat="1" ht="31.5" customHeight="1">
      <c r="B128" s="179"/>
      <c r="C128" s="185" t="s">
        <v>163</v>
      </c>
      <c r="D128" s="185" t="s">
        <v>138</v>
      </c>
      <c r="E128" s="184" t="s">
        <v>396</v>
      </c>
      <c r="F128" s="452" t="s">
        <v>395</v>
      </c>
      <c r="G128" s="452"/>
      <c r="H128" s="452"/>
      <c r="I128" s="452"/>
      <c r="J128" s="183" t="s">
        <v>146</v>
      </c>
      <c r="K128" s="182">
        <v>12</v>
      </c>
      <c r="L128" s="455"/>
      <c r="M128" s="455"/>
      <c r="N128" s="455">
        <f t="shared" si="0"/>
        <v>0</v>
      </c>
      <c r="O128" s="455"/>
      <c r="P128" s="455"/>
      <c r="Q128" s="455"/>
      <c r="R128" s="178"/>
      <c r="T128" s="152" t="s">
        <v>5</v>
      </c>
      <c r="U128" s="181" t="s">
        <v>37</v>
      </c>
      <c r="V128" s="180">
        <v>0</v>
      </c>
      <c r="W128" s="180">
        <f t="shared" si="1"/>
        <v>0</v>
      </c>
      <c r="X128" s="180">
        <v>0</v>
      </c>
      <c r="Y128" s="180">
        <f t="shared" si="2"/>
        <v>0</v>
      </c>
      <c r="Z128" s="180">
        <v>0</v>
      </c>
      <c r="AA128" s="154">
        <f t="shared" si="3"/>
        <v>0</v>
      </c>
      <c r="AR128" s="176" t="s">
        <v>142</v>
      </c>
      <c r="AT128" s="176" t="s">
        <v>138</v>
      </c>
      <c r="AU128" s="176" t="s">
        <v>80</v>
      </c>
      <c r="AY128" s="176" t="s">
        <v>136</v>
      </c>
      <c r="BE128" s="177">
        <f t="shared" si="4"/>
        <v>0</v>
      </c>
      <c r="BF128" s="177">
        <f t="shared" si="5"/>
        <v>0</v>
      </c>
      <c r="BG128" s="177">
        <f t="shared" si="6"/>
        <v>0</v>
      </c>
      <c r="BH128" s="177">
        <f t="shared" si="7"/>
        <v>0</v>
      </c>
      <c r="BI128" s="177">
        <f t="shared" si="8"/>
        <v>0</v>
      </c>
      <c r="BJ128" s="176" t="s">
        <v>80</v>
      </c>
      <c r="BK128" s="172">
        <f t="shared" si="9"/>
        <v>0</v>
      </c>
      <c r="BL128" s="176" t="s">
        <v>142</v>
      </c>
      <c r="BM128" s="176" t="s">
        <v>186</v>
      </c>
    </row>
    <row r="129" spans="2:65" s="171" customFormat="1" ht="31.5" customHeight="1">
      <c r="B129" s="179"/>
      <c r="C129" s="185" t="s">
        <v>147</v>
      </c>
      <c r="D129" s="185" t="s">
        <v>138</v>
      </c>
      <c r="E129" s="184" t="s">
        <v>394</v>
      </c>
      <c r="F129" s="452" t="s">
        <v>393</v>
      </c>
      <c r="G129" s="452"/>
      <c r="H129" s="452"/>
      <c r="I129" s="452"/>
      <c r="J129" s="183" t="s">
        <v>146</v>
      </c>
      <c r="K129" s="182">
        <v>90</v>
      </c>
      <c r="L129" s="455"/>
      <c r="M129" s="455"/>
      <c r="N129" s="455">
        <f t="shared" si="0"/>
        <v>0</v>
      </c>
      <c r="O129" s="455"/>
      <c r="P129" s="455"/>
      <c r="Q129" s="455"/>
      <c r="R129" s="178"/>
      <c r="T129" s="152" t="s">
        <v>5</v>
      </c>
      <c r="U129" s="181" t="s">
        <v>37</v>
      </c>
      <c r="V129" s="180">
        <v>0</v>
      </c>
      <c r="W129" s="180">
        <f t="shared" si="1"/>
        <v>0</v>
      </c>
      <c r="X129" s="180">
        <v>0</v>
      </c>
      <c r="Y129" s="180">
        <f t="shared" si="2"/>
        <v>0</v>
      </c>
      <c r="Z129" s="180">
        <v>0</v>
      </c>
      <c r="AA129" s="154">
        <f t="shared" si="3"/>
        <v>0</v>
      </c>
      <c r="AR129" s="176" t="s">
        <v>142</v>
      </c>
      <c r="AT129" s="176" t="s">
        <v>138</v>
      </c>
      <c r="AU129" s="176" t="s">
        <v>80</v>
      </c>
      <c r="AY129" s="176" t="s">
        <v>136</v>
      </c>
      <c r="BE129" s="177">
        <f t="shared" si="4"/>
        <v>0</v>
      </c>
      <c r="BF129" s="177">
        <f t="shared" si="5"/>
        <v>0</v>
      </c>
      <c r="BG129" s="177">
        <f t="shared" si="6"/>
        <v>0</v>
      </c>
      <c r="BH129" s="177">
        <f t="shared" si="7"/>
        <v>0</v>
      </c>
      <c r="BI129" s="177">
        <f t="shared" si="8"/>
        <v>0</v>
      </c>
      <c r="BJ129" s="176" t="s">
        <v>80</v>
      </c>
      <c r="BK129" s="172">
        <f t="shared" si="9"/>
        <v>0</v>
      </c>
      <c r="BL129" s="176" t="s">
        <v>142</v>
      </c>
      <c r="BM129" s="176" t="s">
        <v>190</v>
      </c>
    </row>
    <row r="130" spans="2:65" s="171" customFormat="1" ht="22.5" customHeight="1">
      <c r="B130" s="179"/>
      <c r="C130" s="185" t="s">
        <v>152</v>
      </c>
      <c r="D130" s="185" t="s">
        <v>138</v>
      </c>
      <c r="E130" s="184" t="s">
        <v>392</v>
      </c>
      <c r="F130" s="452" t="s">
        <v>391</v>
      </c>
      <c r="G130" s="452"/>
      <c r="H130" s="452"/>
      <c r="I130" s="452"/>
      <c r="J130" s="183" t="s">
        <v>185</v>
      </c>
      <c r="K130" s="182">
        <v>1</v>
      </c>
      <c r="L130" s="455"/>
      <c r="M130" s="455"/>
      <c r="N130" s="455">
        <f t="shared" si="0"/>
        <v>0</v>
      </c>
      <c r="O130" s="455"/>
      <c r="P130" s="455"/>
      <c r="Q130" s="455"/>
      <c r="R130" s="178"/>
      <c r="T130" s="152" t="s">
        <v>5</v>
      </c>
      <c r="U130" s="181" t="s">
        <v>37</v>
      </c>
      <c r="V130" s="180">
        <v>0</v>
      </c>
      <c r="W130" s="180">
        <f t="shared" si="1"/>
        <v>0</v>
      </c>
      <c r="X130" s="180">
        <v>0</v>
      </c>
      <c r="Y130" s="180">
        <f t="shared" si="2"/>
        <v>0</v>
      </c>
      <c r="Z130" s="180">
        <v>0</v>
      </c>
      <c r="AA130" s="154">
        <f t="shared" si="3"/>
        <v>0</v>
      </c>
      <c r="AR130" s="176" t="s">
        <v>142</v>
      </c>
      <c r="AT130" s="176" t="s">
        <v>138</v>
      </c>
      <c r="AU130" s="176" t="s">
        <v>80</v>
      </c>
      <c r="AY130" s="176" t="s">
        <v>136</v>
      </c>
      <c r="BE130" s="177">
        <f t="shared" si="4"/>
        <v>0</v>
      </c>
      <c r="BF130" s="177">
        <f t="shared" si="5"/>
        <v>0</v>
      </c>
      <c r="BG130" s="177">
        <f t="shared" si="6"/>
        <v>0</v>
      </c>
      <c r="BH130" s="177">
        <f t="shared" si="7"/>
        <v>0</v>
      </c>
      <c r="BI130" s="177">
        <f t="shared" si="8"/>
        <v>0</v>
      </c>
      <c r="BJ130" s="176" t="s">
        <v>80</v>
      </c>
      <c r="BK130" s="172">
        <f t="shared" si="9"/>
        <v>0</v>
      </c>
      <c r="BL130" s="176" t="s">
        <v>142</v>
      </c>
      <c r="BM130" s="176" t="s">
        <v>194</v>
      </c>
    </row>
    <row r="131" spans="2:65" s="171" customFormat="1" ht="31.5" customHeight="1">
      <c r="B131" s="179"/>
      <c r="C131" s="185" t="s">
        <v>156</v>
      </c>
      <c r="D131" s="185" t="s">
        <v>138</v>
      </c>
      <c r="E131" s="184" t="s">
        <v>390</v>
      </c>
      <c r="F131" s="452" t="s">
        <v>389</v>
      </c>
      <c r="G131" s="452"/>
      <c r="H131" s="452"/>
      <c r="I131" s="452"/>
      <c r="J131" s="183" t="s">
        <v>146</v>
      </c>
      <c r="K131" s="182">
        <v>2629</v>
      </c>
      <c r="L131" s="455"/>
      <c r="M131" s="455"/>
      <c r="N131" s="455">
        <f t="shared" si="0"/>
        <v>0</v>
      </c>
      <c r="O131" s="455"/>
      <c r="P131" s="455"/>
      <c r="Q131" s="455"/>
      <c r="R131" s="178"/>
      <c r="T131" s="152" t="s">
        <v>5</v>
      </c>
      <c r="U131" s="181" t="s">
        <v>37</v>
      </c>
      <c r="V131" s="180">
        <v>0</v>
      </c>
      <c r="W131" s="180">
        <f t="shared" si="1"/>
        <v>0</v>
      </c>
      <c r="X131" s="180">
        <v>0</v>
      </c>
      <c r="Y131" s="180">
        <f t="shared" si="2"/>
        <v>0</v>
      </c>
      <c r="Z131" s="180">
        <v>0</v>
      </c>
      <c r="AA131" s="154">
        <f t="shared" si="3"/>
        <v>0</v>
      </c>
      <c r="AR131" s="176" t="s">
        <v>142</v>
      </c>
      <c r="AT131" s="176" t="s">
        <v>138</v>
      </c>
      <c r="AU131" s="176" t="s">
        <v>80</v>
      </c>
      <c r="AY131" s="176" t="s">
        <v>136</v>
      </c>
      <c r="BE131" s="177">
        <f t="shared" si="4"/>
        <v>0</v>
      </c>
      <c r="BF131" s="177">
        <f t="shared" si="5"/>
        <v>0</v>
      </c>
      <c r="BG131" s="177">
        <f t="shared" si="6"/>
        <v>0</v>
      </c>
      <c r="BH131" s="177">
        <f t="shared" si="7"/>
        <v>0</v>
      </c>
      <c r="BI131" s="177">
        <f t="shared" si="8"/>
        <v>0</v>
      </c>
      <c r="BJ131" s="176" t="s">
        <v>80</v>
      </c>
      <c r="BK131" s="172">
        <f t="shared" si="9"/>
        <v>0</v>
      </c>
      <c r="BL131" s="176" t="s">
        <v>142</v>
      </c>
      <c r="BM131" s="176" t="s">
        <v>198</v>
      </c>
    </row>
    <row r="132" spans="2:65" s="171" customFormat="1" ht="31.5" customHeight="1">
      <c r="B132" s="179"/>
      <c r="C132" s="185" t="s">
        <v>170</v>
      </c>
      <c r="D132" s="185" t="s">
        <v>138</v>
      </c>
      <c r="E132" s="184" t="s">
        <v>388</v>
      </c>
      <c r="F132" s="452" t="s">
        <v>387</v>
      </c>
      <c r="G132" s="452"/>
      <c r="H132" s="452"/>
      <c r="I132" s="452"/>
      <c r="J132" s="183" t="s">
        <v>146</v>
      </c>
      <c r="K132" s="182">
        <v>210</v>
      </c>
      <c r="L132" s="455"/>
      <c r="M132" s="455"/>
      <c r="N132" s="455">
        <f t="shared" si="0"/>
        <v>0</v>
      </c>
      <c r="O132" s="455"/>
      <c r="P132" s="455"/>
      <c r="Q132" s="455"/>
      <c r="R132" s="178"/>
      <c r="T132" s="152" t="s">
        <v>5</v>
      </c>
      <c r="U132" s="181" t="s">
        <v>37</v>
      </c>
      <c r="V132" s="180">
        <v>0</v>
      </c>
      <c r="W132" s="180">
        <f t="shared" si="1"/>
        <v>0</v>
      </c>
      <c r="X132" s="180">
        <v>0</v>
      </c>
      <c r="Y132" s="180">
        <f t="shared" si="2"/>
        <v>0</v>
      </c>
      <c r="Z132" s="180">
        <v>0</v>
      </c>
      <c r="AA132" s="154">
        <f t="shared" si="3"/>
        <v>0</v>
      </c>
      <c r="AR132" s="176" t="s">
        <v>142</v>
      </c>
      <c r="AT132" s="176" t="s">
        <v>138</v>
      </c>
      <c r="AU132" s="176" t="s">
        <v>80</v>
      </c>
      <c r="AY132" s="176" t="s">
        <v>136</v>
      </c>
      <c r="BE132" s="177">
        <f t="shared" si="4"/>
        <v>0</v>
      </c>
      <c r="BF132" s="177">
        <f t="shared" si="5"/>
        <v>0</v>
      </c>
      <c r="BG132" s="177">
        <f t="shared" si="6"/>
        <v>0</v>
      </c>
      <c r="BH132" s="177">
        <f t="shared" si="7"/>
        <v>0</v>
      </c>
      <c r="BI132" s="177">
        <f t="shared" si="8"/>
        <v>0</v>
      </c>
      <c r="BJ132" s="176" t="s">
        <v>80</v>
      </c>
      <c r="BK132" s="172">
        <f t="shared" si="9"/>
        <v>0</v>
      </c>
      <c r="BL132" s="176" t="s">
        <v>142</v>
      </c>
      <c r="BM132" s="176" t="s">
        <v>347</v>
      </c>
    </row>
    <row r="133" spans="2:65" s="171" customFormat="1" ht="22.5" customHeight="1">
      <c r="B133" s="179"/>
      <c r="C133" s="185" t="s">
        <v>240</v>
      </c>
      <c r="D133" s="185" t="s">
        <v>138</v>
      </c>
      <c r="E133" s="184" t="s">
        <v>386</v>
      </c>
      <c r="F133" s="452" t="s">
        <v>385</v>
      </c>
      <c r="G133" s="452"/>
      <c r="H133" s="452"/>
      <c r="I133" s="452"/>
      <c r="J133" s="183" t="s">
        <v>185</v>
      </c>
      <c r="K133" s="182">
        <v>369</v>
      </c>
      <c r="L133" s="455"/>
      <c r="M133" s="455"/>
      <c r="N133" s="455">
        <f t="shared" si="0"/>
        <v>0</v>
      </c>
      <c r="O133" s="455"/>
      <c r="P133" s="455"/>
      <c r="Q133" s="455"/>
      <c r="R133" s="178"/>
      <c r="T133" s="152" t="s">
        <v>5</v>
      </c>
      <c r="U133" s="181" t="s">
        <v>37</v>
      </c>
      <c r="V133" s="180">
        <v>0</v>
      </c>
      <c r="W133" s="180">
        <f t="shared" si="1"/>
        <v>0</v>
      </c>
      <c r="X133" s="180">
        <v>0</v>
      </c>
      <c r="Y133" s="180">
        <f t="shared" si="2"/>
        <v>0</v>
      </c>
      <c r="Z133" s="180">
        <v>0</v>
      </c>
      <c r="AA133" s="154">
        <f t="shared" si="3"/>
        <v>0</v>
      </c>
      <c r="AR133" s="176" t="s">
        <v>142</v>
      </c>
      <c r="AT133" s="176" t="s">
        <v>138</v>
      </c>
      <c r="AU133" s="176" t="s">
        <v>80</v>
      </c>
      <c r="AY133" s="176" t="s">
        <v>136</v>
      </c>
      <c r="BE133" s="177">
        <f t="shared" si="4"/>
        <v>0</v>
      </c>
      <c r="BF133" s="177">
        <f t="shared" si="5"/>
        <v>0</v>
      </c>
      <c r="BG133" s="177">
        <f t="shared" si="6"/>
        <v>0</v>
      </c>
      <c r="BH133" s="177">
        <f t="shared" si="7"/>
        <v>0</v>
      </c>
      <c r="BI133" s="177">
        <f t="shared" si="8"/>
        <v>0</v>
      </c>
      <c r="BJ133" s="176" t="s">
        <v>80</v>
      </c>
      <c r="BK133" s="172">
        <f t="shared" si="9"/>
        <v>0</v>
      </c>
      <c r="BL133" s="176" t="s">
        <v>142</v>
      </c>
      <c r="BM133" s="176" t="s">
        <v>143</v>
      </c>
    </row>
    <row r="134" spans="2:65" s="171" customFormat="1" ht="31.5" customHeight="1">
      <c r="B134" s="179"/>
      <c r="C134" s="185" t="s">
        <v>137</v>
      </c>
      <c r="D134" s="185" t="s">
        <v>138</v>
      </c>
      <c r="E134" s="184" t="s">
        <v>384</v>
      </c>
      <c r="F134" s="452" t="s">
        <v>383</v>
      </c>
      <c r="G134" s="452"/>
      <c r="H134" s="452"/>
      <c r="I134" s="452"/>
      <c r="J134" s="183" t="s">
        <v>185</v>
      </c>
      <c r="K134" s="182">
        <v>210</v>
      </c>
      <c r="L134" s="455"/>
      <c r="M134" s="455"/>
      <c r="N134" s="455">
        <f t="shared" si="0"/>
        <v>0</v>
      </c>
      <c r="O134" s="455"/>
      <c r="P134" s="455"/>
      <c r="Q134" s="455"/>
      <c r="R134" s="178"/>
      <c r="T134" s="152" t="s">
        <v>5</v>
      </c>
      <c r="U134" s="181" t="s">
        <v>37</v>
      </c>
      <c r="V134" s="180">
        <v>0</v>
      </c>
      <c r="W134" s="180">
        <f t="shared" si="1"/>
        <v>0</v>
      </c>
      <c r="X134" s="180">
        <v>0</v>
      </c>
      <c r="Y134" s="180">
        <f t="shared" si="2"/>
        <v>0</v>
      </c>
      <c r="Z134" s="180">
        <v>0</v>
      </c>
      <c r="AA134" s="154">
        <f t="shared" si="3"/>
        <v>0</v>
      </c>
      <c r="AR134" s="176" t="s">
        <v>142</v>
      </c>
      <c r="AT134" s="176" t="s">
        <v>138</v>
      </c>
      <c r="AU134" s="176" t="s">
        <v>80</v>
      </c>
      <c r="AY134" s="176" t="s">
        <v>136</v>
      </c>
      <c r="BE134" s="177">
        <f t="shared" si="4"/>
        <v>0</v>
      </c>
      <c r="BF134" s="177">
        <f t="shared" si="5"/>
        <v>0</v>
      </c>
      <c r="BG134" s="177">
        <f t="shared" si="6"/>
        <v>0</v>
      </c>
      <c r="BH134" s="177">
        <f t="shared" si="7"/>
        <v>0</v>
      </c>
      <c r="BI134" s="177">
        <f t="shared" si="8"/>
        <v>0</v>
      </c>
      <c r="BJ134" s="176" t="s">
        <v>80</v>
      </c>
      <c r="BK134" s="172">
        <f t="shared" si="9"/>
        <v>0</v>
      </c>
      <c r="BL134" s="176" t="s">
        <v>142</v>
      </c>
      <c r="BM134" s="176" t="s">
        <v>195</v>
      </c>
    </row>
    <row r="135" spans="2:65" s="171" customFormat="1" ht="31.5" customHeight="1">
      <c r="B135" s="179"/>
      <c r="C135" s="185" t="s">
        <v>174</v>
      </c>
      <c r="D135" s="185" t="s">
        <v>138</v>
      </c>
      <c r="E135" s="184" t="s">
        <v>382</v>
      </c>
      <c r="F135" s="452" t="s">
        <v>381</v>
      </c>
      <c r="G135" s="452"/>
      <c r="H135" s="452"/>
      <c r="I135" s="452"/>
      <c r="J135" s="183" t="s">
        <v>185</v>
      </c>
      <c r="K135" s="182">
        <v>1</v>
      </c>
      <c r="L135" s="455"/>
      <c r="M135" s="455"/>
      <c r="N135" s="455">
        <f t="shared" si="0"/>
        <v>0</v>
      </c>
      <c r="O135" s="455"/>
      <c r="P135" s="455"/>
      <c r="Q135" s="455"/>
      <c r="R135" s="178"/>
      <c r="T135" s="152" t="s">
        <v>5</v>
      </c>
      <c r="U135" s="181" t="s">
        <v>37</v>
      </c>
      <c r="V135" s="180">
        <v>0</v>
      </c>
      <c r="W135" s="180">
        <f t="shared" si="1"/>
        <v>0</v>
      </c>
      <c r="X135" s="180">
        <v>0</v>
      </c>
      <c r="Y135" s="180">
        <f t="shared" si="2"/>
        <v>0</v>
      </c>
      <c r="Z135" s="180">
        <v>0</v>
      </c>
      <c r="AA135" s="154">
        <f t="shared" si="3"/>
        <v>0</v>
      </c>
      <c r="AR135" s="176" t="s">
        <v>142</v>
      </c>
      <c r="AT135" s="176" t="s">
        <v>138</v>
      </c>
      <c r="AU135" s="176" t="s">
        <v>80</v>
      </c>
      <c r="AY135" s="176" t="s">
        <v>136</v>
      </c>
      <c r="BE135" s="177">
        <f t="shared" si="4"/>
        <v>0</v>
      </c>
      <c r="BF135" s="177">
        <f t="shared" si="5"/>
        <v>0</v>
      </c>
      <c r="BG135" s="177">
        <f t="shared" si="6"/>
        <v>0</v>
      </c>
      <c r="BH135" s="177">
        <f t="shared" si="7"/>
        <v>0</v>
      </c>
      <c r="BI135" s="177">
        <f t="shared" si="8"/>
        <v>0</v>
      </c>
      <c r="BJ135" s="176" t="s">
        <v>80</v>
      </c>
      <c r="BK135" s="172">
        <f t="shared" si="9"/>
        <v>0</v>
      </c>
      <c r="BL135" s="176" t="s">
        <v>142</v>
      </c>
      <c r="BM135" s="176" t="s">
        <v>181</v>
      </c>
    </row>
    <row r="136" spans="2:65" s="171" customFormat="1" ht="31.5" customHeight="1">
      <c r="B136" s="179"/>
      <c r="C136" s="185" t="s">
        <v>10</v>
      </c>
      <c r="D136" s="185" t="s">
        <v>138</v>
      </c>
      <c r="E136" s="184" t="s">
        <v>380</v>
      </c>
      <c r="F136" s="452" t="s">
        <v>379</v>
      </c>
      <c r="G136" s="452"/>
      <c r="H136" s="452"/>
      <c r="I136" s="452"/>
      <c r="J136" s="183" t="s">
        <v>185</v>
      </c>
      <c r="K136" s="182">
        <v>22</v>
      </c>
      <c r="L136" s="455"/>
      <c r="M136" s="455"/>
      <c r="N136" s="455">
        <f t="shared" si="0"/>
        <v>0</v>
      </c>
      <c r="O136" s="455"/>
      <c r="P136" s="455"/>
      <c r="Q136" s="455"/>
      <c r="R136" s="178"/>
      <c r="T136" s="152" t="s">
        <v>5</v>
      </c>
      <c r="U136" s="181" t="s">
        <v>37</v>
      </c>
      <c r="V136" s="180">
        <v>0</v>
      </c>
      <c r="W136" s="180">
        <f t="shared" si="1"/>
        <v>0</v>
      </c>
      <c r="X136" s="180">
        <v>0</v>
      </c>
      <c r="Y136" s="180">
        <f t="shared" si="2"/>
        <v>0</v>
      </c>
      <c r="Z136" s="180">
        <v>0</v>
      </c>
      <c r="AA136" s="154">
        <f t="shared" si="3"/>
        <v>0</v>
      </c>
      <c r="AR136" s="176" t="s">
        <v>142</v>
      </c>
      <c r="AT136" s="176" t="s">
        <v>138</v>
      </c>
      <c r="AU136" s="176" t="s">
        <v>80</v>
      </c>
      <c r="AY136" s="176" t="s">
        <v>136</v>
      </c>
      <c r="BE136" s="177">
        <f t="shared" si="4"/>
        <v>0</v>
      </c>
      <c r="BF136" s="177">
        <f t="shared" si="5"/>
        <v>0</v>
      </c>
      <c r="BG136" s="177">
        <f t="shared" si="6"/>
        <v>0</v>
      </c>
      <c r="BH136" s="177">
        <f t="shared" si="7"/>
        <v>0</v>
      </c>
      <c r="BI136" s="177">
        <f t="shared" si="8"/>
        <v>0</v>
      </c>
      <c r="BJ136" s="176" t="s">
        <v>80</v>
      </c>
      <c r="BK136" s="172">
        <f t="shared" si="9"/>
        <v>0</v>
      </c>
      <c r="BL136" s="176" t="s">
        <v>142</v>
      </c>
      <c r="BM136" s="176" t="s">
        <v>322</v>
      </c>
    </row>
    <row r="137" spans="2:65" s="171" customFormat="1" ht="22.5" customHeight="1">
      <c r="B137" s="179"/>
      <c r="C137" s="185" t="s">
        <v>378</v>
      </c>
      <c r="D137" s="185" t="s">
        <v>138</v>
      </c>
      <c r="E137" s="184" t="s">
        <v>377</v>
      </c>
      <c r="F137" s="452" t="s">
        <v>376</v>
      </c>
      <c r="G137" s="452"/>
      <c r="H137" s="452"/>
      <c r="I137" s="452"/>
      <c r="J137" s="183" t="s">
        <v>185</v>
      </c>
      <c r="K137" s="182">
        <v>22</v>
      </c>
      <c r="L137" s="455"/>
      <c r="M137" s="455"/>
      <c r="N137" s="455">
        <f t="shared" si="0"/>
        <v>0</v>
      </c>
      <c r="O137" s="455"/>
      <c r="P137" s="455"/>
      <c r="Q137" s="455"/>
      <c r="R137" s="178"/>
      <c r="T137" s="152" t="s">
        <v>5</v>
      </c>
      <c r="U137" s="181" t="s">
        <v>37</v>
      </c>
      <c r="V137" s="180">
        <v>0</v>
      </c>
      <c r="W137" s="180">
        <f t="shared" si="1"/>
        <v>0</v>
      </c>
      <c r="X137" s="180">
        <v>0</v>
      </c>
      <c r="Y137" s="180">
        <f t="shared" si="2"/>
        <v>0</v>
      </c>
      <c r="Z137" s="180">
        <v>0</v>
      </c>
      <c r="AA137" s="154">
        <f t="shared" si="3"/>
        <v>0</v>
      </c>
      <c r="AR137" s="176" t="s">
        <v>142</v>
      </c>
      <c r="AT137" s="176" t="s">
        <v>138</v>
      </c>
      <c r="AU137" s="176" t="s">
        <v>80</v>
      </c>
      <c r="AY137" s="176" t="s">
        <v>136</v>
      </c>
      <c r="BE137" s="177">
        <f t="shared" si="4"/>
        <v>0</v>
      </c>
      <c r="BF137" s="177">
        <f t="shared" si="5"/>
        <v>0</v>
      </c>
      <c r="BG137" s="177">
        <f t="shared" si="6"/>
        <v>0</v>
      </c>
      <c r="BH137" s="177">
        <f t="shared" si="7"/>
        <v>0</v>
      </c>
      <c r="BI137" s="177">
        <f t="shared" si="8"/>
        <v>0</v>
      </c>
      <c r="BJ137" s="176" t="s">
        <v>80</v>
      </c>
      <c r="BK137" s="172">
        <f t="shared" si="9"/>
        <v>0</v>
      </c>
      <c r="BL137" s="176" t="s">
        <v>142</v>
      </c>
      <c r="BM137" s="176" t="s">
        <v>314</v>
      </c>
    </row>
    <row r="138" spans="2:65" s="171" customFormat="1" ht="22.5" customHeight="1">
      <c r="B138" s="179"/>
      <c r="C138" s="185" t="s">
        <v>180</v>
      </c>
      <c r="D138" s="185" t="s">
        <v>138</v>
      </c>
      <c r="E138" s="184" t="s">
        <v>375</v>
      </c>
      <c r="F138" s="452" t="s">
        <v>374</v>
      </c>
      <c r="G138" s="452"/>
      <c r="H138" s="452"/>
      <c r="I138" s="452"/>
      <c r="J138" s="183" t="s">
        <v>360</v>
      </c>
      <c r="K138" s="182">
        <v>1</v>
      </c>
      <c r="L138" s="455"/>
      <c r="M138" s="455"/>
      <c r="N138" s="455">
        <f t="shared" si="0"/>
        <v>0</v>
      </c>
      <c r="O138" s="455"/>
      <c r="P138" s="455"/>
      <c r="Q138" s="455"/>
      <c r="R138" s="178"/>
      <c r="T138" s="152" t="s">
        <v>5</v>
      </c>
      <c r="U138" s="181" t="s">
        <v>37</v>
      </c>
      <c r="V138" s="180">
        <v>0</v>
      </c>
      <c r="W138" s="180">
        <f t="shared" si="1"/>
        <v>0</v>
      </c>
      <c r="X138" s="180">
        <v>0</v>
      </c>
      <c r="Y138" s="180">
        <f t="shared" si="2"/>
        <v>0</v>
      </c>
      <c r="Z138" s="180">
        <v>0</v>
      </c>
      <c r="AA138" s="154">
        <f t="shared" si="3"/>
        <v>0</v>
      </c>
      <c r="AR138" s="176" t="s">
        <v>142</v>
      </c>
      <c r="AT138" s="176" t="s">
        <v>138</v>
      </c>
      <c r="AU138" s="176" t="s">
        <v>80</v>
      </c>
      <c r="AY138" s="176" t="s">
        <v>136</v>
      </c>
      <c r="BE138" s="177">
        <f t="shared" si="4"/>
        <v>0</v>
      </c>
      <c r="BF138" s="177">
        <f t="shared" si="5"/>
        <v>0</v>
      </c>
      <c r="BG138" s="177">
        <f t="shared" si="6"/>
        <v>0</v>
      </c>
      <c r="BH138" s="177">
        <f t="shared" si="7"/>
        <v>0</v>
      </c>
      <c r="BI138" s="177">
        <f t="shared" si="8"/>
        <v>0</v>
      </c>
      <c r="BJ138" s="176" t="s">
        <v>80</v>
      </c>
      <c r="BK138" s="172">
        <f t="shared" si="9"/>
        <v>0</v>
      </c>
      <c r="BL138" s="176" t="s">
        <v>142</v>
      </c>
      <c r="BM138" s="176" t="s">
        <v>205</v>
      </c>
    </row>
    <row r="139" spans="2:65" s="171" customFormat="1" ht="22.5" customHeight="1">
      <c r="B139" s="179"/>
      <c r="C139" s="185" t="s">
        <v>373</v>
      </c>
      <c r="D139" s="185" t="s">
        <v>138</v>
      </c>
      <c r="E139" s="184" t="s">
        <v>372</v>
      </c>
      <c r="F139" s="452" t="s">
        <v>371</v>
      </c>
      <c r="G139" s="452"/>
      <c r="H139" s="452"/>
      <c r="I139" s="452"/>
      <c r="J139" s="183" t="s">
        <v>360</v>
      </c>
      <c r="K139" s="182">
        <v>1</v>
      </c>
      <c r="L139" s="455"/>
      <c r="M139" s="455"/>
      <c r="N139" s="455">
        <f t="shared" si="0"/>
        <v>0</v>
      </c>
      <c r="O139" s="455"/>
      <c r="P139" s="455"/>
      <c r="Q139" s="455"/>
      <c r="R139" s="178"/>
      <c r="T139" s="152" t="s">
        <v>5</v>
      </c>
      <c r="U139" s="181" t="s">
        <v>37</v>
      </c>
      <c r="V139" s="180">
        <v>0</v>
      </c>
      <c r="W139" s="180">
        <f t="shared" si="1"/>
        <v>0</v>
      </c>
      <c r="X139" s="180">
        <v>0</v>
      </c>
      <c r="Y139" s="180">
        <f t="shared" si="2"/>
        <v>0</v>
      </c>
      <c r="Z139" s="180">
        <v>0</v>
      </c>
      <c r="AA139" s="154">
        <f t="shared" si="3"/>
        <v>0</v>
      </c>
      <c r="AR139" s="176" t="s">
        <v>142</v>
      </c>
      <c r="AT139" s="176" t="s">
        <v>138</v>
      </c>
      <c r="AU139" s="176" t="s">
        <v>80</v>
      </c>
      <c r="AY139" s="176" t="s">
        <v>136</v>
      </c>
      <c r="BE139" s="177">
        <f t="shared" si="4"/>
        <v>0</v>
      </c>
      <c r="BF139" s="177">
        <f t="shared" si="5"/>
        <v>0</v>
      </c>
      <c r="BG139" s="177">
        <f t="shared" si="6"/>
        <v>0</v>
      </c>
      <c r="BH139" s="177">
        <f t="shared" si="7"/>
        <v>0</v>
      </c>
      <c r="BI139" s="177">
        <f t="shared" si="8"/>
        <v>0</v>
      </c>
      <c r="BJ139" s="176" t="s">
        <v>80</v>
      </c>
      <c r="BK139" s="172">
        <f t="shared" si="9"/>
        <v>0</v>
      </c>
      <c r="BL139" s="176" t="s">
        <v>142</v>
      </c>
      <c r="BM139" s="176" t="s">
        <v>208</v>
      </c>
    </row>
    <row r="140" spans="2:65" s="171" customFormat="1" ht="22.5" customHeight="1">
      <c r="B140" s="179"/>
      <c r="C140" s="185" t="s">
        <v>186</v>
      </c>
      <c r="D140" s="185" t="s">
        <v>138</v>
      </c>
      <c r="E140" s="184" t="s">
        <v>370</v>
      </c>
      <c r="F140" s="452" t="s">
        <v>369</v>
      </c>
      <c r="G140" s="452"/>
      <c r="H140" s="452"/>
      <c r="I140" s="452"/>
      <c r="J140" s="183" t="s">
        <v>360</v>
      </c>
      <c r="K140" s="182">
        <v>1</v>
      </c>
      <c r="L140" s="455"/>
      <c r="M140" s="455"/>
      <c r="N140" s="455">
        <f t="shared" si="0"/>
        <v>0</v>
      </c>
      <c r="O140" s="455"/>
      <c r="P140" s="455"/>
      <c r="Q140" s="455"/>
      <c r="R140" s="178"/>
      <c r="T140" s="152" t="s">
        <v>5</v>
      </c>
      <c r="U140" s="181" t="s">
        <v>37</v>
      </c>
      <c r="V140" s="180">
        <v>0</v>
      </c>
      <c r="W140" s="180">
        <f t="shared" si="1"/>
        <v>0</v>
      </c>
      <c r="X140" s="180">
        <v>0</v>
      </c>
      <c r="Y140" s="180">
        <f t="shared" si="2"/>
        <v>0</v>
      </c>
      <c r="Z140" s="180">
        <v>0</v>
      </c>
      <c r="AA140" s="154">
        <f t="shared" si="3"/>
        <v>0</v>
      </c>
      <c r="AR140" s="176" t="s">
        <v>142</v>
      </c>
      <c r="AT140" s="176" t="s">
        <v>138</v>
      </c>
      <c r="AU140" s="176" t="s">
        <v>80</v>
      </c>
      <c r="AY140" s="176" t="s">
        <v>136</v>
      </c>
      <c r="BE140" s="177">
        <f t="shared" si="4"/>
        <v>0</v>
      </c>
      <c r="BF140" s="177">
        <f t="shared" si="5"/>
        <v>0</v>
      </c>
      <c r="BG140" s="177">
        <f t="shared" si="6"/>
        <v>0</v>
      </c>
      <c r="BH140" s="177">
        <f t="shared" si="7"/>
        <v>0</v>
      </c>
      <c r="BI140" s="177">
        <f t="shared" si="8"/>
        <v>0</v>
      </c>
      <c r="BJ140" s="176" t="s">
        <v>80</v>
      </c>
      <c r="BK140" s="172">
        <f t="shared" si="9"/>
        <v>0</v>
      </c>
      <c r="BL140" s="176" t="s">
        <v>142</v>
      </c>
      <c r="BM140" s="176" t="s">
        <v>171</v>
      </c>
    </row>
    <row r="141" spans="2:65" s="171" customFormat="1" ht="22.5" customHeight="1">
      <c r="B141" s="179"/>
      <c r="C141" s="185" t="s">
        <v>368</v>
      </c>
      <c r="D141" s="185" t="s">
        <v>138</v>
      </c>
      <c r="E141" s="184" t="s">
        <v>367</v>
      </c>
      <c r="F141" s="452" t="s">
        <v>366</v>
      </c>
      <c r="G141" s="452"/>
      <c r="H141" s="452"/>
      <c r="I141" s="452"/>
      <c r="J141" s="183" t="s">
        <v>360</v>
      </c>
      <c r="K141" s="182">
        <v>1</v>
      </c>
      <c r="L141" s="455"/>
      <c r="M141" s="455"/>
      <c r="N141" s="455">
        <f t="shared" si="0"/>
        <v>0</v>
      </c>
      <c r="O141" s="455"/>
      <c r="P141" s="455"/>
      <c r="Q141" s="455"/>
      <c r="R141" s="178"/>
      <c r="T141" s="152" t="s">
        <v>5</v>
      </c>
      <c r="U141" s="181" t="s">
        <v>37</v>
      </c>
      <c r="V141" s="180">
        <v>0</v>
      </c>
      <c r="W141" s="180">
        <f t="shared" si="1"/>
        <v>0</v>
      </c>
      <c r="X141" s="180">
        <v>0</v>
      </c>
      <c r="Y141" s="180">
        <f t="shared" si="2"/>
        <v>0</v>
      </c>
      <c r="Z141" s="180">
        <v>0</v>
      </c>
      <c r="AA141" s="154">
        <f t="shared" si="3"/>
        <v>0</v>
      </c>
      <c r="AR141" s="176" t="s">
        <v>142</v>
      </c>
      <c r="AT141" s="176" t="s">
        <v>138</v>
      </c>
      <c r="AU141" s="176" t="s">
        <v>80</v>
      </c>
      <c r="AY141" s="176" t="s">
        <v>136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76" t="s">
        <v>80</v>
      </c>
      <c r="BK141" s="172">
        <f t="shared" si="9"/>
        <v>0</v>
      </c>
      <c r="BL141" s="176" t="s">
        <v>142</v>
      </c>
      <c r="BM141" s="176" t="s">
        <v>227</v>
      </c>
    </row>
    <row r="142" spans="2:65" s="171" customFormat="1" ht="22.5" customHeight="1">
      <c r="B142" s="179"/>
      <c r="C142" s="185" t="s">
        <v>190</v>
      </c>
      <c r="D142" s="185" t="s">
        <v>138</v>
      </c>
      <c r="E142" s="184" t="s">
        <v>365</v>
      </c>
      <c r="F142" s="452" t="s">
        <v>364</v>
      </c>
      <c r="G142" s="452"/>
      <c r="H142" s="452"/>
      <c r="I142" s="452"/>
      <c r="J142" s="183" t="s">
        <v>360</v>
      </c>
      <c r="K142" s="182">
        <v>1</v>
      </c>
      <c r="L142" s="455"/>
      <c r="M142" s="455"/>
      <c r="N142" s="455">
        <f t="shared" si="0"/>
        <v>0</v>
      </c>
      <c r="O142" s="455"/>
      <c r="P142" s="455"/>
      <c r="Q142" s="455"/>
      <c r="R142" s="178"/>
      <c r="T142" s="152" t="s">
        <v>5</v>
      </c>
      <c r="U142" s="181" t="s">
        <v>37</v>
      </c>
      <c r="V142" s="180">
        <v>0</v>
      </c>
      <c r="W142" s="180">
        <f t="shared" si="1"/>
        <v>0</v>
      </c>
      <c r="X142" s="180">
        <v>0</v>
      </c>
      <c r="Y142" s="180">
        <f t="shared" si="2"/>
        <v>0</v>
      </c>
      <c r="Z142" s="180">
        <v>0</v>
      </c>
      <c r="AA142" s="154">
        <f t="shared" si="3"/>
        <v>0</v>
      </c>
      <c r="AR142" s="176" t="s">
        <v>142</v>
      </c>
      <c r="AT142" s="176" t="s">
        <v>138</v>
      </c>
      <c r="AU142" s="176" t="s">
        <v>80</v>
      </c>
      <c r="AY142" s="176" t="s">
        <v>136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76" t="s">
        <v>80</v>
      </c>
      <c r="BK142" s="172">
        <f t="shared" si="9"/>
        <v>0</v>
      </c>
      <c r="BL142" s="176" t="s">
        <v>142</v>
      </c>
      <c r="BM142" s="176" t="s">
        <v>167</v>
      </c>
    </row>
    <row r="143" spans="2:65" s="171" customFormat="1" ht="22.5" customHeight="1">
      <c r="B143" s="179"/>
      <c r="C143" s="185" t="s">
        <v>363</v>
      </c>
      <c r="D143" s="185" t="s">
        <v>138</v>
      </c>
      <c r="E143" s="184" t="s">
        <v>362</v>
      </c>
      <c r="F143" s="452" t="s">
        <v>361</v>
      </c>
      <c r="G143" s="452"/>
      <c r="H143" s="452"/>
      <c r="I143" s="452"/>
      <c r="J143" s="183" t="s">
        <v>360</v>
      </c>
      <c r="K143" s="182">
        <v>1</v>
      </c>
      <c r="L143" s="455"/>
      <c r="M143" s="455"/>
      <c r="N143" s="455">
        <f t="shared" si="0"/>
        <v>0</v>
      </c>
      <c r="O143" s="455"/>
      <c r="P143" s="455"/>
      <c r="Q143" s="455"/>
      <c r="R143" s="178"/>
      <c r="T143" s="152" t="s">
        <v>5</v>
      </c>
      <c r="U143" s="181" t="s">
        <v>37</v>
      </c>
      <c r="V143" s="180">
        <v>0</v>
      </c>
      <c r="W143" s="180">
        <f t="shared" si="1"/>
        <v>0</v>
      </c>
      <c r="X143" s="180">
        <v>0</v>
      </c>
      <c r="Y143" s="180">
        <f t="shared" si="2"/>
        <v>0</v>
      </c>
      <c r="Z143" s="180">
        <v>0</v>
      </c>
      <c r="AA143" s="154">
        <f t="shared" si="3"/>
        <v>0</v>
      </c>
      <c r="AR143" s="176" t="s">
        <v>142</v>
      </c>
      <c r="AT143" s="176" t="s">
        <v>138</v>
      </c>
      <c r="AU143" s="176" t="s">
        <v>80</v>
      </c>
      <c r="AY143" s="176" t="s">
        <v>136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76" t="s">
        <v>80</v>
      </c>
      <c r="BK143" s="172">
        <f t="shared" si="9"/>
        <v>0</v>
      </c>
      <c r="BL143" s="176" t="s">
        <v>142</v>
      </c>
      <c r="BM143" s="176" t="s">
        <v>214</v>
      </c>
    </row>
    <row r="144" spans="2:65" s="171" customFormat="1" ht="22.5" customHeight="1">
      <c r="B144" s="179"/>
      <c r="C144" s="185" t="s">
        <v>194</v>
      </c>
      <c r="D144" s="185" t="s">
        <v>138</v>
      </c>
      <c r="E144" s="184" t="s">
        <v>359</v>
      </c>
      <c r="F144" s="452" t="s">
        <v>358</v>
      </c>
      <c r="G144" s="452"/>
      <c r="H144" s="452"/>
      <c r="I144" s="452"/>
      <c r="J144" s="183" t="s">
        <v>290</v>
      </c>
      <c r="K144" s="182">
        <v>3</v>
      </c>
      <c r="L144" s="455"/>
      <c r="M144" s="455"/>
      <c r="N144" s="455">
        <f t="shared" si="0"/>
        <v>0</v>
      </c>
      <c r="O144" s="455"/>
      <c r="P144" s="455"/>
      <c r="Q144" s="455"/>
      <c r="R144" s="178"/>
      <c r="T144" s="152" t="s">
        <v>5</v>
      </c>
      <c r="U144" s="181" t="s">
        <v>37</v>
      </c>
      <c r="V144" s="180">
        <v>0</v>
      </c>
      <c r="W144" s="180">
        <f t="shared" si="1"/>
        <v>0</v>
      </c>
      <c r="X144" s="180">
        <v>0</v>
      </c>
      <c r="Y144" s="180">
        <f t="shared" si="2"/>
        <v>0</v>
      </c>
      <c r="Z144" s="180">
        <v>0</v>
      </c>
      <c r="AA144" s="154">
        <f t="shared" si="3"/>
        <v>0</v>
      </c>
      <c r="AR144" s="176" t="s">
        <v>142</v>
      </c>
      <c r="AT144" s="176" t="s">
        <v>138</v>
      </c>
      <c r="AU144" s="176" t="s">
        <v>80</v>
      </c>
      <c r="AY144" s="176" t="s">
        <v>136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76" t="s">
        <v>80</v>
      </c>
      <c r="BK144" s="172">
        <f t="shared" si="9"/>
        <v>0</v>
      </c>
      <c r="BL144" s="176" t="s">
        <v>142</v>
      </c>
      <c r="BM144" s="176" t="s">
        <v>220</v>
      </c>
    </row>
    <row r="145" spans="2:65" s="186" customFormat="1" ht="29.85" customHeight="1">
      <c r="B145" s="192"/>
      <c r="D145" s="191" t="s">
        <v>357</v>
      </c>
      <c r="E145" s="191"/>
      <c r="F145" s="191"/>
      <c r="G145" s="191"/>
      <c r="H145" s="191"/>
      <c r="I145" s="191"/>
      <c r="J145" s="191"/>
      <c r="K145" s="191"/>
      <c r="L145" s="191"/>
      <c r="M145" s="191"/>
      <c r="N145" s="463">
        <f>BK145</f>
        <v>0</v>
      </c>
      <c r="O145" s="425"/>
      <c r="P145" s="425"/>
      <c r="Q145" s="425"/>
      <c r="R145" s="190"/>
      <c r="T145" s="189"/>
      <c r="W145" s="188">
        <f>SUM(W146:W165)</f>
        <v>0</v>
      </c>
      <c r="Y145" s="188">
        <f>SUM(Y146:Y165)</f>
        <v>0</v>
      </c>
      <c r="AA145" s="187">
        <f>SUM(AA146:AA165)</f>
        <v>0</v>
      </c>
      <c r="AR145" s="144" t="s">
        <v>75</v>
      </c>
      <c r="AT145" s="145" t="s">
        <v>69</v>
      </c>
      <c r="AU145" s="145" t="s">
        <v>75</v>
      </c>
      <c r="AY145" s="144" t="s">
        <v>136</v>
      </c>
      <c r="BK145" s="146">
        <f>SUM(BK146:BK165)</f>
        <v>0</v>
      </c>
    </row>
    <row r="146" spans="2:65" s="171" customFormat="1" ht="31.5" customHeight="1">
      <c r="B146" s="179"/>
      <c r="C146" s="157" t="s">
        <v>356</v>
      </c>
      <c r="D146" s="157" t="s">
        <v>182</v>
      </c>
      <c r="E146" s="158" t="s">
        <v>355</v>
      </c>
      <c r="F146" s="414" t="s">
        <v>354</v>
      </c>
      <c r="G146" s="414"/>
      <c r="H146" s="414"/>
      <c r="I146" s="414"/>
      <c r="J146" s="159" t="s">
        <v>185</v>
      </c>
      <c r="K146" s="169">
        <v>105</v>
      </c>
      <c r="L146" s="417"/>
      <c r="M146" s="417"/>
      <c r="N146" s="417">
        <f t="shared" ref="N146:N165" si="10">ROUND(L146*K146,3)</f>
        <v>0</v>
      </c>
      <c r="O146" s="455"/>
      <c r="P146" s="455"/>
      <c r="Q146" s="455"/>
      <c r="R146" s="178"/>
      <c r="T146" s="152" t="s">
        <v>5</v>
      </c>
      <c r="U146" s="181" t="s">
        <v>37</v>
      </c>
      <c r="V146" s="180">
        <v>0</v>
      </c>
      <c r="W146" s="180">
        <f t="shared" ref="W146:W165" si="11">V146*K146</f>
        <v>0</v>
      </c>
      <c r="X146" s="180">
        <v>0</v>
      </c>
      <c r="Y146" s="180">
        <f t="shared" ref="Y146:Y165" si="12">X146*K146</f>
        <v>0</v>
      </c>
      <c r="Z146" s="180">
        <v>0</v>
      </c>
      <c r="AA146" s="154">
        <f t="shared" ref="AA146:AA165" si="13">Z146*K146</f>
        <v>0</v>
      </c>
      <c r="AR146" s="176" t="s">
        <v>155</v>
      </c>
      <c r="AT146" s="176" t="s">
        <v>182</v>
      </c>
      <c r="AU146" s="176" t="s">
        <v>80</v>
      </c>
      <c r="AY146" s="176" t="s">
        <v>136</v>
      </c>
      <c r="BE146" s="177">
        <f t="shared" ref="BE146:BE165" si="14">IF(U146="základná",N146,0)</f>
        <v>0</v>
      </c>
      <c r="BF146" s="177">
        <f t="shared" ref="BF146:BF165" si="15">IF(U146="znížená",N146,0)</f>
        <v>0</v>
      </c>
      <c r="BG146" s="177">
        <f t="shared" ref="BG146:BG165" si="16">IF(U146="zákl. prenesená",N146,0)</f>
        <v>0</v>
      </c>
      <c r="BH146" s="177">
        <f t="shared" ref="BH146:BH165" si="17">IF(U146="zníž. prenesená",N146,0)</f>
        <v>0</v>
      </c>
      <c r="BI146" s="177">
        <f t="shared" ref="BI146:BI165" si="18">IF(U146="nulová",N146,0)</f>
        <v>0</v>
      </c>
      <c r="BJ146" s="176" t="s">
        <v>80</v>
      </c>
      <c r="BK146" s="172">
        <f t="shared" ref="BK146:BK165" si="19">ROUND(L146*K146,3)</f>
        <v>0</v>
      </c>
      <c r="BL146" s="176" t="s">
        <v>142</v>
      </c>
      <c r="BM146" s="176" t="s">
        <v>245</v>
      </c>
    </row>
    <row r="147" spans="2:65" s="171" customFormat="1" ht="22.5" customHeight="1">
      <c r="B147" s="179"/>
      <c r="C147" s="157" t="s">
        <v>198</v>
      </c>
      <c r="D147" s="157" t="s">
        <v>182</v>
      </c>
      <c r="E147" s="158" t="s">
        <v>353</v>
      </c>
      <c r="F147" s="414" t="s">
        <v>352</v>
      </c>
      <c r="G147" s="414"/>
      <c r="H147" s="414"/>
      <c r="I147" s="414"/>
      <c r="J147" s="159" t="s">
        <v>185</v>
      </c>
      <c r="K147" s="169">
        <v>12</v>
      </c>
      <c r="L147" s="417"/>
      <c r="M147" s="417"/>
      <c r="N147" s="417">
        <f t="shared" si="10"/>
        <v>0</v>
      </c>
      <c r="O147" s="455"/>
      <c r="P147" s="455"/>
      <c r="Q147" s="455"/>
      <c r="R147" s="178"/>
      <c r="T147" s="152" t="s">
        <v>5</v>
      </c>
      <c r="U147" s="181" t="s">
        <v>37</v>
      </c>
      <c r="V147" s="180">
        <v>0</v>
      </c>
      <c r="W147" s="180">
        <f t="shared" si="11"/>
        <v>0</v>
      </c>
      <c r="X147" s="180">
        <v>0</v>
      </c>
      <c r="Y147" s="180">
        <f t="shared" si="12"/>
        <v>0</v>
      </c>
      <c r="Z147" s="180">
        <v>0</v>
      </c>
      <c r="AA147" s="154">
        <f t="shared" si="13"/>
        <v>0</v>
      </c>
      <c r="AR147" s="176" t="s">
        <v>155</v>
      </c>
      <c r="AT147" s="176" t="s">
        <v>182</v>
      </c>
      <c r="AU147" s="176" t="s">
        <v>80</v>
      </c>
      <c r="AY147" s="176" t="s">
        <v>136</v>
      </c>
      <c r="BE147" s="177">
        <f t="shared" si="14"/>
        <v>0</v>
      </c>
      <c r="BF147" s="177">
        <f t="shared" si="15"/>
        <v>0</v>
      </c>
      <c r="BG147" s="177">
        <f t="shared" si="16"/>
        <v>0</v>
      </c>
      <c r="BH147" s="177">
        <f t="shared" si="17"/>
        <v>0</v>
      </c>
      <c r="BI147" s="177">
        <f t="shared" si="18"/>
        <v>0</v>
      </c>
      <c r="BJ147" s="176" t="s">
        <v>80</v>
      </c>
      <c r="BK147" s="172">
        <f t="shared" si="19"/>
        <v>0</v>
      </c>
      <c r="BL147" s="176" t="s">
        <v>142</v>
      </c>
      <c r="BM147" s="176" t="s">
        <v>232</v>
      </c>
    </row>
    <row r="148" spans="2:65" s="171" customFormat="1" ht="22.5" customHeight="1">
      <c r="B148" s="179"/>
      <c r="C148" s="157" t="s">
        <v>351</v>
      </c>
      <c r="D148" s="157" t="s">
        <v>182</v>
      </c>
      <c r="E148" s="158" t="s">
        <v>350</v>
      </c>
      <c r="F148" s="414" t="s">
        <v>349</v>
      </c>
      <c r="G148" s="414"/>
      <c r="H148" s="414"/>
      <c r="I148" s="414"/>
      <c r="J148" s="159" t="s">
        <v>185</v>
      </c>
      <c r="K148" s="169">
        <v>93</v>
      </c>
      <c r="L148" s="417"/>
      <c r="M148" s="417"/>
      <c r="N148" s="417">
        <f t="shared" si="10"/>
        <v>0</v>
      </c>
      <c r="O148" s="455"/>
      <c r="P148" s="455"/>
      <c r="Q148" s="455"/>
      <c r="R148" s="178"/>
      <c r="T148" s="152" t="s">
        <v>5</v>
      </c>
      <c r="U148" s="181" t="s">
        <v>37</v>
      </c>
      <c r="V148" s="180">
        <v>0</v>
      </c>
      <c r="W148" s="180">
        <f t="shared" si="11"/>
        <v>0</v>
      </c>
      <c r="X148" s="180">
        <v>0</v>
      </c>
      <c r="Y148" s="180">
        <f t="shared" si="12"/>
        <v>0</v>
      </c>
      <c r="Z148" s="180">
        <v>0</v>
      </c>
      <c r="AA148" s="154">
        <f t="shared" si="13"/>
        <v>0</v>
      </c>
      <c r="AR148" s="176" t="s">
        <v>155</v>
      </c>
      <c r="AT148" s="176" t="s">
        <v>182</v>
      </c>
      <c r="AU148" s="176" t="s">
        <v>80</v>
      </c>
      <c r="AY148" s="176" t="s">
        <v>136</v>
      </c>
      <c r="BE148" s="177">
        <f t="shared" si="14"/>
        <v>0</v>
      </c>
      <c r="BF148" s="177">
        <f t="shared" si="15"/>
        <v>0</v>
      </c>
      <c r="BG148" s="177">
        <f t="shared" si="16"/>
        <v>0</v>
      </c>
      <c r="BH148" s="177">
        <f t="shared" si="17"/>
        <v>0</v>
      </c>
      <c r="BI148" s="177">
        <f t="shared" si="18"/>
        <v>0</v>
      </c>
      <c r="BJ148" s="176" t="s">
        <v>80</v>
      </c>
      <c r="BK148" s="172">
        <f t="shared" si="19"/>
        <v>0</v>
      </c>
      <c r="BL148" s="176" t="s">
        <v>142</v>
      </c>
      <c r="BM148" s="176" t="s">
        <v>348</v>
      </c>
    </row>
    <row r="149" spans="2:65" s="171" customFormat="1" ht="22.5" customHeight="1">
      <c r="B149" s="179"/>
      <c r="C149" s="157" t="s">
        <v>347</v>
      </c>
      <c r="D149" s="157" t="s">
        <v>182</v>
      </c>
      <c r="E149" s="158" t="s">
        <v>346</v>
      </c>
      <c r="F149" s="414" t="s">
        <v>345</v>
      </c>
      <c r="G149" s="414"/>
      <c r="H149" s="414"/>
      <c r="I149" s="414"/>
      <c r="J149" s="159" t="s">
        <v>185</v>
      </c>
      <c r="K149" s="169">
        <v>12</v>
      </c>
      <c r="L149" s="417"/>
      <c r="M149" s="417"/>
      <c r="N149" s="417">
        <f t="shared" si="10"/>
        <v>0</v>
      </c>
      <c r="O149" s="455"/>
      <c r="P149" s="455"/>
      <c r="Q149" s="455"/>
      <c r="R149" s="178"/>
      <c r="T149" s="152" t="s">
        <v>5</v>
      </c>
      <c r="U149" s="181" t="s">
        <v>37</v>
      </c>
      <c r="V149" s="180">
        <v>0</v>
      </c>
      <c r="W149" s="180">
        <f t="shared" si="11"/>
        <v>0</v>
      </c>
      <c r="X149" s="180">
        <v>0</v>
      </c>
      <c r="Y149" s="180">
        <f t="shared" si="12"/>
        <v>0</v>
      </c>
      <c r="Z149" s="180">
        <v>0</v>
      </c>
      <c r="AA149" s="154">
        <f t="shared" si="13"/>
        <v>0</v>
      </c>
      <c r="AR149" s="176" t="s">
        <v>155</v>
      </c>
      <c r="AT149" s="176" t="s">
        <v>182</v>
      </c>
      <c r="AU149" s="176" t="s">
        <v>80</v>
      </c>
      <c r="AY149" s="176" t="s">
        <v>136</v>
      </c>
      <c r="BE149" s="177">
        <f t="shared" si="14"/>
        <v>0</v>
      </c>
      <c r="BF149" s="177">
        <f t="shared" si="15"/>
        <v>0</v>
      </c>
      <c r="BG149" s="177">
        <f t="shared" si="16"/>
        <v>0</v>
      </c>
      <c r="BH149" s="177">
        <f t="shared" si="17"/>
        <v>0</v>
      </c>
      <c r="BI149" s="177">
        <f t="shared" si="18"/>
        <v>0</v>
      </c>
      <c r="BJ149" s="176" t="s">
        <v>80</v>
      </c>
      <c r="BK149" s="172">
        <f t="shared" si="19"/>
        <v>0</v>
      </c>
      <c r="BL149" s="176" t="s">
        <v>142</v>
      </c>
      <c r="BM149" s="176" t="s">
        <v>344</v>
      </c>
    </row>
    <row r="150" spans="2:65" s="171" customFormat="1" ht="44.25" customHeight="1">
      <c r="B150" s="179"/>
      <c r="C150" s="157" t="s">
        <v>343</v>
      </c>
      <c r="D150" s="157" t="s">
        <v>182</v>
      </c>
      <c r="E150" s="158" t="s">
        <v>342</v>
      </c>
      <c r="F150" s="414" t="s">
        <v>341</v>
      </c>
      <c r="G150" s="414"/>
      <c r="H150" s="414"/>
      <c r="I150" s="414"/>
      <c r="J150" s="159" t="s">
        <v>185</v>
      </c>
      <c r="K150" s="169">
        <v>117</v>
      </c>
      <c r="L150" s="417"/>
      <c r="M150" s="417"/>
      <c r="N150" s="417">
        <f t="shared" si="10"/>
        <v>0</v>
      </c>
      <c r="O150" s="455"/>
      <c r="P150" s="455"/>
      <c r="Q150" s="455"/>
      <c r="R150" s="178"/>
      <c r="T150" s="152" t="s">
        <v>5</v>
      </c>
      <c r="U150" s="181" t="s">
        <v>37</v>
      </c>
      <c r="V150" s="180">
        <v>0</v>
      </c>
      <c r="W150" s="180">
        <f t="shared" si="11"/>
        <v>0</v>
      </c>
      <c r="X150" s="180">
        <v>0</v>
      </c>
      <c r="Y150" s="180">
        <f t="shared" si="12"/>
        <v>0</v>
      </c>
      <c r="Z150" s="180">
        <v>0</v>
      </c>
      <c r="AA150" s="154">
        <f t="shared" si="13"/>
        <v>0</v>
      </c>
      <c r="AR150" s="176" t="s">
        <v>155</v>
      </c>
      <c r="AT150" s="176" t="s">
        <v>182</v>
      </c>
      <c r="AU150" s="176" t="s">
        <v>80</v>
      </c>
      <c r="AY150" s="176" t="s">
        <v>136</v>
      </c>
      <c r="BE150" s="177">
        <f t="shared" si="14"/>
        <v>0</v>
      </c>
      <c r="BF150" s="177">
        <f t="shared" si="15"/>
        <v>0</v>
      </c>
      <c r="BG150" s="177">
        <f t="shared" si="16"/>
        <v>0</v>
      </c>
      <c r="BH150" s="177">
        <f t="shared" si="17"/>
        <v>0</v>
      </c>
      <c r="BI150" s="177">
        <f t="shared" si="18"/>
        <v>0</v>
      </c>
      <c r="BJ150" s="176" t="s">
        <v>80</v>
      </c>
      <c r="BK150" s="172">
        <f t="shared" si="19"/>
        <v>0</v>
      </c>
      <c r="BL150" s="176" t="s">
        <v>142</v>
      </c>
      <c r="BM150" s="176" t="s">
        <v>164</v>
      </c>
    </row>
    <row r="151" spans="2:65" s="171" customFormat="1" ht="22.5" customHeight="1">
      <c r="B151" s="179"/>
      <c r="C151" s="157" t="s">
        <v>143</v>
      </c>
      <c r="D151" s="157" t="s">
        <v>182</v>
      </c>
      <c r="E151" s="158" t="s">
        <v>340</v>
      </c>
      <c r="F151" s="414" t="s">
        <v>339</v>
      </c>
      <c r="G151" s="414"/>
      <c r="H151" s="414"/>
      <c r="I151" s="414"/>
      <c r="J151" s="159" t="s">
        <v>146</v>
      </c>
      <c r="K151" s="169">
        <v>1784</v>
      </c>
      <c r="L151" s="417"/>
      <c r="M151" s="417"/>
      <c r="N151" s="417">
        <f t="shared" si="10"/>
        <v>0</v>
      </c>
      <c r="O151" s="455"/>
      <c r="P151" s="455"/>
      <c r="Q151" s="455"/>
      <c r="R151" s="178"/>
      <c r="T151" s="152" t="s">
        <v>5</v>
      </c>
      <c r="U151" s="181" t="s">
        <v>37</v>
      </c>
      <c r="V151" s="180">
        <v>0</v>
      </c>
      <c r="W151" s="180">
        <f t="shared" si="11"/>
        <v>0</v>
      </c>
      <c r="X151" s="180">
        <v>0</v>
      </c>
      <c r="Y151" s="180">
        <f t="shared" si="12"/>
        <v>0</v>
      </c>
      <c r="Z151" s="180">
        <v>0</v>
      </c>
      <c r="AA151" s="154">
        <f t="shared" si="13"/>
        <v>0</v>
      </c>
      <c r="AR151" s="176" t="s">
        <v>155</v>
      </c>
      <c r="AT151" s="176" t="s">
        <v>182</v>
      </c>
      <c r="AU151" s="176" t="s">
        <v>80</v>
      </c>
      <c r="AY151" s="176" t="s">
        <v>136</v>
      </c>
      <c r="BE151" s="177">
        <f t="shared" si="14"/>
        <v>0</v>
      </c>
      <c r="BF151" s="177">
        <f t="shared" si="15"/>
        <v>0</v>
      </c>
      <c r="BG151" s="177">
        <f t="shared" si="16"/>
        <v>0</v>
      </c>
      <c r="BH151" s="177">
        <f t="shared" si="17"/>
        <v>0</v>
      </c>
      <c r="BI151" s="177">
        <f t="shared" si="18"/>
        <v>0</v>
      </c>
      <c r="BJ151" s="176" t="s">
        <v>80</v>
      </c>
      <c r="BK151" s="172">
        <f t="shared" si="19"/>
        <v>0</v>
      </c>
      <c r="BL151" s="176" t="s">
        <v>142</v>
      </c>
      <c r="BM151" s="176" t="s">
        <v>338</v>
      </c>
    </row>
    <row r="152" spans="2:65" s="171" customFormat="1" ht="22.5" customHeight="1">
      <c r="B152" s="179"/>
      <c r="C152" s="157" t="s">
        <v>191</v>
      </c>
      <c r="D152" s="157" t="s">
        <v>182</v>
      </c>
      <c r="E152" s="158" t="s">
        <v>337</v>
      </c>
      <c r="F152" s="414" t="s">
        <v>336</v>
      </c>
      <c r="G152" s="414"/>
      <c r="H152" s="414"/>
      <c r="I152" s="414"/>
      <c r="J152" s="159" t="s">
        <v>146</v>
      </c>
      <c r="K152" s="169">
        <v>845</v>
      </c>
      <c r="L152" s="417"/>
      <c r="M152" s="417"/>
      <c r="N152" s="417">
        <f t="shared" si="10"/>
        <v>0</v>
      </c>
      <c r="O152" s="455"/>
      <c r="P152" s="455"/>
      <c r="Q152" s="455"/>
      <c r="R152" s="178"/>
      <c r="T152" s="152" t="s">
        <v>5</v>
      </c>
      <c r="U152" s="181" t="s">
        <v>37</v>
      </c>
      <c r="V152" s="180">
        <v>0</v>
      </c>
      <c r="W152" s="180">
        <f t="shared" si="11"/>
        <v>0</v>
      </c>
      <c r="X152" s="180">
        <v>0</v>
      </c>
      <c r="Y152" s="180">
        <f t="shared" si="12"/>
        <v>0</v>
      </c>
      <c r="Z152" s="180">
        <v>0</v>
      </c>
      <c r="AA152" s="154">
        <f t="shared" si="13"/>
        <v>0</v>
      </c>
      <c r="AR152" s="176" t="s">
        <v>155</v>
      </c>
      <c r="AT152" s="176" t="s">
        <v>182</v>
      </c>
      <c r="AU152" s="176" t="s">
        <v>80</v>
      </c>
      <c r="AY152" s="176" t="s">
        <v>136</v>
      </c>
      <c r="BE152" s="177">
        <f t="shared" si="14"/>
        <v>0</v>
      </c>
      <c r="BF152" s="177">
        <f t="shared" si="15"/>
        <v>0</v>
      </c>
      <c r="BG152" s="177">
        <f t="shared" si="16"/>
        <v>0</v>
      </c>
      <c r="BH152" s="177">
        <f t="shared" si="17"/>
        <v>0</v>
      </c>
      <c r="BI152" s="177">
        <f t="shared" si="18"/>
        <v>0</v>
      </c>
      <c r="BJ152" s="176" t="s">
        <v>80</v>
      </c>
      <c r="BK152" s="172">
        <f t="shared" si="19"/>
        <v>0</v>
      </c>
      <c r="BL152" s="176" t="s">
        <v>142</v>
      </c>
      <c r="BM152" s="176" t="s">
        <v>335</v>
      </c>
    </row>
    <row r="153" spans="2:65" s="171" customFormat="1" ht="22.5" customHeight="1">
      <c r="B153" s="179"/>
      <c r="C153" s="157" t="s">
        <v>195</v>
      </c>
      <c r="D153" s="157" t="s">
        <v>182</v>
      </c>
      <c r="E153" s="158" t="s">
        <v>334</v>
      </c>
      <c r="F153" s="414" t="s">
        <v>333</v>
      </c>
      <c r="G153" s="414"/>
      <c r="H153" s="414"/>
      <c r="I153" s="414"/>
      <c r="J153" s="159" t="s">
        <v>146</v>
      </c>
      <c r="K153" s="169">
        <v>630</v>
      </c>
      <c r="L153" s="417"/>
      <c r="M153" s="417"/>
      <c r="N153" s="417">
        <f t="shared" si="10"/>
        <v>0</v>
      </c>
      <c r="O153" s="455"/>
      <c r="P153" s="455"/>
      <c r="Q153" s="455"/>
      <c r="R153" s="178"/>
      <c r="T153" s="152" t="s">
        <v>5</v>
      </c>
      <c r="U153" s="181" t="s">
        <v>37</v>
      </c>
      <c r="V153" s="180">
        <v>0</v>
      </c>
      <c r="W153" s="180">
        <f t="shared" si="11"/>
        <v>0</v>
      </c>
      <c r="X153" s="180">
        <v>0</v>
      </c>
      <c r="Y153" s="180">
        <f t="shared" si="12"/>
        <v>0</v>
      </c>
      <c r="Z153" s="180">
        <v>0</v>
      </c>
      <c r="AA153" s="154">
        <f t="shared" si="13"/>
        <v>0</v>
      </c>
      <c r="AR153" s="176" t="s">
        <v>155</v>
      </c>
      <c r="AT153" s="176" t="s">
        <v>182</v>
      </c>
      <c r="AU153" s="176" t="s">
        <v>80</v>
      </c>
      <c r="AY153" s="176" t="s">
        <v>136</v>
      </c>
      <c r="BE153" s="177">
        <f t="shared" si="14"/>
        <v>0</v>
      </c>
      <c r="BF153" s="177">
        <f t="shared" si="15"/>
        <v>0</v>
      </c>
      <c r="BG153" s="177">
        <f t="shared" si="16"/>
        <v>0</v>
      </c>
      <c r="BH153" s="177">
        <f t="shared" si="17"/>
        <v>0</v>
      </c>
      <c r="BI153" s="177">
        <f t="shared" si="18"/>
        <v>0</v>
      </c>
      <c r="BJ153" s="176" t="s">
        <v>80</v>
      </c>
      <c r="BK153" s="172">
        <f t="shared" si="19"/>
        <v>0</v>
      </c>
      <c r="BL153" s="176" t="s">
        <v>142</v>
      </c>
      <c r="BM153" s="176" t="s">
        <v>332</v>
      </c>
    </row>
    <row r="154" spans="2:65" s="171" customFormat="1" ht="22.5" customHeight="1">
      <c r="B154" s="179"/>
      <c r="C154" s="157" t="s">
        <v>177</v>
      </c>
      <c r="D154" s="157" t="s">
        <v>182</v>
      </c>
      <c r="E154" s="158" t="s">
        <v>331</v>
      </c>
      <c r="F154" s="414" t="s">
        <v>330</v>
      </c>
      <c r="G154" s="414"/>
      <c r="H154" s="414"/>
      <c r="I154" s="414"/>
      <c r="J154" s="159" t="s">
        <v>185</v>
      </c>
      <c r="K154" s="169">
        <v>214</v>
      </c>
      <c r="L154" s="417"/>
      <c r="M154" s="417"/>
      <c r="N154" s="417">
        <f t="shared" si="10"/>
        <v>0</v>
      </c>
      <c r="O154" s="455"/>
      <c r="P154" s="455"/>
      <c r="Q154" s="455"/>
      <c r="R154" s="178"/>
      <c r="T154" s="152" t="s">
        <v>5</v>
      </c>
      <c r="U154" s="181" t="s">
        <v>37</v>
      </c>
      <c r="V154" s="180">
        <v>0</v>
      </c>
      <c r="W154" s="180">
        <f t="shared" si="11"/>
        <v>0</v>
      </c>
      <c r="X154" s="180">
        <v>0</v>
      </c>
      <c r="Y154" s="180">
        <f t="shared" si="12"/>
        <v>0</v>
      </c>
      <c r="Z154" s="180">
        <v>0</v>
      </c>
      <c r="AA154" s="154">
        <f t="shared" si="13"/>
        <v>0</v>
      </c>
      <c r="AR154" s="176" t="s">
        <v>155</v>
      </c>
      <c r="AT154" s="176" t="s">
        <v>182</v>
      </c>
      <c r="AU154" s="176" t="s">
        <v>80</v>
      </c>
      <c r="AY154" s="176" t="s">
        <v>136</v>
      </c>
      <c r="BE154" s="177">
        <f t="shared" si="14"/>
        <v>0</v>
      </c>
      <c r="BF154" s="177">
        <f t="shared" si="15"/>
        <v>0</v>
      </c>
      <c r="BG154" s="177">
        <f t="shared" si="16"/>
        <v>0</v>
      </c>
      <c r="BH154" s="177">
        <f t="shared" si="17"/>
        <v>0</v>
      </c>
      <c r="BI154" s="177">
        <f t="shared" si="18"/>
        <v>0</v>
      </c>
      <c r="BJ154" s="176" t="s">
        <v>80</v>
      </c>
      <c r="BK154" s="172">
        <f t="shared" si="19"/>
        <v>0</v>
      </c>
      <c r="BL154" s="176" t="s">
        <v>142</v>
      </c>
      <c r="BM154" s="176" t="s">
        <v>329</v>
      </c>
    </row>
    <row r="155" spans="2:65" s="171" customFormat="1" ht="22.5" customHeight="1">
      <c r="B155" s="179"/>
      <c r="C155" s="157" t="s">
        <v>181</v>
      </c>
      <c r="D155" s="157" t="s">
        <v>182</v>
      </c>
      <c r="E155" s="158" t="s">
        <v>328</v>
      </c>
      <c r="F155" s="414" t="s">
        <v>327</v>
      </c>
      <c r="G155" s="414"/>
      <c r="H155" s="414"/>
      <c r="I155" s="414"/>
      <c r="J155" s="159" t="s">
        <v>185</v>
      </c>
      <c r="K155" s="169">
        <v>400</v>
      </c>
      <c r="L155" s="417"/>
      <c r="M155" s="417"/>
      <c r="N155" s="417">
        <f t="shared" si="10"/>
        <v>0</v>
      </c>
      <c r="O155" s="455"/>
      <c r="P155" s="455"/>
      <c r="Q155" s="455"/>
      <c r="R155" s="178"/>
      <c r="T155" s="152" t="s">
        <v>5</v>
      </c>
      <c r="U155" s="181" t="s">
        <v>37</v>
      </c>
      <c r="V155" s="180">
        <v>0</v>
      </c>
      <c r="W155" s="180">
        <f t="shared" si="11"/>
        <v>0</v>
      </c>
      <c r="X155" s="180">
        <v>0</v>
      </c>
      <c r="Y155" s="180">
        <f t="shared" si="12"/>
        <v>0</v>
      </c>
      <c r="Z155" s="180">
        <v>0</v>
      </c>
      <c r="AA155" s="154">
        <f t="shared" si="13"/>
        <v>0</v>
      </c>
      <c r="AR155" s="176" t="s">
        <v>155</v>
      </c>
      <c r="AT155" s="176" t="s">
        <v>182</v>
      </c>
      <c r="AU155" s="176" t="s">
        <v>80</v>
      </c>
      <c r="AY155" s="176" t="s">
        <v>136</v>
      </c>
      <c r="BE155" s="177">
        <f t="shared" si="14"/>
        <v>0</v>
      </c>
      <c r="BF155" s="177">
        <f t="shared" si="15"/>
        <v>0</v>
      </c>
      <c r="BG155" s="177">
        <f t="shared" si="16"/>
        <v>0</v>
      </c>
      <c r="BH155" s="177">
        <f t="shared" si="17"/>
        <v>0</v>
      </c>
      <c r="BI155" s="177">
        <f t="shared" si="18"/>
        <v>0</v>
      </c>
      <c r="BJ155" s="176" t="s">
        <v>80</v>
      </c>
      <c r="BK155" s="172">
        <f t="shared" si="19"/>
        <v>0</v>
      </c>
      <c r="BL155" s="176" t="s">
        <v>142</v>
      </c>
      <c r="BM155" s="176" t="s">
        <v>326</v>
      </c>
    </row>
    <row r="156" spans="2:65" s="171" customFormat="1" ht="22.5" customHeight="1">
      <c r="B156" s="179"/>
      <c r="C156" s="157" t="s">
        <v>187</v>
      </c>
      <c r="D156" s="157" t="s">
        <v>182</v>
      </c>
      <c r="E156" s="158" t="s">
        <v>325</v>
      </c>
      <c r="F156" s="414" t="s">
        <v>324</v>
      </c>
      <c r="G156" s="414"/>
      <c r="H156" s="414"/>
      <c r="I156" s="414"/>
      <c r="J156" s="159" t="s">
        <v>185</v>
      </c>
      <c r="K156" s="169">
        <v>456</v>
      </c>
      <c r="L156" s="417"/>
      <c r="M156" s="417"/>
      <c r="N156" s="417">
        <f t="shared" si="10"/>
        <v>0</v>
      </c>
      <c r="O156" s="455"/>
      <c r="P156" s="455"/>
      <c r="Q156" s="455"/>
      <c r="R156" s="178"/>
      <c r="T156" s="152" t="s">
        <v>5</v>
      </c>
      <c r="U156" s="181" t="s">
        <v>37</v>
      </c>
      <c r="V156" s="180">
        <v>0</v>
      </c>
      <c r="W156" s="180">
        <f t="shared" si="11"/>
        <v>0</v>
      </c>
      <c r="X156" s="180">
        <v>0</v>
      </c>
      <c r="Y156" s="180">
        <f t="shared" si="12"/>
        <v>0</v>
      </c>
      <c r="Z156" s="180">
        <v>0</v>
      </c>
      <c r="AA156" s="154">
        <f t="shared" si="13"/>
        <v>0</v>
      </c>
      <c r="AR156" s="176" t="s">
        <v>155</v>
      </c>
      <c r="AT156" s="176" t="s">
        <v>182</v>
      </c>
      <c r="AU156" s="176" t="s">
        <v>80</v>
      </c>
      <c r="AY156" s="176" t="s">
        <v>136</v>
      </c>
      <c r="BE156" s="177">
        <f t="shared" si="14"/>
        <v>0</v>
      </c>
      <c r="BF156" s="177">
        <f t="shared" si="15"/>
        <v>0</v>
      </c>
      <c r="BG156" s="177">
        <f t="shared" si="16"/>
        <v>0</v>
      </c>
      <c r="BH156" s="177">
        <f t="shared" si="17"/>
        <v>0</v>
      </c>
      <c r="BI156" s="177">
        <f t="shared" si="18"/>
        <v>0</v>
      </c>
      <c r="BJ156" s="176" t="s">
        <v>80</v>
      </c>
      <c r="BK156" s="172">
        <f t="shared" si="19"/>
        <v>0</v>
      </c>
      <c r="BL156" s="176" t="s">
        <v>142</v>
      </c>
      <c r="BM156" s="176" t="s">
        <v>323</v>
      </c>
    </row>
    <row r="157" spans="2:65" s="171" customFormat="1" ht="22.5" customHeight="1">
      <c r="B157" s="179"/>
      <c r="C157" s="157" t="s">
        <v>322</v>
      </c>
      <c r="D157" s="157" t="s">
        <v>182</v>
      </c>
      <c r="E157" s="158" t="s">
        <v>321</v>
      </c>
      <c r="F157" s="414" t="s">
        <v>320</v>
      </c>
      <c r="G157" s="414"/>
      <c r="H157" s="414"/>
      <c r="I157" s="414"/>
      <c r="J157" s="159" t="s">
        <v>146</v>
      </c>
      <c r="K157" s="169">
        <v>12</v>
      </c>
      <c r="L157" s="417"/>
      <c r="M157" s="417"/>
      <c r="N157" s="417">
        <f t="shared" si="10"/>
        <v>0</v>
      </c>
      <c r="O157" s="455"/>
      <c r="P157" s="455"/>
      <c r="Q157" s="455"/>
      <c r="R157" s="178"/>
      <c r="T157" s="152" t="s">
        <v>5</v>
      </c>
      <c r="U157" s="181" t="s">
        <v>37</v>
      </c>
      <c r="V157" s="180">
        <v>0</v>
      </c>
      <c r="W157" s="180">
        <f t="shared" si="11"/>
        <v>0</v>
      </c>
      <c r="X157" s="180">
        <v>0</v>
      </c>
      <c r="Y157" s="180">
        <f t="shared" si="12"/>
        <v>0</v>
      </c>
      <c r="Z157" s="180">
        <v>0</v>
      </c>
      <c r="AA157" s="154">
        <f t="shared" si="13"/>
        <v>0</v>
      </c>
      <c r="AR157" s="176" t="s">
        <v>155</v>
      </c>
      <c r="AT157" s="176" t="s">
        <v>182</v>
      </c>
      <c r="AU157" s="176" t="s">
        <v>80</v>
      </c>
      <c r="AY157" s="176" t="s">
        <v>136</v>
      </c>
      <c r="BE157" s="177">
        <f t="shared" si="14"/>
        <v>0</v>
      </c>
      <c r="BF157" s="177">
        <f t="shared" si="15"/>
        <v>0</v>
      </c>
      <c r="BG157" s="177">
        <f t="shared" si="16"/>
        <v>0</v>
      </c>
      <c r="BH157" s="177">
        <f t="shared" si="17"/>
        <v>0</v>
      </c>
      <c r="BI157" s="177">
        <f t="shared" si="18"/>
        <v>0</v>
      </c>
      <c r="BJ157" s="176" t="s">
        <v>80</v>
      </c>
      <c r="BK157" s="172">
        <f t="shared" si="19"/>
        <v>0</v>
      </c>
      <c r="BL157" s="176" t="s">
        <v>142</v>
      </c>
      <c r="BM157" s="176" t="s">
        <v>319</v>
      </c>
    </row>
    <row r="158" spans="2:65" s="171" customFormat="1" ht="31.5" customHeight="1">
      <c r="B158" s="179"/>
      <c r="C158" s="157" t="s">
        <v>318</v>
      </c>
      <c r="D158" s="157" t="s">
        <v>182</v>
      </c>
      <c r="E158" s="158" t="s">
        <v>317</v>
      </c>
      <c r="F158" s="414" t="s">
        <v>316</v>
      </c>
      <c r="G158" s="414"/>
      <c r="H158" s="414"/>
      <c r="I158" s="414"/>
      <c r="J158" s="159" t="s">
        <v>146</v>
      </c>
      <c r="K158" s="169">
        <v>90</v>
      </c>
      <c r="L158" s="417"/>
      <c r="M158" s="417"/>
      <c r="N158" s="417">
        <f t="shared" si="10"/>
        <v>0</v>
      </c>
      <c r="O158" s="455"/>
      <c r="P158" s="455"/>
      <c r="Q158" s="455"/>
      <c r="R158" s="178"/>
      <c r="T158" s="152" t="s">
        <v>5</v>
      </c>
      <c r="U158" s="181" t="s">
        <v>37</v>
      </c>
      <c r="V158" s="180">
        <v>0</v>
      </c>
      <c r="W158" s="180">
        <f t="shared" si="11"/>
        <v>0</v>
      </c>
      <c r="X158" s="180">
        <v>0</v>
      </c>
      <c r="Y158" s="180">
        <f t="shared" si="12"/>
        <v>0</v>
      </c>
      <c r="Z158" s="180">
        <v>0</v>
      </c>
      <c r="AA158" s="154">
        <f t="shared" si="13"/>
        <v>0</v>
      </c>
      <c r="AR158" s="176" t="s">
        <v>155</v>
      </c>
      <c r="AT158" s="176" t="s">
        <v>182</v>
      </c>
      <c r="AU158" s="176" t="s">
        <v>80</v>
      </c>
      <c r="AY158" s="176" t="s">
        <v>136</v>
      </c>
      <c r="BE158" s="177">
        <f t="shared" si="14"/>
        <v>0</v>
      </c>
      <c r="BF158" s="177">
        <f t="shared" si="15"/>
        <v>0</v>
      </c>
      <c r="BG158" s="177">
        <f t="shared" si="16"/>
        <v>0</v>
      </c>
      <c r="BH158" s="177">
        <f t="shared" si="17"/>
        <v>0</v>
      </c>
      <c r="BI158" s="177">
        <f t="shared" si="18"/>
        <v>0</v>
      </c>
      <c r="BJ158" s="176" t="s">
        <v>80</v>
      </c>
      <c r="BK158" s="172">
        <f t="shared" si="19"/>
        <v>0</v>
      </c>
      <c r="BL158" s="176" t="s">
        <v>142</v>
      </c>
      <c r="BM158" s="176" t="s">
        <v>315</v>
      </c>
    </row>
    <row r="159" spans="2:65" s="171" customFormat="1" ht="22.5" customHeight="1">
      <c r="B159" s="179"/>
      <c r="C159" s="157" t="s">
        <v>314</v>
      </c>
      <c r="D159" s="157" t="s">
        <v>182</v>
      </c>
      <c r="E159" s="158" t="s">
        <v>313</v>
      </c>
      <c r="F159" s="414" t="s">
        <v>312</v>
      </c>
      <c r="G159" s="414"/>
      <c r="H159" s="414"/>
      <c r="I159" s="414"/>
      <c r="J159" s="159" t="s">
        <v>146</v>
      </c>
      <c r="K159" s="169">
        <v>2629</v>
      </c>
      <c r="L159" s="417"/>
      <c r="M159" s="417"/>
      <c r="N159" s="417">
        <f t="shared" si="10"/>
        <v>0</v>
      </c>
      <c r="O159" s="455"/>
      <c r="P159" s="455"/>
      <c r="Q159" s="455"/>
      <c r="R159" s="178"/>
      <c r="T159" s="152" t="s">
        <v>5</v>
      </c>
      <c r="U159" s="181" t="s">
        <v>37</v>
      </c>
      <c r="V159" s="180">
        <v>0</v>
      </c>
      <c r="W159" s="180">
        <f t="shared" si="11"/>
        <v>0</v>
      </c>
      <c r="X159" s="180">
        <v>0</v>
      </c>
      <c r="Y159" s="180">
        <f t="shared" si="12"/>
        <v>0</v>
      </c>
      <c r="Z159" s="180">
        <v>0</v>
      </c>
      <c r="AA159" s="154">
        <f t="shared" si="13"/>
        <v>0</v>
      </c>
      <c r="AR159" s="176" t="s">
        <v>155</v>
      </c>
      <c r="AT159" s="176" t="s">
        <v>182</v>
      </c>
      <c r="AU159" s="176" t="s">
        <v>80</v>
      </c>
      <c r="AY159" s="176" t="s">
        <v>136</v>
      </c>
      <c r="BE159" s="177">
        <f t="shared" si="14"/>
        <v>0</v>
      </c>
      <c r="BF159" s="177">
        <f t="shared" si="15"/>
        <v>0</v>
      </c>
      <c r="BG159" s="177">
        <f t="shared" si="16"/>
        <v>0</v>
      </c>
      <c r="BH159" s="177">
        <f t="shared" si="17"/>
        <v>0</v>
      </c>
      <c r="BI159" s="177">
        <f t="shared" si="18"/>
        <v>0</v>
      </c>
      <c r="BJ159" s="176" t="s">
        <v>80</v>
      </c>
      <c r="BK159" s="172">
        <f t="shared" si="19"/>
        <v>0</v>
      </c>
      <c r="BL159" s="176" t="s">
        <v>142</v>
      </c>
      <c r="BM159" s="176" t="s">
        <v>311</v>
      </c>
    </row>
    <row r="160" spans="2:65" s="171" customFormat="1" ht="22.5" customHeight="1">
      <c r="B160" s="179"/>
      <c r="C160" s="157" t="s">
        <v>310</v>
      </c>
      <c r="D160" s="157" t="s">
        <v>182</v>
      </c>
      <c r="E160" s="158" t="s">
        <v>309</v>
      </c>
      <c r="F160" s="414" t="s">
        <v>308</v>
      </c>
      <c r="G160" s="414"/>
      <c r="H160" s="414"/>
      <c r="I160" s="414"/>
      <c r="J160" s="159" t="s">
        <v>146</v>
      </c>
      <c r="K160" s="169">
        <v>210</v>
      </c>
      <c r="L160" s="417"/>
      <c r="M160" s="417"/>
      <c r="N160" s="417">
        <f t="shared" si="10"/>
        <v>0</v>
      </c>
      <c r="O160" s="455"/>
      <c r="P160" s="455"/>
      <c r="Q160" s="455"/>
      <c r="R160" s="178"/>
      <c r="T160" s="152" t="s">
        <v>5</v>
      </c>
      <c r="U160" s="181" t="s">
        <v>37</v>
      </c>
      <c r="V160" s="180">
        <v>0</v>
      </c>
      <c r="W160" s="180">
        <f t="shared" si="11"/>
        <v>0</v>
      </c>
      <c r="X160" s="180">
        <v>0</v>
      </c>
      <c r="Y160" s="180">
        <f t="shared" si="12"/>
        <v>0</v>
      </c>
      <c r="Z160" s="180">
        <v>0</v>
      </c>
      <c r="AA160" s="154">
        <f t="shared" si="13"/>
        <v>0</v>
      </c>
      <c r="AR160" s="176" t="s">
        <v>155</v>
      </c>
      <c r="AT160" s="176" t="s">
        <v>182</v>
      </c>
      <c r="AU160" s="176" t="s">
        <v>80</v>
      </c>
      <c r="AY160" s="176" t="s">
        <v>136</v>
      </c>
      <c r="BE160" s="177">
        <f t="shared" si="14"/>
        <v>0</v>
      </c>
      <c r="BF160" s="177">
        <f t="shared" si="15"/>
        <v>0</v>
      </c>
      <c r="BG160" s="177">
        <f t="shared" si="16"/>
        <v>0</v>
      </c>
      <c r="BH160" s="177">
        <f t="shared" si="17"/>
        <v>0</v>
      </c>
      <c r="BI160" s="177">
        <f t="shared" si="18"/>
        <v>0</v>
      </c>
      <c r="BJ160" s="176" t="s">
        <v>80</v>
      </c>
      <c r="BK160" s="172">
        <f t="shared" si="19"/>
        <v>0</v>
      </c>
      <c r="BL160" s="176" t="s">
        <v>142</v>
      </c>
      <c r="BM160" s="176" t="s">
        <v>307</v>
      </c>
    </row>
    <row r="161" spans="2:65" s="171" customFormat="1" ht="22.5" customHeight="1">
      <c r="B161" s="179"/>
      <c r="C161" s="157" t="s">
        <v>205</v>
      </c>
      <c r="D161" s="157" t="s">
        <v>182</v>
      </c>
      <c r="E161" s="158" t="s">
        <v>306</v>
      </c>
      <c r="F161" s="414" t="s">
        <v>305</v>
      </c>
      <c r="G161" s="414"/>
      <c r="H161" s="414"/>
      <c r="I161" s="414"/>
      <c r="J161" s="159" t="s">
        <v>185</v>
      </c>
      <c r="K161" s="169">
        <v>105</v>
      </c>
      <c r="L161" s="417"/>
      <c r="M161" s="417"/>
      <c r="N161" s="417">
        <f t="shared" si="10"/>
        <v>0</v>
      </c>
      <c r="O161" s="455"/>
      <c r="P161" s="455"/>
      <c r="Q161" s="455"/>
      <c r="R161" s="178"/>
      <c r="T161" s="152" t="s">
        <v>5</v>
      </c>
      <c r="U161" s="181" t="s">
        <v>37</v>
      </c>
      <c r="V161" s="180">
        <v>0</v>
      </c>
      <c r="W161" s="180">
        <f t="shared" si="11"/>
        <v>0</v>
      </c>
      <c r="X161" s="180">
        <v>0</v>
      </c>
      <c r="Y161" s="180">
        <f t="shared" si="12"/>
        <v>0</v>
      </c>
      <c r="Z161" s="180">
        <v>0</v>
      </c>
      <c r="AA161" s="154">
        <f t="shared" si="13"/>
        <v>0</v>
      </c>
      <c r="AR161" s="176" t="s">
        <v>155</v>
      </c>
      <c r="AT161" s="176" t="s">
        <v>182</v>
      </c>
      <c r="AU161" s="176" t="s">
        <v>80</v>
      </c>
      <c r="AY161" s="176" t="s">
        <v>136</v>
      </c>
      <c r="BE161" s="177">
        <f t="shared" si="14"/>
        <v>0</v>
      </c>
      <c r="BF161" s="177">
        <f t="shared" si="15"/>
        <v>0</v>
      </c>
      <c r="BG161" s="177">
        <f t="shared" si="16"/>
        <v>0</v>
      </c>
      <c r="BH161" s="177">
        <f t="shared" si="17"/>
        <v>0</v>
      </c>
      <c r="BI161" s="177">
        <f t="shared" si="18"/>
        <v>0</v>
      </c>
      <c r="BJ161" s="176" t="s">
        <v>80</v>
      </c>
      <c r="BK161" s="172">
        <f t="shared" si="19"/>
        <v>0</v>
      </c>
      <c r="BL161" s="176" t="s">
        <v>142</v>
      </c>
      <c r="BM161" s="176" t="s">
        <v>304</v>
      </c>
    </row>
    <row r="162" spans="2:65" s="171" customFormat="1" ht="22.5" customHeight="1">
      <c r="B162" s="179"/>
      <c r="C162" s="157" t="s">
        <v>303</v>
      </c>
      <c r="D162" s="157" t="s">
        <v>182</v>
      </c>
      <c r="E162" s="158" t="s">
        <v>302</v>
      </c>
      <c r="F162" s="414" t="s">
        <v>301</v>
      </c>
      <c r="G162" s="414"/>
      <c r="H162" s="414"/>
      <c r="I162" s="414"/>
      <c r="J162" s="159" t="s">
        <v>185</v>
      </c>
      <c r="K162" s="169">
        <v>264</v>
      </c>
      <c r="L162" s="417"/>
      <c r="M162" s="417"/>
      <c r="N162" s="417">
        <f t="shared" si="10"/>
        <v>0</v>
      </c>
      <c r="O162" s="455"/>
      <c r="P162" s="455"/>
      <c r="Q162" s="455"/>
      <c r="R162" s="178"/>
      <c r="T162" s="152" t="s">
        <v>5</v>
      </c>
      <c r="U162" s="181" t="s">
        <v>37</v>
      </c>
      <c r="V162" s="180">
        <v>0</v>
      </c>
      <c r="W162" s="180">
        <f t="shared" si="11"/>
        <v>0</v>
      </c>
      <c r="X162" s="180">
        <v>0</v>
      </c>
      <c r="Y162" s="180">
        <f t="shared" si="12"/>
        <v>0</v>
      </c>
      <c r="Z162" s="180">
        <v>0</v>
      </c>
      <c r="AA162" s="154">
        <f t="shared" si="13"/>
        <v>0</v>
      </c>
      <c r="AR162" s="176" t="s">
        <v>155</v>
      </c>
      <c r="AT162" s="176" t="s">
        <v>182</v>
      </c>
      <c r="AU162" s="176" t="s">
        <v>80</v>
      </c>
      <c r="AY162" s="176" t="s">
        <v>136</v>
      </c>
      <c r="BE162" s="177">
        <f t="shared" si="14"/>
        <v>0</v>
      </c>
      <c r="BF162" s="177">
        <f t="shared" si="15"/>
        <v>0</v>
      </c>
      <c r="BG162" s="177">
        <f t="shared" si="16"/>
        <v>0</v>
      </c>
      <c r="BH162" s="177">
        <f t="shared" si="17"/>
        <v>0</v>
      </c>
      <c r="BI162" s="177">
        <f t="shared" si="18"/>
        <v>0</v>
      </c>
      <c r="BJ162" s="176" t="s">
        <v>80</v>
      </c>
      <c r="BK162" s="172">
        <f t="shared" si="19"/>
        <v>0</v>
      </c>
      <c r="BL162" s="176" t="s">
        <v>142</v>
      </c>
      <c r="BM162" s="176" t="s">
        <v>300</v>
      </c>
    </row>
    <row r="163" spans="2:65" s="171" customFormat="1" ht="22.5" customHeight="1">
      <c r="B163" s="179"/>
      <c r="C163" s="157" t="s">
        <v>208</v>
      </c>
      <c r="D163" s="157" t="s">
        <v>182</v>
      </c>
      <c r="E163" s="158" t="s">
        <v>299</v>
      </c>
      <c r="F163" s="414" t="s">
        <v>298</v>
      </c>
      <c r="G163" s="414"/>
      <c r="H163" s="414"/>
      <c r="I163" s="414"/>
      <c r="J163" s="159" t="s">
        <v>185</v>
      </c>
      <c r="K163" s="169">
        <v>210</v>
      </c>
      <c r="L163" s="417"/>
      <c r="M163" s="417"/>
      <c r="N163" s="417">
        <f t="shared" si="10"/>
        <v>0</v>
      </c>
      <c r="O163" s="455"/>
      <c r="P163" s="455"/>
      <c r="Q163" s="455"/>
      <c r="R163" s="178"/>
      <c r="T163" s="152" t="s">
        <v>5</v>
      </c>
      <c r="U163" s="181" t="s">
        <v>37</v>
      </c>
      <c r="V163" s="180">
        <v>0</v>
      </c>
      <c r="W163" s="180">
        <f t="shared" si="11"/>
        <v>0</v>
      </c>
      <c r="X163" s="180">
        <v>0</v>
      </c>
      <c r="Y163" s="180">
        <f t="shared" si="12"/>
        <v>0</v>
      </c>
      <c r="Z163" s="180">
        <v>0</v>
      </c>
      <c r="AA163" s="154">
        <f t="shared" si="13"/>
        <v>0</v>
      </c>
      <c r="AR163" s="176" t="s">
        <v>155</v>
      </c>
      <c r="AT163" s="176" t="s">
        <v>182</v>
      </c>
      <c r="AU163" s="176" t="s">
        <v>80</v>
      </c>
      <c r="AY163" s="176" t="s">
        <v>136</v>
      </c>
      <c r="BE163" s="177">
        <f t="shared" si="14"/>
        <v>0</v>
      </c>
      <c r="BF163" s="177">
        <f t="shared" si="15"/>
        <v>0</v>
      </c>
      <c r="BG163" s="177">
        <f t="shared" si="16"/>
        <v>0</v>
      </c>
      <c r="BH163" s="177">
        <f t="shared" si="17"/>
        <v>0</v>
      </c>
      <c r="BI163" s="177">
        <f t="shared" si="18"/>
        <v>0</v>
      </c>
      <c r="BJ163" s="176" t="s">
        <v>80</v>
      </c>
      <c r="BK163" s="172">
        <f t="shared" si="19"/>
        <v>0</v>
      </c>
      <c r="BL163" s="176" t="s">
        <v>142</v>
      </c>
      <c r="BM163" s="176" t="s">
        <v>297</v>
      </c>
    </row>
    <row r="164" spans="2:65" s="171" customFormat="1" ht="31.5" customHeight="1">
      <c r="B164" s="179"/>
      <c r="C164" s="157" t="s">
        <v>296</v>
      </c>
      <c r="D164" s="157" t="s">
        <v>182</v>
      </c>
      <c r="E164" s="158" t="s">
        <v>295</v>
      </c>
      <c r="F164" s="414" t="s">
        <v>294</v>
      </c>
      <c r="G164" s="414"/>
      <c r="H164" s="414"/>
      <c r="I164" s="414"/>
      <c r="J164" s="159" t="s">
        <v>185</v>
      </c>
      <c r="K164" s="169">
        <v>1</v>
      </c>
      <c r="L164" s="417"/>
      <c r="M164" s="417"/>
      <c r="N164" s="417">
        <f t="shared" si="10"/>
        <v>0</v>
      </c>
      <c r="O164" s="455"/>
      <c r="P164" s="455"/>
      <c r="Q164" s="455"/>
      <c r="R164" s="178"/>
      <c r="T164" s="152" t="s">
        <v>5</v>
      </c>
      <c r="U164" s="181" t="s">
        <v>37</v>
      </c>
      <c r="V164" s="180">
        <v>0</v>
      </c>
      <c r="W164" s="180">
        <f t="shared" si="11"/>
        <v>0</v>
      </c>
      <c r="X164" s="180">
        <v>0</v>
      </c>
      <c r="Y164" s="180">
        <f t="shared" si="12"/>
        <v>0</v>
      </c>
      <c r="Z164" s="180">
        <v>0</v>
      </c>
      <c r="AA164" s="154">
        <f t="shared" si="13"/>
        <v>0</v>
      </c>
      <c r="AR164" s="176" t="s">
        <v>155</v>
      </c>
      <c r="AT164" s="176" t="s">
        <v>182</v>
      </c>
      <c r="AU164" s="176" t="s">
        <v>80</v>
      </c>
      <c r="AY164" s="176" t="s">
        <v>136</v>
      </c>
      <c r="BE164" s="177">
        <f t="shared" si="14"/>
        <v>0</v>
      </c>
      <c r="BF164" s="177">
        <f t="shared" si="15"/>
        <v>0</v>
      </c>
      <c r="BG164" s="177">
        <f t="shared" si="16"/>
        <v>0</v>
      </c>
      <c r="BH164" s="177">
        <f t="shared" si="17"/>
        <v>0</v>
      </c>
      <c r="BI164" s="177">
        <f t="shared" si="18"/>
        <v>0</v>
      </c>
      <c r="BJ164" s="176" t="s">
        <v>80</v>
      </c>
      <c r="BK164" s="172">
        <f t="shared" si="19"/>
        <v>0</v>
      </c>
      <c r="BL164" s="176" t="s">
        <v>142</v>
      </c>
      <c r="BM164" s="176" t="s">
        <v>293</v>
      </c>
    </row>
    <row r="165" spans="2:65" s="171" customFormat="1" ht="22.5" customHeight="1">
      <c r="B165" s="179"/>
      <c r="C165" s="157" t="s">
        <v>171</v>
      </c>
      <c r="D165" s="157" t="s">
        <v>182</v>
      </c>
      <c r="E165" s="158" t="s">
        <v>292</v>
      </c>
      <c r="F165" s="414" t="s">
        <v>291</v>
      </c>
      <c r="G165" s="414"/>
      <c r="H165" s="414"/>
      <c r="I165" s="414"/>
      <c r="J165" s="159" t="s">
        <v>290</v>
      </c>
      <c r="K165" s="169">
        <v>3</v>
      </c>
      <c r="L165" s="417"/>
      <c r="M165" s="417"/>
      <c r="N165" s="417">
        <f t="shared" si="10"/>
        <v>0</v>
      </c>
      <c r="O165" s="455"/>
      <c r="P165" s="455"/>
      <c r="Q165" s="455"/>
      <c r="R165" s="178"/>
      <c r="T165" s="152" t="s">
        <v>5</v>
      </c>
      <c r="U165" s="181" t="s">
        <v>37</v>
      </c>
      <c r="V165" s="180">
        <v>0</v>
      </c>
      <c r="W165" s="180">
        <f t="shared" si="11"/>
        <v>0</v>
      </c>
      <c r="X165" s="180">
        <v>0</v>
      </c>
      <c r="Y165" s="180">
        <f t="shared" si="12"/>
        <v>0</v>
      </c>
      <c r="Z165" s="180">
        <v>0</v>
      </c>
      <c r="AA165" s="154">
        <f t="shared" si="13"/>
        <v>0</v>
      </c>
      <c r="AR165" s="176" t="s">
        <v>155</v>
      </c>
      <c r="AT165" s="176" t="s">
        <v>182</v>
      </c>
      <c r="AU165" s="176" t="s">
        <v>80</v>
      </c>
      <c r="AY165" s="176" t="s">
        <v>136</v>
      </c>
      <c r="BE165" s="177">
        <f t="shared" si="14"/>
        <v>0</v>
      </c>
      <c r="BF165" s="177">
        <f t="shared" si="15"/>
        <v>0</v>
      </c>
      <c r="BG165" s="177">
        <f t="shared" si="16"/>
        <v>0</v>
      </c>
      <c r="BH165" s="177">
        <f t="shared" si="17"/>
        <v>0</v>
      </c>
      <c r="BI165" s="177">
        <f t="shared" si="18"/>
        <v>0</v>
      </c>
      <c r="BJ165" s="176" t="s">
        <v>80</v>
      </c>
      <c r="BK165" s="172">
        <f t="shared" si="19"/>
        <v>0</v>
      </c>
      <c r="BL165" s="176" t="s">
        <v>142</v>
      </c>
      <c r="BM165" s="176" t="s">
        <v>289</v>
      </c>
    </row>
    <row r="166" spans="2:65" s="186" customFormat="1" ht="29.85" customHeight="1">
      <c r="B166" s="192"/>
      <c r="D166" s="191" t="s">
        <v>288</v>
      </c>
      <c r="E166" s="191"/>
      <c r="F166" s="191"/>
      <c r="G166" s="191"/>
      <c r="H166" s="191"/>
      <c r="I166" s="191"/>
      <c r="J166" s="191"/>
      <c r="K166" s="191"/>
      <c r="L166" s="191"/>
      <c r="M166" s="191"/>
      <c r="N166" s="463">
        <f>BK166</f>
        <v>0</v>
      </c>
      <c r="O166" s="425"/>
      <c r="P166" s="425"/>
      <c r="Q166" s="425"/>
      <c r="R166" s="190"/>
      <c r="T166" s="189"/>
      <c r="W166" s="188">
        <f>SUM(W167:W176)</f>
        <v>0</v>
      </c>
      <c r="Y166" s="188">
        <f>SUM(Y167:Y176)</f>
        <v>0</v>
      </c>
      <c r="AA166" s="187">
        <f>SUM(AA167:AA176)</f>
        <v>0</v>
      </c>
      <c r="AR166" s="144" t="s">
        <v>75</v>
      </c>
      <c r="AT166" s="145" t="s">
        <v>69</v>
      </c>
      <c r="AU166" s="145" t="s">
        <v>75</v>
      </c>
      <c r="AY166" s="144" t="s">
        <v>136</v>
      </c>
      <c r="BK166" s="146">
        <f>SUM(BK167:BK176)</f>
        <v>0</v>
      </c>
    </row>
    <row r="167" spans="2:65" s="171" customFormat="1" ht="31.5" customHeight="1">
      <c r="B167" s="179"/>
      <c r="C167" s="185" t="s">
        <v>224</v>
      </c>
      <c r="D167" s="185" t="s">
        <v>138</v>
      </c>
      <c r="E167" s="184" t="s">
        <v>287</v>
      </c>
      <c r="F167" s="452" t="s">
        <v>286</v>
      </c>
      <c r="G167" s="452"/>
      <c r="H167" s="452"/>
      <c r="I167" s="452"/>
      <c r="J167" s="183" t="s">
        <v>185</v>
      </c>
      <c r="K167" s="182">
        <v>117</v>
      </c>
      <c r="L167" s="455"/>
      <c r="M167" s="455"/>
      <c r="N167" s="455">
        <f t="shared" ref="N167:N176" si="20">ROUND(L167*K167,3)</f>
        <v>0</v>
      </c>
      <c r="O167" s="455"/>
      <c r="P167" s="455"/>
      <c r="Q167" s="455"/>
      <c r="R167" s="178"/>
      <c r="T167" s="152" t="s">
        <v>5</v>
      </c>
      <c r="U167" s="181" t="s">
        <v>37</v>
      </c>
      <c r="V167" s="180">
        <v>0</v>
      </c>
      <c r="W167" s="180">
        <f t="shared" ref="W167:W176" si="21">V167*K167</f>
        <v>0</v>
      </c>
      <c r="X167" s="180">
        <v>0</v>
      </c>
      <c r="Y167" s="180">
        <f t="shared" ref="Y167:Y176" si="22">X167*K167</f>
        <v>0</v>
      </c>
      <c r="Z167" s="180">
        <v>0</v>
      </c>
      <c r="AA167" s="154">
        <f t="shared" ref="AA167:AA176" si="23">Z167*K167</f>
        <v>0</v>
      </c>
      <c r="AR167" s="176" t="s">
        <v>142</v>
      </c>
      <c r="AT167" s="176" t="s">
        <v>138</v>
      </c>
      <c r="AU167" s="176" t="s">
        <v>80</v>
      </c>
      <c r="AY167" s="176" t="s">
        <v>136</v>
      </c>
      <c r="BE167" s="177">
        <f t="shared" ref="BE167:BE176" si="24">IF(U167="základná",N167,0)</f>
        <v>0</v>
      </c>
      <c r="BF167" s="177">
        <f t="shared" ref="BF167:BF176" si="25">IF(U167="znížená",N167,0)</f>
        <v>0</v>
      </c>
      <c r="BG167" s="177">
        <f t="shared" ref="BG167:BG176" si="26">IF(U167="zákl. prenesená",N167,0)</f>
        <v>0</v>
      </c>
      <c r="BH167" s="177">
        <f t="shared" ref="BH167:BH176" si="27">IF(U167="zníž. prenesená",N167,0)</f>
        <v>0</v>
      </c>
      <c r="BI167" s="177">
        <f t="shared" ref="BI167:BI176" si="28">IF(U167="nulová",N167,0)</f>
        <v>0</v>
      </c>
      <c r="BJ167" s="176" t="s">
        <v>80</v>
      </c>
      <c r="BK167" s="172">
        <f t="shared" ref="BK167:BK176" si="29">ROUND(L167*K167,3)</f>
        <v>0</v>
      </c>
      <c r="BL167" s="176" t="s">
        <v>142</v>
      </c>
      <c r="BM167" s="176" t="s">
        <v>285</v>
      </c>
    </row>
    <row r="168" spans="2:65" s="171" customFormat="1" ht="22.5" customHeight="1">
      <c r="B168" s="179"/>
      <c r="C168" s="185" t="s">
        <v>227</v>
      </c>
      <c r="D168" s="185" t="s">
        <v>138</v>
      </c>
      <c r="E168" s="184" t="s">
        <v>284</v>
      </c>
      <c r="F168" s="452" t="s">
        <v>283</v>
      </c>
      <c r="G168" s="452"/>
      <c r="H168" s="452"/>
      <c r="I168" s="452"/>
      <c r="J168" s="183" t="s">
        <v>185</v>
      </c>
      <c r="K168" s="182">
        <v>117</v>
      </c>
      <c r="L168" s="455"/>
      <c r="M168" s="455"/>
      <c r="N168" s="455">
        <f t="shared" si="20"/>
        <v>0</v>
      </c>
      <c r="O168" s="455"/>
      <c r="P168" s="455"/>
      <c r="Q168" s="455"/>
      <c r="R168" s="178"/>
      <c r="T168" s="152" t="s">
        <v>5</v>
      </c>
      <c r="U168" s="181" t="s">
        <v>37</v>
      </c>
      <c r="V168" s="180">
        <v>0</v>
      </c>
      <c r="W168" s="180">
        <f t="shared" si="21"/>
        <v>0</v>
      </c>
      <c r="X168" s="180">
        <v>0</v>
      </c>
      <c r="Y168" s="180">
        <f t="shared" si="22"/>
        <v>0</v>
      </c>
      <c r="Z168" s="180">
        <v>0</v>
      </c>
      <c r="AA168" s="154">
        <f t="shared" si="23"/>
        <v>0</v>
      </c>
      <c r="AR168" s="176" t="s">
        <v>142</v>
      </c>
      <c r="AT168" s="176" t="s">
        <v>138</v>
      </c>
      <c r="AU168" s="176" t="s">
        <v>80</v>
      </c>
      <c r="AY168" s="176" t="s">
        <v>136</v>
      </c>
      <c r="BE168" s="177">
        <f t="shared" si="24"/>
        <v>0</v>
      </c>
      <c r="BF168" s="177">
        <f t="shared" si="25"/>
        <v>0</v>
      </c>
      <c r="BG168" s="177">
        <f t="shared" si="26"/>
        <v>0</v>
      </c>
      <c r="BH168" s="177">
        <f t="shared" si="27"/>
        <v>0</v>
      </c>
      <c r="BI168" s="177">
        <f t="shared" si="28"/>
        <v>0</v>
      </c>
      <c r="BJ168" s="176" t="s">
        <v>80</v>
      </c>
      <c r="BK168" s="172">
        <f t="shared" si="29"/>
        <v>0</v>
      </c>
      <c r="BL168" s="176" t="s">
        <v>142</v>
      </c>
      <c r="BM168" s="176" t="s">
        <v>282</v>
      </c>
    </row>
    <row r="169" spans="2:65" s="171" customFormat="1" ht="22.5" customHeight="1">
      <c r="B169" s="179"/>
      <c r="C169" s="157" t="s">
        <v>281</v>
      </c>
      <c r="D169" s="157" t="s">
        <v>182</v>
      </c>
      <c r="E169" s="158" t="s">
        <v>280</v>
      </c>
      <c r="F169" s="414" t="s">
        <v>279</v>
      </c>
      <c r="G169" s="414"/>
      <c r="H169" s="414"/>
      <c r="I169" s="414"/>
      <c r="J169" s="159" t="s">
        <v>150</v>
      </c>
      <c r="K169" s="169">
        <v>85</v>
      </c>
      <c r="L169" s="417"/>
      <c r="M169" s="417"/>
      <c r="N169" s="417">
        <f t="shared" si="20"/>
        <v>0</v>
      </c>
      <c r="O169" s="455"/>
      <c r="P169" s="455"/>
      <c r="Q169" s="455"/>
      <c r="R169" s="178"/>
      <c r="T169" s="152" t="s">
        <v>5</v>
      </c>
      <c r="U169" s="181" t="s">
        <v>37</v>
      </c>
      <c r="V169" s="180">
        <v>0</v>
      </c>
      <c r="W169" s="180">
        <f t="shared" si="21"/>
        <v>0</v>
      </c>
      <c r="X169" s="180">
        <v>0</v>
      </c>
      <c r="Y169" s="180">
        <f t="shared" si="22"/>
        <v>0</v>
      </c>
      <c r="Z169" s="180">
        <v>0</v>
      </c>
      <c r="AA169" s="154">
        <f t="shared" si="23"/>
        <v>0</v>
      </c>
      <c r="AR169" s="176" t="s">
        <v>155</v>
      </c>
      <c r="AT169" s="176" t="s">
        <v>182</v>
      </c>
      <c r="AU169" s="176" t="s">
        <v>80</v>
      </c>
      <c r="AY169" s="176" t="s">
        <v>136</v>
      </c>
      <c r="BE169" s="177">
        <f t="shared" si="24"/>
        <v>0</v>
      </c>
      <c r="BF169" s="177">
        <f t="shared" si="25"/>
        <v>0</v>
      </c>
      <c r="BG169" s="177">
        <f t="shared" si="26"/>
        <v>0</v>
      </c>
      <c r="BH169" s="177">
        <f t="shared" si="27"/>
        <v>0</v>
      </c>
      <c r="BI169" s="177">
        <f t="shared" si="28"/>
        <v>0</v>
      </c>
      <c r="BJ169" s="176" t="s">
        <v>80</v>
      </c>
      <c r="BK169" s="172">
        <f t="shared" si="29"/>
        <v>0</v>
      </c>
      <c r="BL169" s="176" t="s">
        <v>142</v>
      </c>
      <c r="BM169" s="176" t="s">
        <v>278</v>
      </c>
    </row>
    <row r="170" spans="2:65" s="171" customFormat="1" ht="31.5" customHeight="1">
      <c r="B170" s="179"/>
      <c r="C170" s="185" t="s">
        <v>167</v>
      </c>
      <c r="D170" s="185" t="s">
        <v>138</v>
      </c>
      <c r="E170" s="184" t="s">
        <v>277</v>
      </c>
      <c r="F170" s="452" t="s">
        <v>276</v>
      </c>
      <c r="G170" s="452"/>
      <c r="H170" s="452"/>
      <c r="I170" s="452"/>
      <c r="J170" s="183" t="s">
        <v>146</v>
      </c>
      <c r="K170" s="182">
        <v>2629</v>
      </c>
      <c r="L170" s="455"/>
      <c r="M170" s="455"/>
      <c r="N170" s="455">
        <f t="shared" si="20"/>
        <v>0</v>
      </c>
      <c r="O170" s="455"/>
      <c r="P170" s="455"/>
      <c r="Q170" s="455"/>
      <c r="R170" s="178"/>
      <c r="T170" s="152" t="s">
        <v>5</v>
      </c>
      <c r="U170" s="181" t="s">
        <v>37</v>
      </c>
      <c r="V170" s="180">
        <v>0</v>
      </c>
      <c r="W170" s="180">
        <f t="shared" si="21"/>
        <v>0</v>
      </c>
      <c r="X170" s="180">
        <v>0</v>
      </c>
      <c r="Y170" s="180">
        <f t="shared" si="22"/>
        <v>0</v>
      </c>
      <c r="Z170" s="180">
        <v>0</v>
      </c>
      <c r="AA170" s="154">
        <f t="shared" si="23"/>
        <v>0</v>
      </c>
      <c r="AR170" s="176" t="s">
        <v>142</v>
      </c>
      <c r="AT170" s="176" t="s">
        <v>138</v>
      </c>
      <c r="AU170" s="176" t="s">
        <v>80</v>
      </c>
      <c r="AY170" s="176" t="s">
        <v>136</v>
      </c>
      <c r="BE170" s="177">
        <f t="shared" si="24"/>
        <v>0</v>
      </c>
      <c r="BF170" s="177">
        <f t="shared" si="25"/>
        <v>0</v>
      </c>
      <c r="BG170" s="177">
        <f t="shared" si="26"/>
        <v>0</v>
      </c>
      <c r="BH170" s="177">
        <f t="shared" si="27"/>
        <v>0</v>
      </c>
      <c r="BI170" s="177">
        <f t="shared" si="28"/>
        <v>0</v>
      </c>
      <c r="BJ170" s="176" t="s">
        <v>80</v>
      </c>
      <c r="BK170" s="172">
        <f t="shared" si="29"/>
        <v>0</v>
      </c>
      <c r="BL170" s="176" t="s">
        <v>142</v>
      </c>
      <c r="BM170" s="176" t="s">
        <v>275</v>
      </c>
    </row>
    <row r="171" spans="2:65" s="171" customFormat="1" ht="44.25" customHeight="1">
      <c r="B171" s="179"/>
      <c r="C171" s="185" t="s">
        <v>211</v>
      </c>
      <c r="D171" s="185" t="s">
        <v>138</v>
      </c>
      <c r="E171" s="184" t="s">
        <v>274</v>
      </c>
      <c r="F171" s="452" t="s">
        <v>273</v>
      </c>
      <c r="G171" s="452"/>
      <c r="H171" s="452"/>
      <c r="I171" s="452"/>
      <c r="J171" s="183" t="s">
        <v>146</v>
      </c>
      <c r="K171" s="182">
        <v>2629</v>
      </c>
      <c r="L171" s="455"/>
      <c r="M171" s="455"/>
      <c r="N171" s="455">
        <f t="shared" si="20"/>
        <v>0</v>
      </c>
      <c r="O171" s="455"/>
      <c r="P171" s="455"/>
      <c r="Q171" s="455"/>
      <c r="R171" s="178"/>
      <c r="T171" s="152" t="s">
        <v>5</v>
      </c>
      <c r="U171" s="181" t="s">
        <v>37</v>
      </c>
      <c r="V171" s="180">
        <v>0</v>
      </c>
      <c r="W171" s="180">
        <f t="shared" si="21"/>
        <v>0</v>
      </c>
      <c r="X171" s="180">
        <v>0</v>
      </c>
      <c r="Y171" s="180">
        <f t="shared" si="22"/>
        <v>0</v>
      </c>
      <c r="Z171" s="180">
        <v>0</v>
      </c>
      <c r="AA171" s="154">
        <f t="shared" si="23"/>
        <v>0</v>
      </c>
      <c r="AR171" s="176" t="s">
        <v>142</v>
      </c>
      <c r="AT171" s="176" t="s">
        <v>138</v>
      </c>
      <c r="AU171" s="176" t="s">
        <v>80</v>
      </c>
      <c r="AY171" s="176" t="s">
        <v>136</v>
      </c>
      <c r="BE171" s="177">
        <f t="shared" si="24"/>
        <v>0</v>
      </c>
      <c r="BF171" s="177">
        <f t="shared" si="25"/>
        <v>0</v>
      </c>
      <c r="BG171" s="177">
        <f t="shared" si="26"/>
        <v>0</v>
      </c>
      <c r="BH171" s="177">
        <f t="shared" si="27"/>
        <v>0</v>
      </c>
      <c r="BI171" s="177">
        <f t="shared" si="28"/>
        <v>0</v>
      </c>
      <c r="BJ171" s="176" t="s">
        <v>80</v>
      </c>
      <c r="BK171" s="172">
        <f t="shared" si="29"/>
        <v>0</v>
      </c>
      <c r="BL171" s="176" t="s">
        <v>142</v>
      </c>
      <c r="BM171" s="176" t="s">
        <v>272</v>
      </c>
    </row>
    <row r="172" spans="2:65" s="171" customFormat="1" ht="44.25" customHeight="1">
      <c r="B172" s="179"/>
      <c r="C172" s="185" t="s">
        <v>214</v>
      </c>
      <c r="D172" s="185" t="s">
        <v>138</v>
      </c>
      <c r="E172" s="184" t="s">
        <v>271</v>
      </c>
      <c r="F172" s="452" t="s">
        <v>270</v>
      </c>
      <c r="G172" s="452"/>
      <c r="H172" s="452"/>
      <c r="I172" s="452"/>
      <c r="J172" s="183" t="s">
        <v>146</v>
      </c>
      <c r="K172" s="182">
        <v>172</v>
      </c>
      <c r="L172" s="455"/>
      <c r="M172" s="455"/>
      <c r="N172" s="455">
        <f t="shared" si="20"/>
        <v>0</v>
      </c>
      <c r="O172" s="455"/>
      <c r="P172" s="455"/>
      <c r="Q172" s="455"/>
      <c r="R172" s="178"/>
      <c r="T172" s="152" t="s">
        <v>5</v>
      </c>
      <c r="U172" s="181" t="s">
        <v>37</v>
      </c>
      <c r="V172" s="180">
        <v>0</v>
      </c>
      <c r="W172" s="180">
        <f t="shared" si="21"/>
        <v>0</v>
      </c>
      <c r="X172" s="180">
        <v>0</v>
      </c>
      <c r="Y172" s="180">
        <f t="shared" si="22"/>
        <v>0</v>
      </c>
      <c r="Z172" s="180">
        <v>0</v>
      </c>
      <c r="AA172" s="154">
        <f t="shared" si="23"/>
        <v>0</v>
      </c>
      <c r="AR172" s="176" t="s">
        <v>142</v>
      </c>
      <c r="AT172" s="176" t="s">
        <v>138</v>
      </c>
      <c r="AU172" s="176" t="s">
        <v>80</v>
      </c>
      <c r="AY172" s="176" t="s">
        <v>136</v>
      </c>
      <c r="BE172" s="177">
        <f t="shared" si="24"/>
        <v>0</v>
      </c>
      <c r="BF172" s="177">
        <f t="shared" si="25"/>
        <v>0</v>
      </c>
      <c r="BG172" s="177">
        <f t="shared" si="26"/>
        <v>0</v>
      </c>
      <c r="BH172" s="177">
        <f t="shared" si="27"/>
        <v>0</v>
      </c>
      <c r="BI172" s="177">
        <f t="shared" si="28"/>
        <v>0</v>
      </c>
      <c r="BJ172" s="176" t="s">
        <v>80</v>
      </c>
      <c r="BK172" s="172">
        <f t="shared" si="29"/>
        <v>0</v>
      </c>
      <c r="BL172" s="176" t="s">
        <v>142</v>
      </c>
      <c r="BM172" s="176" t="s">
        <v>269</v>
      </c>
    </row>
    <row r="173" spans="2:65" s="171" customFormat="1" ht="22.5" customHeight="1">
      <c r="B173" s="179"/>
      <c r="C173" s="157" t="s">
        <v>217</v>
      </c>
      <c r="D173" s="157" t="s">
        <v>182</v>
      </c>
      <c r="E173" s="158" t="s">
        <v>268</v>
      </c>
      <c r="F173" s="414" t="s">
        <v>267</v>
      </c>
      <c r="G173" s="414"/>
      <c r="H173" s="414"/>
      <c r="I173" s="414"/>
      <c r="J173" s="159" t="s">
        <v>150</v>
      </c>
      <c r="K173" s="169">
        <v>96</v>
      </c>
      <c r="L173" s="417"/>
      <c r="M173" s="417"/>
      <c r="N173" s="417">
        <f t="shared" si="20"/>
        <v>0</v>
      </c>
      <c r="O173" s="455"/>
      <c r="P173" s="455"/>
      <c r="Q173" s="455"/>
      <c r="R173" s="178"/>
      <c r="T173" s="152" t="s">
        <v>5</v>
      </c>
      <c r="U173" s="181" t="s">
        <v>37</v>
      </c>
      <c r="V173" s="180">
        <v>0</v>
      </c>
      <c r="W173" s="180">
        <f t="shared" si="21"/>
        <v>0</v>
      </c>
      <c r="X173" s="180">
        <v>0</v>
      </c>
      <c r="Y173" s="180">
        <f t="shared" si="22"/>
        <v>0</v>
      </c>
      <c r="Z173" s="180">
        <v>0</v>
      </c>
      <c r="AA173" s="154">
        <f t="shared" si="23"/>
        <v>0</v>
      </c>
      <c r="AR173" s="176" t="s">
        <v>155</v>
      </c>
      <c r="AT173" s="176" t="s">
        <v>182</v>
      </c>
      <c r="AU173" s="176" t="s">
        <v>80</v>
      </c>
      <c r="AY173" s="176" t="s">
        <v>136</v>
      </c>
      <c r="BE173" s="177">
        <f t="shared" si="24"/>
        <v>0</v>
      </c>
      <c r="BF173" s="177">
        <f t="shared" si="25"/>
        <v>0</v>
      </c>
      <c r="BG173" s="177">
        <f t="shared" si="26"/>
        <v>0</v>
      </c>
      <c r="BH173" s="177">
        <f t="shared" si="27"/>
        <v>0</v>
      </c>
      <c r="BI173" s="177">
        <f t="shared" si="28"/>
        <v>0</v>
      </c>
      <c r="BJ173" s="176" t="s">
        <v>80</v>
      </c>
      <c r="BK173" s="172">
        <f t="shared" si="29"/>
        <v>0</v>
      </c>
      <c r="BL173" s="176" t="s">
        <v>142</v>
      </c>
      <c r="BM173" s="176" t="s">
        <v>266</v>
      </c>
    </row>
    <row r="174" spans="2:65" s="171" customFormat="1" ht="22.5" customHeight="1">
      <c r="B174" s="179"/>
      <c r="C174" s="157" t="s">
        <v>220</v>
      </c>
      <c r="D174" s="157" t="s">
        <v>182</v>
      </c>
      <c r="E174" s="158" t="s">
        <v>265</v>
      </c>
      <c r="F174" s="414" t="s">
        <v>264</v>
      </c>
      <c r="G174" s="414"/>
      <c r="H174" s="414"/>
      <c r="I174" s="414"/>
      <c r="J174" s="159" t="s">
        <v>146</v>
      </c>
      <c r="K174" s="169">
        <v>2629</v>
      </c>
      <c r="L174" s="417"/>
      <c r="M174" s="417"/>
      <c r="N174" s="417">
        <f t="shared" si="20"/>
        <v>0</v>
      </c>
      <c r="O174" s="455"/>
      <c r="P174" s="455"/>
      <c r="Q174" s="455"/>
      <c r="R174" s="178"/>
      <c r="T174" s="152" t="s">
        <v>5</v>
      </c>
      <c r="U174" s="181" t="s">
        <v>37</v>
      </c>
      <c r="V174" s="180">
        <v>0</v>
      </c>
      <c r="W174" s="180">
        <f t="shared" si="21"/>
        <v>0</v>
      </c>
      <c r="X174" s="180">
        <v>0</v>
      </c>
      <c r="Y174" s="180">
        <f t="shared" si="22"/>
        <v>0</v>
      </c>
      <c r="Z174" s="180">
        <v>0</v>
      </c>
      <c r="AA174" s="154">
        <f t="shared" si="23"/>
        <v>0</v>
      </c>
      <c r="AR174" s="176" t="s">
        <v>155</v>
      </c>
      <c r="AT174" s="176" t="s">
        <v>182</v>
      </c>
      <c r="AU174" s="176" t="s">
        <v>80</v>
      </c>
      <c r="AY174" s="176" t="s">
        <v>136</v>
      </c>
      <c r="BE174" s="177">
        <f t="shared" si="24"/>
        <v>0</v>
      </c>
      <c r="BF174" s="177">
        <f t="shared" si="25"/>
        <v>0</v>
      </c>
      <c r="BG174" s="177">
        <f t="shared" si="26"/>
        <v>0</v>
      </c>
      <c r="BH174" s="177">
        <f t="shared" si="27"/>
        <v>0</v>
      </c>
      <c r="BI174" s="177">
        <f t="shared" si="28"/>
        <v>0</v>
      </c>
      <c r="BJ174" s="176" t="s">
        <v>80</v>
      </c>
      <c r="BK174" s="172">
        <f t="shared" si="29"/>
        <v>0</v>
      </c>
      <c r="BL174" s="176" t="s">
        <v>142</v>
      </c>
      <c r="BM174" s="176" t="s">
        <v>263</v>
      </c>
    </row>
    <row r="175" spans="2:65" s="171" customFormat="1" ht="31.5" customHeight="1">
      <c r="B175" s="179"/>
      <c r="C175" s="185" t="s">
        <v>262</v>
      </c>
      <c r="D175" s="185" t="s">
        <v>138</v>
      </c>
      <c r="E175" s="184" t="s">
        <v>261</v>
      </c>
      <c r="F175" s="452" t="s">
        <v>260</v>
      </c>
      <c r="G175" s="452"/>
      <c r="H175" s="452"/>
      <c r="I175" s="452"/>
      <c r="J175" s="183" t="s">
        <v>146</v>
      </c>
      <c r="K175" s="182">
        <v>2629</v>
      </c>
      <c r="L175" s="455"/>
      <c r="M175" s="455"/>
      <c r="N175" s="455">
        <f t="shared" si="20"/>
        <v>0</v>
      </c>
      <c r="O175" s="455"/>
      <c r="P175" s="455"/>
      <c r="Q175" s="455"/>
      <c r="R175" s="178"/>
      <c r="T175" s="152" t="s">
        <v>5</v>
      </c>
      <c r="U175" s="181" t="s">
        <v>37</v>
      </c>
      <c r="V175" s="180">
        <v>0</v>
      </c>
      <c r="W175" s="180">
        <f t="shared" si="21"/>
        <v>0</v>
      </c>
      <c r="X175" s="180">
        <v>0</v>
      </c>
      <c r="Y175" s="180">
        <f t="shared" si="22"/>
        <v>0</v>
      </c>
      <c r="Z175" s="180">
        <v>0</v>
      </c>
      <c r="AA175" s="154">
        <f t="shared" si="23"/>
        <v>0</v>
      </c>
      <c r="AR175" s="176" t="s">
        <v>142</v>
      </c>
      <c r="AT175" s="176" t="s">
        <v>138</v>
      </c>
      <c r="AU175" s="176" t="s">
        <v>80</v>
      </c>
      <c r="AY175" s="176" t="s">
        <v>136</v>
      </c>
      <c r="BE175" s="177">
        <f t="shared" si="24"/>
        <v>0</v>
      </c>
      <c r="BF175" s="177">
        <f t="shared" si="25"/>
        <v>0</v>
      </c>
      <c r="BG175" s="177">
        <f t="shared" si="26"/>
        <v>0</v>
      </c>
      <c r="BH175" s="177">
        <f t="shared" si="27"/>
        <v>0</v>
      </c>
      <c r="BI175" s="177">
        <f t="shared" si="28"/>
        <v>0</v>
      </c>
      <c r="BJ175" s="176" t="s">
        <v>80</v>
      </c>
      <c r="BK175" s="172">
        <f t="shared" si="29"/>
        <v>0</v>
      </c>
      <c r="BL175" s="176" t="s">
        <v>142</v>
      </c>
      <c r="BM175" s="176" t="s">
        <v>259</v>
      </c>
    </row>
    <row r="176" spans="2:65" s="171" customFormat="1" ht="22.5" customHeight="1">
      <c r="B176" s="179"/>
      <c r="C176" s="157" t="s">
        <v>245</v>
      </c>
      <c r="D176" s="157" t="s">
        <v>182</v>
      </c>
      <c r="E176" s="158" t="s">
        <v>258</v>
      </c>
      <c r="F176" s="414" t="s">
        <v>257</v>
      </c>
      <c r="G176" s="414"/>
      <c r="H176" s="414"/>
      <c r="I176" s="414"/>
      <c r="J176" s="159" t="s">
        <v>146</v>
      </c>
      <c r="K176" s="169">
        <v>2629</v>
      </c>
      <c r="L176" s="417"/>
      <c r="M176" s="417"/>
      <c r="N176" s="417">
        <f t="shared" si="20"/>
        <v>0</v>
      </c>
      <c r="O176" s="455"/>
      <c r="P176" s="455"/>
      <c r="Q176" s="455"/>
      <c r="R176" s="178"/>
      <c r="T176" s="152" t="s">
        <v>5</v>
      </c>
      <c r="U176" s="161" t="s">
        <v>37</v>
      </c>
      <c r="V176" s="162">
        <v>0</v>
      </c>
      <c r="W176" s="162">
        <f t="shared" si="21"/>
        <v>0</v>
      </c>
      <c r="X176" s="162">
        <v>0</v>
      </c>
      <c r="Y176" s="162">
        <f t="shared" si="22"/>
        <v>0</v>
      </c>
      <c r="Z176" s="162">
        <v>0</v>
      </c>
      <c r="AA176" s="163">
        <f t="shared" si="23"/>
        <v>0</v>
      </c>
      <c r="AR176" s="176" t="s">
        <v>155</v>
      </c>
      <c r="AT176" s="176" t="s">
        <v>182</v>
      </c>
      <c r="AU176" s="176" t="s">
        <v>80</v>
      </c>
      <c r="AY176" s="176" t="s">
        <v>136</v>
      </c>
      <c r="BE176" s="177">
        <f t="shared" si="24"/>
        <v>0</v>
      </c>
      <c r="BF176" s="177">
        <f t="shared" si="25"/>
        <v>0</v>
      </c>
      <c r="BG176" s="177">
        <f t="shared" si="26"/>
        <v>0</v>
      </c>
      <c r="BH176" s="177">
        <f t="shared" si="27"/>
        <v>0</v>
      </c>
      <c r="BI176" s="177">
        <f t="shared" si="28"/>
        <v>0</v>
      </c>
      <c r="BJ176" s="176" t="s">
        <v>80</v>
      </c>
      <c r="BK176" s="172">
        <f t="shared" si="29"/>
        <v>0</v>
      </c>
      <c r="BL176" s="176" t="s">
        <v>142</v>
      </c>
      <c r="BM176" s="176" t="s">
        <v>256</v>
      </c>
    </row>
    <row r="177" spans="2:18" s="171" customFormat="1" ht="6.95" customHeight="1">
      <c r="B177" s="175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3"/>
    </row>
  </sheetData>
  <mergeCells count="235">
    <mergeCell ref="H1:K1"/>
    <mergeCell ref="S2:AC2"/>
    <mergeCell ref="F174:I174"/>
    <mergeCell ref="L174:M174"/>
    <mergeCell ref="N174:Q174"/>
    <mergeCell ref="L170:M170"/>
    <mergeCell ref="N170:Q170"/>
    <mergeCell ref="F164:I164"/>
    <mergeCell ref="F176:I176"/>
    <mergeCell ref="L176:M176"/>
    <mergeCell ref="N176:Q176"/>
    <mergeCell ref="F171:I171"/>
    <mergeCell ref="L171:M171"/>
    <mergeCell ref="N171:Q171"/>
    <mergeCell ref="F175:I175"/>
    <mergeCell ref="L175:M175"/>
    <mergeCell ref="N175:Q175"/>
    <mergeCell ref="F172:I172"/>
    <mergeCell ref="L172:M172"/>
    <mergeCell ref="N172:Q172"/>
    <mergeCell ref="F173:I173"/>
    <mergeCell ref="L173:M173"/>
    <mergeCell ref="N173:Q173"/>
    <mergeCell ref="L164:M164"/>
    <mergeCell ref="F170:I170"/>
    <mergeCell ref="N166:Q166"/>
    <mergeCell ref="N165:Q165"/>
    <mergeCell ref="F167:I167"/>
    <mergeCell ref="L167:M167"/>
    <mergeCell ref="N167:Q167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N164:Q164"/>
    <mergeCell ref="F165:I165"/>
    <mergeCell ref="L165:M165"/>
    <mergeCell ref="F168:I168"/>
    <mergeCell ref="L168:M168"/>
    <mergeCell ref="N168:Q168"/>
    <mergeCell ref="F169:I169"/>
    <mergeCell ref="L169:M169"/>
    <mergeCell ref="N169:Q169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F149:I149"/>
    <mergeCell ref="L149:M149"/>
    <mergeCell ref="N149:Q149"/>
    <mergeCell ref="F150:I150"/>
    <mergeCell ref="L150:M150"/>
    <mergeCell ref="N150:Q150"/>
    <mergeCell ref="L148:M148"/>
    <mergeCell ref="N148:Q148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5:Q145"/>
    <mergeCell ref="N144:Q144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8:I138"/>
    <mergeCell ref="L138:M138"/>
    <mergeCell ref="N138:Q138"/>
    <mergeCell ref="F133:I133"/>
    <mergeCell ref="L133:M133"/>
    <mergeCell ref="N133:Q133"/>
    <mergeCell ref="F134:I134"/>
    <mergeCell ref="L134:M134"/>
    <mergeCell ref="N134:Q134"/>
    <mergeCell ref="F135:I135"/>
    <mergeCell ref="F136:I136"/>
    <mergeCell ref="L136:M136"/>
    <mergeCell ref="N136:Q136"/>
    <mergeCell ref="F137:I137"/>
    <mergeCell ref="L137:M137"/>
    <mergeCell ref="N137:Q137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26:I126"/>
    <mergeCell ref="L126:M126"/>
    <mergeCell ref="N126:Q126"/>
    <mergeCell ref="F121:I121"/>
    <mergeCell ref="L121:M121"/>
    <mergeCell ref="N121:Q121"/>
    <mergeCell ref="F122:I122"/>
    <mergeCell ref="L122:M122"/>
    <mergeCell ref="N122:Q122"/>
    <mergeCell ref="F123:I123"/>
    <mergeCell ref="F124:I124"/>
    <mergeCell ref="L124:M124"/>
    <mergeCell ref="N124:Q124"/>
    <mergeCell ref="F125:I125"/>
    <mergeCell ref="L125:M125"/>
    <mergeCell ref="N125:Q125"/>
    <mergeCell ref="L123:M123"/>
    <mergeCell ref="N123:Q123"/>
    <mergeCell ref="F118:I118"/>
    <mergeCell ref="L118:M118"/>
    <mergeCell ref="N118:Q118"/>
    <mergeCell ref="F119:I119"/>
    <mergeCell ref="L119:M119"/>
    <mergeCell ref="N119:Q119"/>
    <mergeCell ref="F120:I120"/>
    <mergeCell ref="L120:M120"/>
    <mergeCell ref="N120:Q120"/>
    <mergeCell ref="F105:P105"/>
    <mergeCell ref="F106:P106"/>
    <mergeCell ref="M108:P108"/>
    <mergeCell ref="M110:Q110"/>
    <mergeCell ref="M111:Q111"/>
    <mergeCell ref="F113:I113"/>
    <mergeCell ref="L113:M113"/>
    <mergeCell ref="N113:Q113"/>
    <mergeCell ref="F117:I117"/>
    <mergeCell ref="L117:M117"/>
    <mergeCell ref="N117:Q117"/>
    <mergeCell ref="N114:Q114"/>
    <mergeCell ref="N115:Q115"/>
    <mergeCell ref="N116:Q116"/>
    <mergeCell ref="N89:Q89"/>
    <mergeCell ref="N90:Q90"/>
    <mergeCell ref="N91:Q91"/>
    <mergeCell ref="N92:Q92"/>
    <mergeCell ref="N94:Q94"/>
    <mergeCell ref="D95:H95"/>
    <mergeCell ref="N95:Q95"/>
    <mergeCell ref="L97:Q97"/>
    <mergeCell ref="C103:Q103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7:P17"/>
    <mergeCell ref="O18:P18"/>
    <mergeCell ref="O20:P20"/>
    <mergeCell ref="O21:P21"/>
    <mergeCell ref="E24:L24"/>
    <mergeCell ref="M27:P27"/>
    <mergeCell ref="M28:P28"/>
    <mergeCell ref="M30:P30"/>
    <mergeCell ref="O15:P15"/>
  </mergeCells>
  <hyperlinks>
    <hyperlink ref="F1:G1" location="C2" display="1) Krycí list rozpočtu" xr:uid="{94051A85-210B-48C2-AAAD-2DE3211661C9}"/>
    <hyperlink ref="H1:K1" location="C86" display="2) Rekapitulácia rozpočtu" xr:uid="{609F1537-B0DA-4B2D-A054-176CA3EA76E5}"/>
    <hyperlink ref="L1" location="C113" display="3) Rozpočet" xr:uid="{43D6D77B-9C22-469C-B275-D1C84B8AA18B}"/>
    <hyperlink ref="S1:T1" location="'Rekapitulácia stavby'!C2" display="Rekapitulácia stavby" xr:uid="{8CEC1371-D354-4B43-8A16-F4F956478637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2C3C-191B-49AD-A4D7-6A10B8B2E82C}">
  <sheetPr>
    <pageSetUpPr fitToPage="1"/>
  </sheetPr>
  <dimension ref="A1:BN143"/>
  <sheetViews>
    <sheetView showGridLines="0" workbookViewId="0">
      <pane ySplit="1" topLeftCell="A2" activePane="bottomLeft" state="frozen"/>
      <selection pane="bottomLeft" activeCell="P16" sqref="P16"/>
    </sheetView>
  </sheetViews>
  <sheetFormatPr defaultRowHeight="13.5"/>
  <cols>
    <col min="1" max="1" width="8.33203125" style="167" customWidth="1"/>
    <col min="2" max="2" width="1.6640625" style="167" customWidth="1"/>
    <col min="3" max="3" width="4.1640625" style="167" customWidth="1"/>
    <col min="4" max="4" width="4.33203125" style="167" customWidth="1"/>
    <col min="5" max="5" width="17.1640625" style="167" customWidth="1"/>
    <col min="6" max="7" width="11.1640625" style="167" customWidth="1"/>
    <col min="8" max="8" width="12.5" style="167" customWidth="1"/>
    <col min="9" max="9" width="7" style="167" customWidth="1"/>
    <col min="10" max="10" width="6.33203125" style="167" customWidth="1"/>
    <col min="11" max="11" width="11.5" style="167" customWidth="1"/>
    <col min="12" max="12" width="12" style="167" customWidth="1"/>
    <col min="13" max="14" width="6" style="167" customWidth="1"/>
    <col min="15" max="15" width="2" style="167" customWidth="1"/>
    <col min="16" max="16" width="12.5" style="167" customWidth="1"/>
    <col min="17" max="17" width="4.1640625" style="167" customWidth="1"/>
    <col min="18" max="18" width="1.6640625" style="167" customWidth="1"/>
    <col min="19" max="19" width="8.1640625" style="167" customWidth="1"/>
    <col min="20" max="20" width="29.6640625" style="167" hidden="1" customWidth="1"/>
    <col min="21" max="21" width="16.33203125" style="167" hidden="1" customWidth="1"/>
    <col min="22" max="22" width="12.33203125" style="167" hidden="1" customWidth="1"/>
    <col min="23" max="23" width="16.33203125" style="167" hidden="1" customWidth="1"/>
    <col min="24" max="24" width="12.1640625" style="167" hidden="1" customWidth="1"/>
    <col min="25" max="25" width="15" style="167" hidden="1" customWidth="1"/>
    <col min="26" max="26" width="11" style="167" hidden="1" customWidth="1"/>
    <col min="27" max="27" width="15" style="167" hidden="1" customWidth="1"/>
    <col min="28" max="28" width="16.33203125" style="167" hidden="1" customWidth="1"/>
    <col min="29" max="29" width="11" style="167" customWidth="1"/>
    <col min="30" max="30" width="15" style="167" customWidth="1"/>
    <col min="31" max="31" width="16.33203125" style="167" customWidth="1"/>
    <col min="32" max="16384" width="9.33203125" style="167"/>
  </cols>
  <sheetData>
    <row r="1" spans="1:66" ht="21.75" customHeight="1">
      <c r="A1" s="15"/>
      <c r="B1" s="230"/>
      <c r="C1" s="230"/>
      <c r="D1" s="231" t="s">
        <v>1</v>
      </c>
      <c r="E1" s="230"/>
      <c r="F1" s="229" t="s">
        <v>97</v>
      </c>
      <c r="G1" s="229"/>
      <c r="H1" s="456" t="s">
        <v>98</v>
      </c>
      <c r="I1" s="456"/>
      <c r="J1" s="456"/>
      <c r="K1" s="456"/>
      <c r="L1" s="229" t="s">
        <v>99</v>
      </c>
      <c r="M1" s="230"/>
      <c r="N1" s="230"/>
      <c r="O1" s="231" t="s">
        <v>100</v>
      </c>
      <c r="P1" s="230"/>
      <c r="Q1" s="230"/>
      <c r="R1" s="230"/>
      <c r="S1" s="229" t="s">
        <v>101</v>
      </c>
      <c r="T1" s="229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427" t="s">
        <v>7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S2" s="379" t="s">
        <v>8</v>
      </c>
      <c r="T2" s="380"/>
      <c r="U2" s="380"/>
      <c r="V2" s="380"/>
      <c r="W2" s="380"/>
      <c r="X2" s="380"/>
      <c r="Y2" s="380"/>
      <c r="Z2" s="380"/>
      <c r="AA2" s="380"/>
      <c r="AB2" s="380"/>
      <c r="AC2" s="380"/>
      <c r="AT2" s="176" t="s">
        <v>478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76" t="s">
        <v>70</v>
      </c>
    </row>
    <row r="4" spans="1:66" ht="36.950000000000003" customHeight="1">
      <c r="B4" s="22"/>
      <c r="C4" s="429" t="s">
        <v>102</v>
      </c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23"/>
      <c r="T4" s="24" t="s">
        <v>12</v>
      </c>
      <c r="AT4" s="176" t="s">
        <v>6</v>
      </c>
    </row>
    <row r="5" spans="1:66" ht="6.95" customHeight="1">
      <c r="B5" s="22"/>
      <c r="R5" s="23"/>
    </row>
    <row r="6" spans="1:66" ht="25.35" customHeight="1">
      <c r="B6" s="22"/>
      <c r="D6" s="204" t="s">
        <v>15</v>
      </c>
      <c r="F6" s="431" t="str">
        <f>'[1]Rekapitulácia stavby'!K6</f>
        <v>REVITALIZÁCIA ŠPORTOVÉHO AREÁLU SLÁVIA - 2E</v>
      </c>
      <c r="G6" s="432"/>
      <c r="H6" s="432"/>
      <c r="I6" s="432"/>
      <c r="J6" s="432"/>
      <c r="K6" s="432"/>
      <c r="L6" s="432"/>
      <c r="M6" s="432"/>
      <c r="N6" s="432"/>
      <c r="O6" s="432"/>
      <c r="P6" s="432"/>
      <c r="R6" s="23"/>
    </row>
    <row r="7" spans="1:66" s="171" customFormat="1" ht="32.85" customHeight="1">
      <c r="B7" s="200"/>
      <c r="D7" s="228" t="s">
        <v>125</v>
      </c>
      <c r="F7" s="433" t="s">
        <v>477</v>
      </c>
      <c r="G7" s="434"/>
      <c r="H7" s="434"/>
      <c r="I7" s="434"/>
      <c r="J7" s="434"/>
      <c r="K7" s="434"/>
      <c r="L7" s="434"/>
      <c r="M7" s="434"/>
      <c r="N7" s="434"/>
      <c r="O7" s="434"/>
      <c r="P7" s="434"/>
      <c r="R7" s="198"/>
    </row>
    <row r="8" spans="1:66" s="171" customFormat="1" ht="14.45" customHeight="1">
      <c r="B8" s="200"/>
      <c r="D8" s="204" t="s">
        <v>17</v>
      </c>
      <c r="F8" s="205" t="s">
        <v>5</v>
      </c>
      <c r="M8" s="204" t="s">
        <v>18</v>
      </c>
      <c r="O8" s="205" t="s">
        <v>5</v>
      </c>
      <c r="R8" s="198"/>
    </row>
    <row r="9" spans="1:66" s="171" customFormat="1" ht="14.45" customHeight="1">
      <c r="B9" s="200"/>
      <c r="D9" s="204" t="s">
        <v>19</v>
      </c>
      <c r="F9" s="205" t="s">
        <v>20</v>
      </c>
      <c r="M9" s="204" t="s">
        <v>21</v>
      </c>
      <c r="O9" s="435"/>
      <c r="P9" s="435"/>
      <c r="R9" s="198"/>
    </row>
    <row r="10" spans="1:66" s="171" customFormat="1" ht="10.9" customHeight="1">
      <c r="B10" s="200"/>
      <c r="R10" s="198"/>
    </row>
    <row r="11" spans="1:66" s="171" customFormat="1" ht="14.45" customHeight="1">
      <c r="B11" s="200"/>
      <c r="D11" s="204" t="s">
        <v>22</v>
      </c>
      <c r="M11" s="204" t="s">
        <v>23</v>
      </c>
      <c r="O11" s="439" t="str">
        <f>IF('[1]Rekapitulácia stavby'!AN10="","",'[1]Rekapitulácia stavby'!AN10)</f>
        <v/>
      </c>
      <c r="P11" s="439"/>
      <c r="R11" s="198"/>
    </row>
    <row r="12" spans="1:66" s="171" customFormat="1" ht="18" customHeight="1">
      <c r="B12" s="200"/>
      <c r="E12" s="205" t="str">
        <f>IF('[1]Rekapitulácia stavby'!E11="","",'[1]Rekapitulácia stavby'!E11)</f>
        <v xml:space="preserve"> </v>
      </c>
      <c r="M12" s="204" t="s">
        <v>24</v>
      </c>
      <c r="O12" s="439" t="str">
        <f>IF('[1]Rekapitulácia stavby'!AN11="","",'[1]Rekapitulácia stavby'!AN11)</f>
        <v/>
      </c>
      <c r="P12" s="439"/>
      <c r="R12" s="198"/>
    </row>
    <row r="13" spans="1:66" s="171" customFormat="1" ht="6.95" customHeight="1">
      <c r="B13" s="200"/>
      <c r="R13" s="198"/>
    </row>
    <row r="14" spans="1:66" s="171" customFormat="1" ht="14.45" customHeight="1">
      <c r="B14" s="200"/>
      <c r="D14" s="204" t="s">
        <v>25</v>
      </c>
      <c r="M14" s="204" t="s">
        <v>23</v>
      </c>
      <c r="O14" s="439" t="str">
        <f>IF('[1]Rekapitulácia stavby'!AN13="","",'[1]Rekapitulácia stavby'!AN13)</f>
        <v/>
      </c>
      <c r="P14" s="439"/>
      <c r="R14" s="198"/>
    </row>
    <row r="15" spans="1:66" s="171" customFormat="1" ht="18" customHeight="1">
      <c r="B15" s="200"/>
      <c r="E15" s="205" t="str">
        <f>IF('[1]Rekapitulácia stavby'!E14="","",'[1]Rekapitulácia stavby'!E14)</f>
        <v xml:space="preserve"> </v>
      </c>
      <c r="M15" s="204" t="s">
        <v>24</v>
      </c>
      <c r="O15" s="439" t="str">
        <f>IF('[1]Rekapitulácia stavby'!AN14="","",'[1]Rekapitulácia stavby'!AN14)</f>
        <v/>
      </c>
      <c r="P15" s="439"/>
      <c r="R15" s="198"/>
    </row>
    <row r="16" spans="1:66" s="171" customFormat="1" ht="6.95" customHeight="1">
      <c r="B16" s="200"/>
      <c r="R16" s="198"/>
    </row>
    <row r="17" spans="2:18" s="171" customFormat="1" ht="14.45" customHeight="1">
      <c r="B17" s="200"/>
      <c r="D17" s="204" t="s">
        <v>26</v>
      </c>
      <c r="M17" s="204" t="s">
        <v>23</v>
      </c>
      <c r="O17" s="439" t="str">
        <f>IF('[1]Rekapitulácia stavby'!AN16="","",'[1]Rekapitulácia stavby'!AN16)</f>
        <v/>
      </c>
      <c r="P17" s="439"/>
      <c r="R17" s="198"/>
    </row>
    <row r="18" spans="2:18" s="171" customFormat="1" ht="18" customHeight="1">
      <c r="B18" s="200"/>
      <c r="E18" s="205" t="str">
        <f>IF('[1]Rekapitulácia stavby'!E17="","",'[1]Rekapitulácia stavby'!E17)</f>
        <v xml:space="preserve"> </v>
      </c>
      <c r="M18" s="204" t="s">
        <v>24</v>
      </c>
      <c r="O18" s="439" t="str">
        <f>IF('[1]Rekapitulácia stavby'!AN17="","",'[1]Rekapitulácia stavby'!AN17)</f>
        <v/>
      </c>
      <c r="P18" s="439"/>
      <c r="R18" s="198"/>
    </row>
    <row r="19" spans="2:18" s="171" customFormat="1" ht="6.95" customHeight="1">
      <c r="B19" s="200"/>
      <c r="R19" s="198"/>
    </row>
    <row r="20" spans="2:18" s="171" customFormat="1" ht="14.45" customHeight="1">
      <c r="B20" s="200"/>
      <c r="D20" s="204" t="s">
        <v>29</v>
      </c>
      <c r="M20" s="204" t="s">
        <v>23</v>
      </c>
      <c r="O20" s="439" t="str">
        <f>IF('[1]Rekapitulácia stavby'!AN19="","",'[1]Rekapitulácia stavby'!AN19)</f>
        <v/>
      </c>
      <c r="P20" s="439"/>
      <c r="R20" s="198"/>
    </row>
    <row r="21" spans="2:18" s="171" customFormat="1" ht="18" customHeight="1">
      <c r="B21" s="200"/>
      <c r="E21" s="205" t="str">
        <f>IF('[1]Rekapitulácia stavby'!E20="","",'[1]Rekapitulácia stavby'!E20)</f>
        <v xml:space="preserve"> </v>
      </c>
      <c r="M21" s="204" t="s">
        <v>24</v>
      </c>
      <c r="O21" s="439" t="str">
        <f>IF('[1]Rekapitulácia stavby'!AN20="","",'[1]Rekapitulácia stavby'!AN20)</f>
        <v/>
      </c>
      <c r="P21" s="439"/>
      <c r="R21" s="198"/>
    </row>
    <row r="22" spans="2:18" s="171" customFormat="1" ht="6.95" customHeight="1">
      <c r="B22" s="200"/>
      <c r="R22" s="198"/>
    </row>
    <row r="23" spans="2:18" s="171" customFormat="1" ht="14.45" customHeight="1">
      <c r="B23" s="200"/>
      <c r="D23" s="204" t="s">
        <v>30</v>
      </c>
      <c r="R23" s="198"/>
    </row>
    <row r="24" spans="2:18" s="171" customFormat="1" ht="22.5" customHeight="1">
      <c r="B24" s="200"/>
      <c r="E24" s="440" t="s">
        <v>5</v>
      </c>
      <c r="F24" s="440"/>
      <c r="G24" s="440"/>
      <c r="H24" s="440"/>
      <c r="I24" s="440"/>
      <c r="J24" s="440"/>
      <c r="K24" s="440"/>
      <c r="L24" s="440"/>
      <c r="R24" s="198"/>
    </row>
    <row r="25" spans="2:18" s="171" customFormat="1" ht="6.95" customHeight="1">
      <c r="B25" s="200"/>
      <c r="R25" s="198"/>
    </row>
    <row r="26" spans="2:18" s="171" customFormat="1" ht="6.95" customHeight="1">
      <c r="B26" s="200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R26" s="198"/>
    </row>
    <row r="27" spans="2:18" s="171" customFormat="1" ht="14.45" customHeight="1">
      <c r="B27" s="200"/>
      <c r="D27" s="101" t="s">
        <v>103</v>
      </c>
      <c r="M27" s="436">
        <f>N88</f>
        <v>0</v>
      </c>
      <c r="N27" s="436"/>
      <c r="O27" s="436"/>
      <c r="P27" s="436"/>
      <c r="R27" s="198"/>
    </row>
    <row r="28" spans="2:18" s="171" customFormat="1" ht="14.45" customHeight="1">
      <c r="B28" s="200"/>
      <c r="D28" s="227" t="s">
        <v>104</v>
      </c>
      <c r="M28" s="436">
        <f>N93</f>
        <v>0</v>
      </c>
      <c r="N28" s="436"/>
      <c r="O28" s="436"/>
      <c r="P28" s="436"/>
      <c r="R28" s="198"/>
    </row>
    <row r="29" spans="2:18" s="171" customFormat="1" ht="6.95" customHeight="1">
      <c r="B29" s="200"/>
      <c r="R29" s="198"/>
    </row>
    <row r="30" spans="2:18" s="171" customFormat="1" ht="25.35" customHeight="1">
      <c r="B30" s="200"/>
      <c r="D30" s="226" t="s">
        <v>33</v>
      </c>
      <c r="M30" s="437">
        <f>ROUND(M27+M28,2)</f>
        <v>0</v>
      </c>
      <c r="N30" s="434"/>
      <c r="O30" s="434"/>
      <c r="P30" s="434"/>
      <c r="R30" s="198"/>
    </row>
    <row r="31" spans="2:18" s="171" customFormat="1" ht="6.95" customHeight="1">
      <c r="B31" s="200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R31" s="198"/>
    </row>
    <row r="32" spans="2:18" s="171" customFormat="1" ht="14.45" customHeight="1">
      <c r="B32" s="200"/>
      <c r="D32" s="225" t="s">
        <v>34</v>
      </c>
      <c r="E32" s="225" t="s">
        <v>35</v>
      </c>
      <c r="F32" s="224">
        <v>0.2</v>
      </c>
      <c r="G32" s="223" t="s">
        <v>36</v>
      </c>
      <c r="H32" s="438">
        <f>ROUND((SUM(BE93:BE95)+SUM(BE113:BE142)), 2)</f>
        <v>0</v>
      </c>
      <c r="I32" s="434"/>
      <c r="J32" s="434"/>
      <c r="M32" s="438">
        <f>ROUND(ROUND((SUM(BE93:BE95)+SUM(BE113:BE142)), 2)*F32, 2)</f>
        <v>0</v>
      </c>
      <c r="N32" s="434"/>
      <c r="O32" s="434"/>
      <c r="P32" s="434"/>
      <c r="R32" s="198"/>
    </row>
    <row r="33" spans="2:18" s="171" customFormat="1" ht="14.45" customHeight="1">
      <c r="B33" s="200"/>
      <c r="E33" s="225" t="s">
        <v>37</v>
      </c>
      <c r="F33" s="224">
        <v>0.2</v>
      </c>
      <c r="G33" s="223" t="s">
        <v>36</v>
      </c>
      <c r="H33" s="438">
        <f>ROUND((SUM(BF93:BF95)+SUM(BF113:BF142)), 2)</f>
        <v>0</v>
      </c>
      <c r="I33" s="434"/>
      <c r="J33" s="434"/>
      <c r="M33" s="438">
        <f>ROUND(ROUND((SUM(BF93:BF95)+SUM(BF113:BF142)), 2)*F33, 2)</f>
        <v>0</v>
      </c>
      <c r="N33" s="434"/>
      <c r="O33" s="434"/>
      <c r="P33" s="434"/>
      <c r="R33" s="198"/>
    </row>
    <row r="34" spans="2:18" s="171" customFormat="1" ht="14.45" hidden="1" customHeight="1">
      <c r="B34" s="200"/>
      <c r="E34" s="225" t="s">
        <v>38</v>
      </c>
      <c r="F34" s="224">
        <v>0.2</v>
      </c>
      <c r="G34" s="223" t="s">
        <v>36</v>
      </c>
      <c r="H34" s="438">
        <f>ROUND((SUM(BG93:BG95)+SUM(BG113:BG142)), 2)</f>
        <v>0</v>
      </c>
      <c r="I34" s="434"/>
      <c r="J34" s="434"/>
      <c r="M34" s="438">
        <v>0</v>
      </c>
      <c r="N34" s="434"/>
      <c r="O34" s="434"/>
      <c r="P34" s="434"/>
      <c r="R34" s="198"/>
    </row>
    <row r="35" spans="2:18" s="171" customFormat="1" ht="14.45" hidden="1" customHeight="1">
      <c r="B35" s="200"/>
      <c r="E35" s="225" t="s">
        <v>39</v>
      </c>
      <c r="F35" s="224">
        <v>0.2</v>
      </c>
      <c r="G35" s="223" t="s">
        <v>36</v>
      </c>
      <c r="H35" s="438">
        <f>ROUND((SUM(BH93:BH95)+SUM(BH113:BH142)), 2)</f>
        <v>0</v>
      </c>
      <c r="I35" s="434"/>
      <c r="J35" s="434"/>
      <c r="M35" s="438">
        <v>0</v>
      </c>
      <c r="N35" s="434"/>
      <c r="O35" s="434"/>
      <c r="P35" s="434"/>
      <c r="R35" s="198"/>
    </row>
    <row r="36" spans="2:18" s="171" customFormat="1" ht="14.45" hidden="1" customHeight="1">
      <c r="B36" s="200"/>
      <c r="E36" s="225" t="s">
        <v>40</v>
      </c>
      <c r="F36" s="224">
        <v>0</v>
      </c>
      <c r="G36" s="223" t="s">
        <v>36</v>
      </c>
      <c r="H36" s="438">
        <f>ROUND((SUM(BI93:BI95)+SUM(BI113:BI142)), 2)</f>
        <v>0</v>
      </c>
      <c r="I36" s="434"/>
      <c r="J36" s="434"/>
      <c r="M36" s="438">
        <v>0</v>
      </c>
      <c r="N36" s="434"/>
      <c r="O36" s="434"/>
      <c r="P36" s="434"/>
      <c r="R36" s="198"/>
    </row>
    <row r="37" spans="2:18" s="171" customFormat="1" ht="6.95" customHeight="1">
      <c r="B37" s="200"/>
      <c r="R37" s="198"/>
    </row>
    <row r="38" spans="2:18" s="171" customFormat="1" ht="25.35" customHeight="1">
      <c r="B38" s="200"/>
      <c r="C38" s="209"/>
      <c r="D38" s="109" t="s">
        <v>41</v>
      </c>
      <c r="E38" s="222"/>
      <c r="F38" s="222"/>
      <c r="G38" s="110" t="s">
        <v>42</v>
      </c>
      <c r="H38" s="111" t="s">
        <v>43</v>
      </c>
      <c r="I38" s="222"/>
      <c r="J38" s="222"/>
      <c r="K38" s="222"/>
      <c r="L38" s="397">
        <f>SUM(M30:M36)</f>
        <v>0</v>
      </c>
      <c r="M38" s="397"/>
      <c r="N38" s="397"/>
      <c r="O38" s="397"/>
      <c r="P38" s="398"/>
      <c r="Q38" s="209"/>
      <c r="R38" s="198"/>
    </row>
    <row r="39" spans="2:18" s="171" customFormat="1" ht="14.45" customHeight="1">
      <c r="B39" s="200"/>
      <c r="R39" s="198"/>
    </row>
    <row r="40" spans="2:18" s="171" customFormat="1" ht="14.45" customHeight="1">
      <c r="B40" s="200"/>
      <c r="R40" s="198"/>
    </row>
    <row r="41" spans="2:18">
      <c r="B41" s="22"/>
      <c r="R41" s="23"/>
    </row>
    <row r="42" spans="2:18">
      <c r="B42" s="22"/>
      <c r="R42" s="23"/>
    </row>
    <row r="43" spans="2:18">
      <c r="B43" s="22"/>
      <c r="R43" s="23"/>
    </row>
    <row r="44" spans="2:18">
      <c r="B44" s="22"/>
      <c r="R44" s="23"/>
    </row>
    <row r="45" spans="2:18">
      <c r="B45" s="22"/>
      <c r="R45" s="23"/>
    </row>
    <row r="46" spans="2:18">
      <c r="B46" s="22"/>
      <c r="R46" s="23"/>
    </row>
    <row r="47" spans="2:18">
      <c r="B47" s="22"/>
      <c r="R47" s="23"/>
    </row>
    <row r="48" spans="2:18">
      <c r="B48" s="22"/>
      <c r="R48" s="23"/>
    </row>
    <row r="49" spans="2:18">
      <c r="B49" s="22"/>
      <c r="R49" s="23"/>
    </row>
    <row r="50" spans="2:18" s="171" customFormat="1" ht="15">
      <c r="B50" s="200"/>
      <c r="D50" s="47" t="s">
        <v>44</v>
      </c>
      <c r="E50" s="195"/>
      <c r="F50" s="195"/>
      <c r="G50" s="195"/>
      <c r="H50" s="221"/>
      <c r="J50" s="47" t="s">
        <v>45</v>
      </c>
      <c r="K50" s="195"/>
      <c r="L50" s="195"/>
      <c r="M50" s="195"/>
      <c r="N50" s="195"/>
      <c r="O50" s="195"/>
      <c r="P50" s="221"/>
      <c r="R50" s="198"/>
    </row>
    <row r="51" spans="2:18">
      <c r="B51" s="22"/>
      <c r="D51" s="50"/>
      <c r="H51" s="51"/>
      <c r="J51" s="50"/>
      <c r="P51" s="51"/>
      <c r="R51" s="23"/>
    </row>
    <row r="52" spans="2:18">
      <c r="B52" s="22"/>
      <c r="D52" s="50"/>
      <c r="H52" s="51"/>
      <c r="J52" s="50"/>
      <c r="P52" s="51"/>
      <c r="R52" s="23"/>
    </row>
    <row r="53" spans="2:18">
      <c r="B53" s="22"/>
      <c r="D53" s="50"/>
      <c r="H53" s="51"/>
      <c r="J53" s="50"/>
      <c r="P53" s="51"/>
      <c r="R53" s="23"/>
    </row>
    <row r="54" spans="2:18">
      <c r="B54" s="22"/>
      <c r="D54" s="50"/>
      <c r="H54" s="51"/>
      <c r="J54" s="50"/>
      <c r="P54" s="51"/>
      <c r="R54" s="23"/>
    </row>
    <row r="55" spans="2:18">
      <c r="B55" s="22"/>
      <c r="D55" s="50"/>
      <c r="H55" s="51"/>
      <c r="J55" s="50"/>
      <c r="P55" s="51"/>
      <c r="R55" s="23"/>
    </row>
    <row r="56" spans="2:18">
      <c r="B56" s="22"/>
      <c r="D56" s="50"/>
      <c r="H56" s="51"/>
      <c r="J56" s="50"/>
      <c r="P56" s="51"/>
      <c r="R56" s="23"/>
    </row>
    <row r="57" spans="2:18">
      <c r="B57" s="22"/>
      <c r="D57" s="50"/>
      <c r="H57" s="51"/>
      <c r="J57" s="50"/>
      <c r="P57" s="51"/>
      <c r="R57" s="23"/>
    </row>
    <row r="58" spans="2:18">
      <c r="B58" s="22"/>
      <c r="D58" s="50"/>
      <c r="H58" s="51"/>
      <c r="J58" s="50"/>
      <c r="P58" s="51"/>
      <c r="R58" s="23"/>
    </row>
    <row r="59" spans="2:18" s="171" customFormat="1" ht="15">
      <c r="B59" s="200"/>
      <c r="D59" s="52" t="s">
        <v>46</v>
      </c>
      <c r="E59" s="220"/>
      <c r="F59" s="220"/>
      <c r="G59" s="54" t="s">
        <v>47</v>
      </c>
      <c r="H59" s="219"/>
      <c r="J59" s="52" t="s">
        <v>46</v>
      </c>
      <c r="K59" s="220"/>
      <c r="L59" s="220"/>
      <c r="M59" s="220"/>
      <c r="N59" s="54" t="s">
        <v>47</v>
      </c>
      <c r="O59" s="220"/>
      <c r="P59" s="219"/>
      <c r="R59" s="198"/>
    </row>
    <row r="60" spans="2:18">
      <c r="B60" s="22"/>
      <c r="R60" s="23"/>
    </row>
    <row r="61" spans="2:18" s="171" customFormat="1" ht="15">
      <c r="B61" s="200"/>
      <c r="D61" s="47" t="s">
        <v>48</v>
      </c>
      <c r="E61" s="195"/>
      <c r="F61" s="195"/>
      <c r="G61" s="195"/>
      <c r="H61" s="221"/>
      <c r="J61" s="47" t="s">
        <v>49</v>
      </c>
      <c r="K61" s="195"/>
      <c r="L61" s="195"/>
      <c r="M61" s="195"/>
      <c r="N61" s="195"/>
      <c r="O61" s="195"/>
      <c r="P61" s="221"/>
      <c r="R61" s="198"/>
    </row>
    <row r="62" spans="2:18">
      <c r="B62" s="22"/>
      <c r="D62" s="50"/>
      <c r="H62" s="51"/>
      <c r="J62" s="50"/>
      <c r="P62" s="51"/>
      <c r="R62" s="23"/>
    </row>
    <row r="63" spans="2:18">
      <c r="B63" s="22"/>
      <c r="D63" s="50"/>
      <c r="H63" s="51"/>
      <c r="J63" s="50"/>
      <c r="P63" s="51"/>
      <c r="R63" s="23"/>
    </row>
    <row r="64" spans="2:18">
      <c r="B64" s="22"/>
      <c r="D64" s="50"/>
      <c r="H64" s="51"/>
      <c r="J64" s="50"/>
      <c r="P64" s="51"/>
      <c r="R64" s="23"/>
    </row>
    <row r="65" spans="2:18">
      <c r="B65" s="22"/>
      <c r="D65" s="50"/>
      <c r="H65" s="51"/>
      <c r="J65" s="50"/>
      <c r="P65" s="51"/>
      <c r="R65" s="23"/>
    </row>
    <row r="66" spans="2:18">
      <c r="B66" s="22"/>
      <c r="D66" s="50"/>
      <c r="H66" s="51"/>
      <c r="J66" s="50"/>
      <c r="P66" s="51"/>
      <c r="R66" s="23"/>
    </row>
    <row r="67" spans="2:18">
      <c r="B67" s="22"/>
      <c r="D67" s="50"/>
      <c r="H67" s="51"/>
      <c r="J67" s="50"/>
      <c r="P67" s="51"/>
      <c r="R67" s="23"/>
    </row>
    <row r="68" spans="2:18">
      <c r="B68" s="22"/>
      <c r="D68" s="50"/>
      <c r="H68" s="51"/>
      <c r="J68" s="50"/>
      <c r="P68" s="51"/>
      <c r="R68" s="23"/>
    </row>
    <row r="69" spans="2:18">
      <c r="B69" s="22"/>
      <c r="D69" s="50"/>
      <c r="H69" s="51"/>
      <c r="J69" s="50"/>
      <c r="P69" s="51"/>
      <c r="R69" s="23"/>
    </row>
    <row r="70" spans="2:18" s="171" customFormat="1" ht="15">
      <c r="B70" s="200"/>
      <c r="D70" s="52" t="s">
        <v>46</v>
      </c>
      <c r="E70" s="220"/>
      <c r="F70" s="220"/>
      <c r="G70" s="54" t="s">
        <v>47</v>
      </c>
      <c r="H70" s="219"/>
      <c r="J70" s="52" t="s">
        <v>46</v>
      </c>
      <c r="K70" s="220"/>
      <c r="L70" s="220"/>
      <c r="M70" s="220"/>
      <c r="N70" s="54" t="s">
        <v>47</v>
      </c>
      <c r="O70" s="220"/>
      <c r="P70" s="219"/>
      <c r="R70" s="198"/>
    </row>
    <row r="71" spans="2:18" s="171" customFormat="1" ht="14.45" customHeight="1">
      <c r="B71" s="175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3"/>
    </row>
    <row r="75" spans="2:18" s="171" customFormat="1" ht="6.95" customHeight="1">
      <c r="B75" s="208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6"/>
    </row>
    <row r="76" spans="2:18" s="171" customFormat="1" ht="36.950000000000003" customHeight="1">
      <c r="B76" s="200"/>
      <c r="C76" s="429" t="s">
        <v>105</v>
      </c>
      <c r="D76" s="430"/>
      <c r="E76" s="430"/>
      <c r="F76" s="430"/>
      <c r="G76" s="430"/>
      <c r="H76" s="430"/>
      <c r="I76" s="430"/>
      <c r="J76" s="430"/>
      <c r="K76" s="430"/>
      <c r="L76" s="430"/>
      <c r="M76" s="430"/>
      <c r="N76" s="430"/>
      <c r="O76" s="430"/>
      <c r="P76" s="430"/>
      <c r="Q76" s="430"/>
      <c r="R76" s="198"/>
    </row>
    <row r="77" spans="2:18" s="171" customFormat="1" ht="6.95" customHeight="1">
      <c r="B77" s="200"/>
      <c r="R77" s="198"/>
    </row>
    <row r="78" spans="2:18" s="171" customFormat="1" ht="30" customHeight="1">
      <c r="B78" s="200"/>
      <c r="C78" s="204" t="s">
        <v>15</v>
      </c>
      <c r="F78" s="431" t="str">
        <f>F6</f>
        <v>REVITALIZÁCIA ŠPORTOVÉHO AREÁLU SLÁVIA - 2E</v>
      </c>
      <c r="G78" s="432"/>
      <c r="H78" s="432"/>
      <c r="I78" s="432"/>
      <c r="J78" s="432"/>
      <c r="K78" s="432"/>
      <c r="L78" s="432"/>
      <c r="M78" s="432"/>
      <c r="N78" s="432"/>
      <c r="O78" s="432"/>
      <c r="P78" s="432"/>
      <c r="R78" s="198"/>
    </row>
    <row r="79" spans="2:18" s="171" customFormat="1" ht="36.950000000000003" customHeight="1">
      <c r="B79" s="200"/>
      <c r="C79" s="83" t="s">
        <v>125</v>
      </c>
      <c r="F79" s="457" t="str">
        <f>F7</f>
        <v>0003 - SADOVÉ ÚPRAVY</v>
      </c>
      <c r="G79" s="434"/>
      <c r="H79" s="434"/>
      <c r="I79" s="434"/>
      <c r="J79" s="434"/>
      <c r="K79" s="434"/>
      <c r="L79" s="434"/>
      <c r="M79" s="434"/>
      <c r="N79" s="434"/>
      <c r="O79" s="434"/>
      <c r="P79" s="434"/>
      <c r="R79" s="198"/>
    </row>
    <row r="80" spans="2:18" s="171" customFormat="1" ht="6.95" customHeight="1">
      <c r="B80" s="200"/>
      <c r="R80" s="198"/>
    </row>
    <row r="81" spans="2:65" s="171" customFormat="1" ht="18" customHeight="1">
      <c r="B81" s="200"/>
      <c r="C81" s="204" t="s">
        <v>19</v>
      </c>
      <c r="F81" s="205" t="str">
        <f>F9</f>
        <v xml:space="preserve"> </v>
      </c>
      <c r="K81" s="204" t="s">
        <v>21</v>
      </c>
      <c r="M81" s="435" t="str">
        <f>IF(O9="","",O9)</f>
        <v/>
      </c>
      <c r="N81" s="435"/>
      <c r="O81" s="435"/>
      <c r="P81" s="435"/>
      <c r="R81" s="198"/>
    </row>
    <row r="82" spans="2:65" s="171" customFormat="1" ht="6.95" customHeight="1">
      <c r="B82" s="200"/>
      <c r="R82" s="198"/>
    </row>
    <row r="83" spans="2:65" s="171" customFormat="1" ht="15">
      <c r="B83" s="200"/>
      <c r="C83" s="204" t="s">
        <v>22</v>
      </c>
      <c r="F83" s="205" t="str">
        <f>E12</f>
        <v xml:space="preserve"> </v>
      </c>
      <c r="K83" s="204" t="s">
        <v>26</v>
      </c>
      <c r="M83" s="439" t="str">
        <f>E18</f>
        <v xml:space="preserve"> </v>
      </c>
      <c r="N83" s="439"/>
      <c r="O83" s="439"/>
      <c r="P83" s="439"/>
      <c r="Q83" s="439"/>
      <c r="R83" s="198"/>
    </row>
    <row r="84" spans="2:65" s="171" customFormat="1" ht="14.45" customHeight="1">
      <c r="B84" s="200"/>
      <c r="C84" s="204" t="s">
        <v>25</v>
      </c>
      <c r="F84" s="205" t="str">
        <f>IF(E15="","",E15)</f>
        <v xml:space="preserve"> </v>
      </c>
      <c r="K84" s="204" t="s">
        <v>29</v>
      </c>
      <c r="M84" s="439" t="str">
        <f>E21</f>
        <v xml:space="preserve"> </v>
      </c>
      <c r="N84" s="439"/>
      <c r="O84" s="439"/>
      <c r="P84" s="439"/>
      <c r="Q84" s="439"/>
      <c r="R84" s="198"/>
    </row>
    <row r="85" spans="2:65" s="171" customFormat="1" ht="10.35" customHeight="1">
      <c r="B85" s="200"/>
      <c r="R85" s="198"/>
    </row>
    <row r="86" spans="2:65" s="171" customFormat="1" ht="29.25" customHeight="1">
      <c r="B86" s="200"/>
      <c r="C86" s="444" t="s">
        <v>106</v>
      </c>
      <c r="D86" s="445"/>
      <c r="E86" s="445"/>
      <c r="F86" s="445"/>
      <c r="G86" s="445"/>
      <c r="H86" s="209"/>
      <c r="I86" s="209"/>
      <c r="J86" s="209"/>
      <c r="K86" s="209"/>
      <c r="L86" s="209"/>
      <c r="M86" s="209"/>
      <c r="N86" s="444" t="s">
        <v>107</v>
      </c>
      <c r="O86" s="445"/>
      <c r="P86" s="445"/>
      <c r="Q86" s="445"/>
      <c r="R86" s="198"/>
    </row>
    <row r="87" spans="2:65" s="171" customFormat="1" ht="10.35" customHeight="1">
      <c r="B87" s="200"/>
      <c r="R87" s="198"/>
    </row>
    <row r="88" spans="2:65" s="171" customFormat="1" ht="29.25" customHeight="1">
      <c r="B88" s="200"/>
      <c r="C88" s="216" t="s">
        <v>108</v>
      </c>
      <c r="N88" s="446">
        <f>N89+N90+N91+N92</f>
        <v>0</v>
      </c>
      <c r="O88" s="447"/>
      <c r="P88" s="447"/>
      <c r="Q88" s="447"/>
      <c r="R88" s="198"/>
      <c r="AU88" s="176" t="s">
        <v>109</v>
      </c>
    </row>
    <row r="89" spans="2:65" s="8" customFormat="1" ht="24.95" customHeight="1">
      <c r="B89" s="120"/>
      <c r="D89" s="218" t="s">
        <v>476</v>
      </c>
      <c r="N89" s="448">
        <f>N114</f>
        <v>0</v>
      </c>
      <c r="O89" s="449"/>
      <c r="P89" s="449"/>
      <c r="Q89" s="449"/>
      <c r="R89" s="123"/>
    </row>
    <row r="90" spans="2:65" s="8" customFormat="1" ht="24.95" customHeight="1">
      <c r="B90" s="120"/>
      <c r="D90" s="218" t="s">
        <v>460</v>
      </c>
      <c r="N90" s="448">
        <f>N122</f>
        <v>0</v>
      </c>
      <c r="O90" s="449"/>
      <c r="P90" s="449"/>
      <c r="Q90" s="449"/>
      <c r="R90" s="123"/>
    </row>
    <row r="91" spans="2:65" s="8" customFormat="1" ht="24.95" customHeight="1">
      <c r="B91" s="120"/>
      <c r="D91" s="218" t="s">
        <v>440</v>
      </c>
      <c r="N91" s="448">
        <f>N131</f>
        <v>0</v>
      </c>
      <c r="O91" s="449"/>
      <c r="P91" s="449"/>
      <c r="Q91" s="449"/>
      <c r="R91" s="123"/>
    </row>
    <row r="92" spans="2:65" s="171" customFormat="1" ht="21.75" customHeight="1">
      <c r="B92" s="200"/>
      <c r="D92" s="218" t="s">
        <v>437</v>
      </c>
      <c r="E92" s="8"/>
      <c r="F92" s="8"/>
      <c r="G92" s="8"/>
      <c r="H92" s="8"/>
      <c r="I92" s="8"/>
      <c r="J92" s="8"/>
      <c r="K92" s="8"/>
      <c r="L92" s="8"/>
      <c r="M92" s="8"/>
      <c r="N92" s="448">
        <f>N134</f>
        <v>0</v>
      </c>
      <c r="O92" s="449"/>
      <c r="P92" s="449"/>
      <c r="Q92" s="449"/>
      <c r="R92" s="198"/>
    </row>
    <row r="93" spans="2:65" s="171" customFormat="1" ht="29.25" customHeight="1">
      <c r="B93" s="200"/>
      <c r="C93" s="216" t="s">
        <v>110</v>
      </c>
      <c r="N93" s="447">
        <f>ROUND(N94,2)</f>
        <v>0</v>
      </c>
      <c r="O93" s="459"/>
      <c r="P93" s="459"/>
      <c r="Q93" s="459"/>
      <c r="R93" s="198"/>
      <c r="T93" s="215"/>
      <c r="U93" s="114" t="s">
        <v>34</v>
      </c>
    </row>
    <row r="94" spans="2:65" s="171" customFormat="1" ht="18" customHeight="1">
      <c r="B94" s="179"/>
      <c r="C94" s="211"/>
      <c r="D94" s="441" t="s">
        <v>134</v>
      </c>
      <c r="E94" s="441"/>
      <c r="F94" s="441"/>
      <c r="G94" s="441"/>
      <c r="H94" s="441"/>
      <c r="I94" s="211"/>
      <c r="J94" s="211"/>
      <c r="K94" s="211"/>
      <c r="L94" s="211"/>
      <c r="M94" s="211"/>
      <c r="N94" s="442">
        <v>0</v>
      </c>
      <c r="O94" s="442"/>
      <c r="P94" s="442"/>
      <c r="Q94" s="442"/>
      <c r="R94" s="178"/>
      <c r="S94" s="211"/>
      <c r="T94" s="214"/>
      <c r="U94" s="131" t="s">
        <v>37</v>
      </c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2" t="s">
        <v>135</v>
      </c>
      <c r="AZ94" s="211"/>
      <c r="BA94" s="211"/>
      <c r="BB94" s="211"/>
      <c r="BC94" s="211"/>
      <c r="BD94" s="211"/>
      <c r="BE94" s="213">
        <f>IF(U94="základná",N94,0)</f>
        <v>0</v>
      </c>
      <c r="BF94" s="213">
        <f>IF(U94="znížená",N94,0)</f>
        <v>0</v>
      </c>
      <c r="BG94" s="213">
        <f>IF(U94="zákl. prenesená",N94,0)</f>
        <v>0</v>
      </c>
      <c r="BH94" s="213">
        <f>IF(U94="zníž. prenesená",N94,0)</f>
        <v>0</v>
      </c>
      <c r="BI94" s="213">
        <f>IF(U94="nulová",N94,0)</f>
        <v>0</v>
      </c>
      <c r="BJ94" s="212" t="s">
        <v>80</v>
      </c>
      <c r="BK94" s="211"/>
      <c r="BL94" s="211"/>
      <c r="BM94" s="211"/>
    </row>
    <row r="95" spans="2:65" s="171" customFormat="1" ht="18" customHeight="1">
      <c r="B95" s="200"/>
      <c r="R95" s="198"/>
    </row>
    <row r="96" spans="2:65" s="171" customFormat="1" ht="29.25" customHeight="1">
      <c r="B96" s="200"/>
      <c r="C96" s="210" t="s">
        <v>96</v>
      </c>
      <c r="D96" s="209"/>
      <c r="E96" s="209"/>
      <c r="F96" s="209"/>
      <c r="G96" s="209"/>
      <c r="H96" s="209"/>
      <c r="I96" s="209"/>
      <c r="J96" s="209"/>
      <c r="K96" s="209"/>
      <c r="L96" s="443">
        <f>ROUND(SUM(N88+N93),2)</f>
        <v>0</v>
      </c>
      <c r="M96" s="443"/>
      <c r="N96" s="443"/>
      <c r="O96" s="443"/>
      <c r="P96" s="443"/>
      <c r="Q96" s="443"/>
      <c r="R96" s="198"/>
    </row>
    <row r="97" spans="2:27" s="171" customFormat="1" ht="6.95" customHeight="1">
      <c r="B97" s="175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3"/>
    </row>
    <row r="101" spans="2:27" s="171" customFormat="1" ht="6.95" customHeight="1">
      <c r="B101" s="208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6"/>
    </row>
    <row r="102" spans="2:27" s="171" customFormat="1" ht="36.950000000000003" customHeight="1">
      <c r="B102" s="200"/>
      <c r="C102" s="429" t="s">
        <v>111</v>
      </c>
      <c r="D102" s="434"/>
      <c r="E102" s="434"/>
      <c r="F102" s="434"/>
      <c r="G102" s="434"/>
      <c r="H102" s="434"/>
      <c r="I102" s="434"/>
      <c r="J102" s="434"/>
      <c r="K102" s="434"/>
      <c r="L102" s="434"/>
      <c r="M102" s="434"/>
      <c r="N102" s="434"/>
      <c r="O102" s="434"/>
      <c r="P102" s="434"/>
      <c r="Q102" s="434"/>
      <c r="R102" s="198"/>
    </row>
    <row r="103" spans="2:27" s="171" customFormat="1" ht="6.95" customHeight="1">
      <c r="B103" s="200"/>
      <c r="R103" s="198"/>
    </row>
    <row r="104" spans="2:27" s="171" customFormat="1" ht="30" customHeight="1">
      <c r="B104" s="200"/>
      <c r="C104" s="204" t="s">
        <v>15</v>
      </c>
      <c r="F104" s="431" t="str">
        <f>F6</f>
        <v>REVITALIZÁCIA ŠPORTOVÉHO AREÁLU SLÁVIA - 2E</v>
      </c>
      <c r="G104" s="432"/>
      <c r="H104" s="432"/>
      <c r="I104" s="432"/>
      <c r="J104" s="432"/>
      <c r="K104" s="432"/>
      <c r="L104" s="432"/>
      <c r="M104" s="432"/>
      <c r="N104" s="432"/>
      <c r="O104" s="432"/>
      <c r="P104" s="432"/>
      <c r="R104" s="198"/>
    </row>
    <row r="105" spans="2:27" s="171" customFormat="1" ht="36.950000000000003" customHeight="1">
      <c r="B105" s="200"/>
      <c r="C105" s="83" t="s">
        <v>125</v>
      </c>
      <c r="F105" s="457" t="str">
        <f>F7</f>
        <v>0003 - SADOVÉ ÚPRAVY</v>
      </c>
      <c r="G105" s="434"/>
      <c r="H105" s="434"/>
      <c r="I105" s="434"/>
      <c r="J105" s="434"/>
      <c r="K105" s="434"/>
      <c r="L105" s="434"/>
      <c r="M105" s="434"/>
      <c r="N105" s="434"/>
      <c r="O105" s="434"/>
      <c r="P105" s="434"/>
      <c r="R105" s="198"/>
    </row>
    <row r="106" spans="2:27" s="171" customFormat="1" ht="6.95" customHeight="1">
      <c r="B106" s="200"/>
      <c r="R106" s="198"/>
    </row>
    <row r="107" spans="2:27" s="171" customFormat="1" ht="18" customHeight="1">
      <c r="B107" s="200"/>
      <c r="C107" s="204" t="s">
        <v>19</v>
      </c>
      <c r="F107" s="205" t="str">
        <f>F9</f>
        <v xml:space="preserve"> </v>
      </c>
      <c r="K107" s="204" t="s">
        <v>21</v>
      </c>
      <c r="M107" s="435" t="str">
        <f>IF(O9="","",O9)</f>
        <v/>
      </c>
      <c r="N107" s="435"/>
      <c r="O107" s="435"/>
      <c r="P107" s="435"/>
      <c r="R107" s="198"/>
    </row>
    <row r="108" spans="2:27" s="171" customFormat="1" ht="6.95" customHeight="1">
      <c r="B108" s="200"/>
      <c r="R108" s="198"/>
    </row>
    <row r="109" spans="2:27" s="171" customFormat="1" ht="15">
      <c r="B109" s="200"/>
      <c r="C109" s="204" t="s">
        <v>22</v>
      </c>
      <c r="F109" s="205" t="str">
        <f>E12</f>
        <v xml:space="preserve"> </v>
      </c>
      <c r="K109" s="204" t="s">
        <v>26</v>
      </c>
      <c r="M109" s="439" t="str">
        <f>E18</f>
        <v xml:space="preserve"> </v>
      </c>
      <c r="N109" s="439"/>
      <c r="O109" s="439"/>
      <c r="P109" s="439"/>
      <c r="Q109" s="439"/>
      <c r="R109" s="198"/>
    </row>
    <row r="110" spans="2:27" s="171" customFormat="1" ht="14.45" customHeight="1">
      <c r="B110" s="200"/>
      <c r="C110" s="204" t="s">
        <v>25</v>
      </c>
      <c r="F110" s="205" t="str">
        <f>IF(E15="","",E15)</f>
        <v xml:space="preserve"> </v>
      </c>
      <c r="K110" s="204" t="s">
        <v>29</v>
      </c>
      <c r="M110" s="439" t="str">
        <f>E21</f>
        <v xml:space="preserve"> </v>
      </c>
      <c r="N110" s="439"/>
      <c r="O110" s="439"/>
      <c r="P110" s="439"/>
      <c r="Q110" s="439"/>
      <c r="R110" s="198"/>
    </row>
    <row r="111" spans="2:27" s="171" customFormat="1" ht="10.35" customHeight="1">
      <c r="B111" s="200"/>
      <c r="R111" s="198"/>
    </row>
    <row r="112" spans="2:27" s="201" customFormat="1" ht="29.25" customHeight="1">
      <c r="B112" s="203"/>
      <c r="C112" s="116" t="s">
        <v>112</v>
      </c>
      <c r="D112" s="168" t="s">
        <v>113</v>
      </c>
      <c r="E112" s="168" t="s">
        <v>52</v>
      </c>
      <c r="F112" s="407" t="s">
        <v>114</v>
      </c>
      <c r="G112" s="407"/>
      <c r="H112" s="407"/>
      <c r="I112" s="407"/>
      <c r="J112" s="168" t="s">
        <v>115</v>
      </c>
      <c r="K112" s="168" t="s">
        <v>116</v>
      </c>
      <c r="L112" s="408" t="s">
        <v>117</v>
      </c>
      <c r="M112" s="408"/>
      <c r="N112" s="407" t="s">
        <v>107</v>
      </c>
      <c r="O112" s="407"/>
      <c r="P112" s="407"/>
      <c r="Q112" s="409"/>
      <c r="R112" s="202"/>
      <c r="T112" s="73" t="s">
        <v>118</v>
      </c>
      <c r="U112" s="74" t="s">
        <v>34</v>
      </c>
      <c r="V112" s="74" t="s">
        <v>119</v>
      </c>
      <c r="W112" s="74" t="s">
        <v>120</v>
      </c>
      <c r="X112" s="74" t="s">
        <v>121</v>
      </c>
      <c r="Y112" s="74" t="s">
        <v>122</v>
      </c>
      <c r="Z112" s="74" t="s">
        <v>123</v>
      </c>
      <c r="AA112" s="75" t="s">
        <v>124</v>
      </c>
    </row>
    <row r="113" spans="2:65" s="171" customFormat="1" ht="29.25" customHeight="1">
      <c r="B113" s="200"/>
      <c r="C113" s="199" t="s">
        <v>103</v>
      </c>
      <c r="N113" s="458">
        <f>N114+N122+N131+N134</f>
        <v>0</v>
      </c>
      <c r="O113" s="419"/>
      <c r="P113" s="419"/>
      <c r="Q113" s="419"/>
      <c r="R113" s="198"/>
      <c r="T113" s="197"/>
      <c r="U113" s="195"/>
      <c r="V113" s="195"/>
      <c r="W113" s="196">
        <f>W114+W122+W134</f>
        <v>0</v>
      </c>
      <c r="X113" s="195"/>
      <c r="Y113" s="196">
        <f>Y114+Y122+Y134</f>
        <v>0</v>
      </c>
      <c r="Z113" s="195"/>
      <c r="AA113" s="194">
        <f>AA114+AA122+AA134</f>
        <v>0</v>
      </c>
      <c r="AT113" s="176" t="s">
        <v>69</v>
      </c>
      <c r="AU113" s="176" t="s">
        <v>109</v>
      </c>
      <c r="BK113" s="119">
        <f>BK114+BK122+BK134</f>
        <v>0</v>
      </c>
    </row>
    <row r="114" spans="2:65" s="186" customFormat="1" ht="37.35" customHeight="1">
      <c r="B114" s="192"/>
      <c r="D114" s="193" t="s">
        <v>476</v>
      </c>
      <c r="E114" s="193"/>
      <c r="F114" s="193"/>
      <c r="G114" s="193"/>
      <c r="H114" s="193"/>
      <c r="I114" s="193"/>
      <c r="J114" s="193"/>
      <c r="K114" s="193"/>
      <c r="L114" s="193"/>
      <c r="M114" s="193"/>
      <c r="N114" s="476">
        <f>BK114</f>
        <v>0</v>
      </c>
      <c r="O114" s="467"/>
      <c r="P114" s="467"/>
      <c r="Q114" s="467"/>
      <c r="R114" s="190"/>
      <c r="T114" s="189"/>
      <c r="W114" s="188">
        <f>SUM(W115:W121)</f>
        <v>0</v>
      </c>
      <c r="Y114" s="188">
        <f>SUM(Y115:Y121)</f>
        <v>0</v>
      </c>
      <c r="AA114" s="187">
        <f>SUM(AA115:AA121)</f>
        <v>0</v>
      </c>
      <c r="AR114" s="144" t="s">
        <v>75</v>
      </c>
      <c r="AT114" s="145" t="s">
        <v>69</v>
      </c>
      <c r="AU114" s="145" t="s">
        <v>70</v>
      </c>
      <c r="AY114" s="144" t="s">
        <v>136</v>
      </c>
      <c r="BK114" s="146">
        <f>SUM(BK115:BK121)</f>
        <v>0</v>
      </c>
    </row>
    <row r="115" spans="2:65" s="171" customFormat="1" ht="22.5" customHeight="1">
      <c r="B115" s="179"/>
      <c r="C115" s="185" t="s">
        <v>70</v>
      </c>
      <c r="D115" s="185" t="s">
        <v>138</v>
      </c>
      <c r="E115" s="184" t="s">
        <v>475</v>
      </c>
      <c r="F115" s="452" t="s">
        <v>474</v>
      </c>
      <c r="G115" s="452"/>
      <c r="H115" s="452"/>
      <c r="I115" s="452"/>
      <c r="J115" s="183" t="s">
        <v>141</v>
      </c>
      <c r="K115" s="182">
        <v>27140</v>
      </c>
      <c r="L115" s="455"/>
      <c r="M115" s="455"/>
      <c r="N115" s="455">
        <f t="shared" ref="N115:N121" si="0">ROUND(L115*K115,3)</f>
        <v>0</v>
      </c>
      <c r="O115" s="455"/>
      <c r="P115" s="455"/>
      <c r="Q115" s="455"/>
      <c r="R115" s="178"/>
      <c r="T115" s="152" t="s">
        <v>5</v>
      </c>
      <c r="U115" s="181" t="s">
        <v>37</v>
      </c>
      <c r="V115" s="180">
        <v>0</v>
      </c>
      <c r="W115" s="180">
        <f t="shared" ref="W115:W121" si="1">V115*K115</f>
        <v>0</v>
      </c>
      <c r="X115" s="180">
        <v>0</v>
      </c>
      <c r="Y115" s="180">
        <f t="shared" ref="Y115:Y121" si="2">X115*K115</f>
        <v>0</v>
      </c>
      <c r="Z115" s="180">
        <v>0</v>
      </c>
      <c r="AA115" s="154">
        <f t="shared" ref="AA115:AA121" si="3">Z115*K115</f>
        <v>0</v>
      </c>
      <c r="AR115" s="176" t="s">
        <v>142</v>
      </c>
      <c r="AT115" s="176" t="s">
        <v>138</v>
      </c>
      <c r="AU115" s="176" t="s">
        <v>75</v>
      </c>
      <c r="AY115" s="176" t="s">
        <v>136</v>
      </c>
      <c r="BE115" s="177">
        <f t="shared" ref="BE115:BE121" si="4">IF(U115="základná",N115,0)</f>
        <v>0</v>
      </c>
      <c r="BF115" s="177">
        <f t="shared" ref="BF115:BF121" si="5">IF(U115="znížená",N115,0)</f>
        <v>0</v>
      </c>
      <c r="BG115" s="177">
        <f t="shared" ref="BG115:BG121" si="6">IF(U115="zákl. prenesená",N115,0)</f>
        <v>0</v>
      </c>
      <c r="BH115" s="177">
        <f t="shared" ref="BH115:BH121" si="7">IF(U115="zníž. prenesená",N115,0)</f>
        <v>0</v>
      </c>
      <c r="BI115" s="177">
        <f t="shared" ref="BI115:BI121" si="8">IF(U115="nulová",N115,0)</f>
        <v>0</v>
      </c>
      <c r="BJ115" s="176" t="s">
        <v>80</v>
      </c>
      <c r="BK115" s="172">
        <f t="shared" ref="BK115:BK121" si="9">ROUND(L115*K115,3)</f>
        <v>0</v>
      </c>
      <c r="BL115" s="176" t="s">
        <v>142</v>
      </c>
      <c r="BM115" s="176" t="s">
        <v>80</v>
      </c>
    </row>
    <row r="116" spans="2:65" s="171" customFormat="1" ht="22.5" customHeight="1">
      <c r="B116" s="179"/>
      <c r="C116" s="185" t="s">
        <v>70</v>
      </c>
      <c r="D116" s="185" t="s">
        <v>138</v>
      </c>
      <c r="E116" s="184" t="s">
        <v>473</v>
      </c>
      <c r="F116" s="452" t="s">
        <v>472</v>
      </c>
      <c r="G116" s="452"/>
      <c r="H116" s="452"/>
      <c r="I116" s="452"/>
      <c r="J116" s="183" t="s">
        <v>141</v>
      </c>
      <c r="K116" s="182">
        <v>27140</v>
      </c>
      <c r="L116" s="455"/>
      <c r="M116" s="455"/>
      <c r="N116" s="455">
        <f t="shared" si="0"/>
        <v>0</v>
      </c>
      <c r="O116" s="455"/>
      <c r="P116" s="455"/>
      <c r="Q116" s="455"/>
      <c r="R116" s="178"/>
      <c r="T116" s="152" t="s">
        <v>5</v>
      </c>
      <c r="U116" s="181" t="s">
        <v>37</v>
      </c>
      <c r="V116" s="180">
        <v>0</v>
      </c>
      <c r="W116" s="180">
        <f t="shared" si="1"/>
        <v>0</v>
      </c>
      <c r="X116" s="180">
        <v>0</v>
      </c>
      <c r="Y116" s="180">
        <f t="shared" si="2"/>
        <v>0</v>
      </c>
      <c r="Z116" s="180">
        <v>0</v>
      </c>
      <c r="AA116" s="154">
        <f t="shared" si="3"/>
        <v>0</v>
      </c>
      <c r="AR116" s="176" t="s">
        <v>142</v>
      </c>
      <c r="AT116" s="176" t="s">
        <v>138</v>
      </c>
      <c r="AU116" s="176" t="s">
        <v>75</v>
      </c>
      <c r="AY116" s="176" t="s">
        <v>136</v>
      </c>
      <c r="BE116" s="177">
        <f t="shared" si="4"/>
        <v>0</v>
      </c>
      <c r="BF116" s="177">
        <f t="shared" si="5"/>
        <v>0</v>
      </c>
      <c r="BG116" s="177">
        <f t="shared" si="6"/>
        <v>0</v>
      </c>
      <c r="BH116" s="177">
        <f t="shared" si="7"/>
        <v>0</v>
      </c>
      <c r="BI116" s="177">
        <f t="shared" si="8"/>
        <v>0</v>
      </c>
      <c r="BJ116" s="176" t="s">
        <v>80</v>
      </c>
      <c r="BK116" s="172">
        <f t="shared" si="9"/>
        <v>0</v>
      </c>
      <c r="BL116" s="176" t="s">
        <v>142</v>
      </c>
      <c r="BM116" s="176" t="s">
        <v>142</v>
      </c>
    </row>
    <row r="117" spans="2:65" s="171" customFormat="1" ht="22.5" customHeight="1">
      <c r="B117" s="179"/>
      <c r="C117" s="185" t="s">
        <v>70</v>
      </c>
      <c r="D117" s="185" t="s">
        <v>138</v>
      </c>
      <c r="E117" s="184" t="s">
        <v>471</v>
      </c>
      <c r="F117" s="452" t="s">
        <v>470</v>
      </c>
      <c r="G117" s="452"/>
      <c r="H117" s="452"/>
      <c r="I117" s="452"/>
      <c r="J117" s="183" t="s">
        <v>141</v>
      </c>
      <c r="K117" s="182">
        <v>54280</v>
      </c>
      <c r="L117" s="455"/>
      <c r="M117" s="455"/>
      <c r="N117" s="455">
        <f t="shared" si="0"/>
        <v>0</v>
      </c>
      <c r="O117" s="455"/>
      <c r="P117" s="455"/>
      <c r="Q117" s="455"/>
      <c r="R117" s="178"/>
      <c r="T117" s="152" t="s">
        <v>5</v>
      </c>
      <c r="U117" s="181" t="s">
        <v>37</v>
      </c>
      <c r="V117" s="180">
        <v>0</v>
      </c>
      <c r="W117" s="180">
        <f t="shared" si="1"/>
        <v>0</v>
      </c>
      <c r="X117" s="180">
        <v>0</v>
      </c>
      <c r="Y117" s="180">
        <f t="shared" si="2"/>
        <v>0</v>
      </c>
      <c r="Z117" s="180">
        <v>0</v>
      </c>
      <c r="AA117" s="154">
        <f t="shared" si="3"/>
        <v>0</v>
      </c>
      <c r="AR117" s="176" t="s">
        <v>142</v>
      </c>
      <c r="AT117" s="176" t="s">
        <v>138</v>
      </c>
      <c r="AU117" s="176" t="s">
        <v>75</v>
      </c>
      <c r="AY117" s="176" t="s">
        <v>136</v>
      </c>
      <c r="BE117" s="177">
        <f t="shared" si="4"/>
        <v>0</v>
      </c>
      <c r="BF117" s="177">
        <f t="shared" si="5"/>
        <v>0</v>
      </c>
      <c r="BG117" s="177">
        <f t="shared" si="6"/>
        <v>0</v>
      </c>
      <c r="BH117" s="177">
        <f t="shared" si="7"/>
        <v>0</v>
      </c>
      <c r="BI117" s="177">
        <f t="shared" si="8"/>
        <v>0</v>
      </c>
      <c r="BJ117" s="176" t="s">
        <v>80</v>
      </c>
      <c r="BK117" s="172">
        <f t="shared" si="9"/>
        <v>0</v>
      </c>
      <c r="BL117" s="176" t="s">
        <v>142</v>
      </c>
      <c r="BM117" s="176" t="s">
        <v>151</v>
      </c>
    </row>
    <row r="118" spans="2:65" s="171" customFormat="1" ht="31.5" customHeight="1">
      <c r="B118" s="179"/>
      <c r="C118" s="185" t="s">
        <v>70</v>
      </c>
      <c r="D118" s="185" t="s">
        <v>138</v>
      </c>
      <c r="E118" s="184" t="s">
        <v>469</v>
      </c>
      <c r="F118" s="452" t="s">
        <v>468</v>
      </c>
      <c r="G118" s="452"/>
      <c r="H118" s="452"/>
      <c r="I118" s="452"/>
      <c r="J118" s="183" t="s">
        <v>461</v>
      </c>
      <c r="K118" s="182">
        <v>678.5</v>
      </c>
      <c r="L118" s="455"/>
      <c r="M118" s="455"/>
      <c r="N118" s="455">
        <f t="shared" si="0"/>
        <v>0</v>
      </c>
      <c r="O118" s="455"/>
      <c r="P118" s="455"/>
      <c r="Q118" s="455"/>
      <c r="R118" s="178"/>
      <c r="T118" s="152" t="s">
        <v>5</v>
      </c>
      <c r="U118" s="181" t="s">
        <v>37</v>
      </c>
      <c r="V118" s="180">
        <v>0</v>
      </c>
      <c r="W118" s="180">
        <f t="shared" si="1"/>
        <v>0</v>
      </c>
      <c r="X118" s="180">
        <v>0</v>
      </c>
      <c r="Y118" s="180">
        <f t="shared" si="2"/>
        <v>0</v>
      </c>
      <c r="Z118" s="180">
        <v>0</v>
      </c>
      <c r="AA118" s="154">
        <f t="shared" si="3"/>
        <v>0</v>
      </c>
      <c r="AR118" s="176" t="s">
        <v>142</v>
      </c>
      <c r="AT118" s="176" t="s">
        <v>138</v>
      </c>
      <c r="AU118" s="176" t="s">
        <v>75</v>
      </c>
      <c r="AY118" s="176" t="s">
        <v>136</v>
      </c>
      <c r="BE118" s="177">
        <f t="shared" si="4"/>
        <v>0</v>
      </c>
      <c r="BF118" s="177">
        <f t="shared" si="5"/>
        <v>0</v>
      </c>
      <c r="BG118" s="177">
        <f t="shared" si="6"/>
        <v>0</v>
      </c>
      <c r="BH118" s="177">
        <f t="shared" si="7"/>
        <v>0</v>
      </c>
      <c r="BI118" s="177">
        <f t="shared" si="8"/>
        <v>0</v>
      </c>
      <c r="BJ118" s="176" t="s">
        <v>80</v>
      </c>
      <c r="BK118" s="172">
        <f t="shared" si="9"/>
        <v>0</v>
      </c>
      <c r="BL118" s="176" t="s">
        <v>142</v>
      </c>
      <c r="BM118" s="176" t="s">
        <v>155</v>
      </c>
    </row>
    <row r="119" spans="2:65" s="171" customFormat="1" ht="22.5" customHeight="1">
      <c r="B119" s="179"/>
      <c r="C119" s="185" t="s">
        <v>70</v>
      </c>
      <c r="D119" s="185" t="s">
        <v>138</v>
      </c>
      <c r="E119" s="184" t="s">
        <v>467</v>
      </c>
      <c r="F119" s="452" t="s">
        <v>466</v>
      </c>
      <c r="G119" s="452"/>
      <c r="H119" s="452"/>
      <c r="I119" s="452"/>
      <c r="J119" s="183" t="s">
        <v>141</v>
      </c>
      <c r="K119" s="182">
        <v>27140</v>
      </c>
      <c r="L119" s="455"/>
      <c r="M119" s="455"/>
      <c r="N119" s="455">
        <f t="shared" si="0"/>
        <v>0</v>
      </c>
      <c r="O119" s="455"/>
      <c r="P119" s="455"/>
      <c r="Q119" s="455"/>
      <c r="R119" s="178"/>
      <c r="T119" s="152" t="s">
        <v>5</v>
      </c>
      <c r="U119" s="181" t="s">
        <v>37</v>
      </c>
      <c r="V119" s="180">
        <v>0</v>
      </c>
      <c r="W119" s="180">
        <f t="shared" si="1"/>
        <v>0</v>
      </c>
      <c r="X119" s="180">
        <v>0</v>
      </c>
      <c r="Y119" s="180">
        <f t="shared" si="2"/>
        <v>0</v>
      </c>
      <c r="Z119" s="180">
        <v>0</v>
      </c>
      <c r="AA119" s="154">
        <f t="shared" si="3"/>
        <v>0</v>
      </c>
      <c r="AR119" s="176" t="s">
        <v>142</v>
      </c>
      <c r="AT119" s="176" t="s">
        <v>138</v>
      </c>
      <c r="AU119" s="176" t="s">
        <v>75</v>
      </c>
      <c r="AY119" s="176" t="s">
        <v>136</v>
      </c>
      <c r="BE119" s="177">
        <f t="shared" si="4"/>
        <v>0</v>
      </c>
      <c r="BF119" s="177">
        <f t="shared" si="5"/>
        <v>0</v>
      </c>
      <c r="BG119" s="177">
        <f t="shared" si="6"/>
        <v>0</v>
      </c>
      <c r="BH119" s="177">
        <f t="shared" si="7"/>
        <v>0</v>
      </c>
      <c r="BI119" s="177">
        <f t="shared" si="8"/>
        <v>0</v>
      </c>
      <c r="BJ119" s="176" t="s">
        <v>80</v>
      </c>
      <c r="BK119" s="172">
        <f t="shared" si="9"/>
        <v>0</v>
      </c>
      <c r="BL119" s="176" t="s">
        <v>142</v>
      </c>
      <c r="BM119" s="176" t="s">
        <v>159</v>
      </c>
    </row>
    <row r="120" spans="2:65" s="171" customFormat="1" ht="22.5" customHeight="1">
      <c r="B120" s="179"/>
      <c r="C120" s="185" t="s">
        <v>70</v>
      </c>
      <c r="D120" s="185" t="s">
        <v>138</v>
      </c>
      <c r="E120" s="184" t="s">
        <v>465</v>
      </c>
      <c r="F120" s="452" t="s">
        <v>464</v>
      </c>
      <c r="G120" s="452"/>
      <c r="H120" s="452"/>
      <c r="I120" s="452"/>
      <c r="J120" s="183" t="s">
        <v>141</v>
      </c>
      <c r="K120" s="182">
        <v>27140</v>
      </c>
      <c r="L120" s="455"/>
      <c r="M120" s="455"/>
      <c r="N120" s="455">
        <f t="shared" si="0"/>
        <v>0</v>
      </c>
      <c r="O120" s="455"/>
      <c r="P120" s="455"/>
      <c r="Q120" s="455"/>
      <c r="R120" s="178"/>
      <c r="T120" s="152" t="s">
        <v>5</v>
      </c>
      <c r="U120" s="181" t="s">
        <v>37</v>
      </c>
      <c r="V120" s="180">
        <v>0</v>
      </c>
      <c r="W120" s="180">
        <f t="shared" si="1"/>
        <v>0</v>
      </c>
      <c r="X120" s="180">
        <v>0</v>
      </c>
      <c r="Y120" s="180">
        <f t="shared" si="2"/>
        <v>0</v>
      </c>
      <c r="Z120" s="180">
        <v>0</v>
      </c>
      <c r="AA120" s="154">
        <f t="shared" si="3"/>
        <v>0</v>
      </c>
      <c r="AR120" s="176" t="s">
        <v>142</v>
      </c>
      <c r="AT120" s="176" t="s">
        <v>138</v>
      </c>
      <c r="AU120" s="176" t="s">
        <v>75</v>
      </c>
      <c r="AY120" s="176" t="s">
        <v>136</v>
      </c>
      <c r="BE120" s="177">
        <f t="shared" si="4"/>
        <v>0</v>
      </c>
      <c r="BF120" s="177">
        <f t="shared" si="5"/>
        <v>0</v>
      </c>
      <c r="BG120" s="177">
        <f t="shared" si="6"/>
        <v>0</v>
      </c>
      <c r="BH120" s="177">
        <f t="shared" si="7"/>
        <v>0</v>
      </c>
      <c r="BI120" s="177">
        <f t="shared" si="8"/>
        <v>0</v>
      </c>
      <c r="BJ120" s="176" t="s">
        <v>80</v>
      </c>
      <c r="BK120" s="172">
        <f t="shared" si="9"/>
        <v>0</v>
      </c>
      <c r="BL120" s="176" t="s">
        <v>142</v>
      </c>
      <c r="BM120" s="176" t="s">
        <v>163</v>
      </c>
    </row>
    <row r="121" spans="2:65" s="171" customFormat="1" ht="22.5" customHeight="1">
      <c r="B121" s="179"/>
      <c r="C121" s="185" t="s">
        <v>70</v>
      </c>
      <c r="D121" s="185" t="s">
        <v>138</v>
      </c>
      <c r="E121" s="184" t="s">
        <v>463</v>
      </c>
      <c r="F121" s="452" t="s">
        <v>462</v>
      </c>
      <c r="G121" s="452"/>
      <c r="H121" s="452"/>
      <c r="I121" s="452"/>
      <c r="J121" s="183" t="s">
        <v>461</v>
      </c>
      <c r="K121" s="182">
        <v>678.5</v>
      </c>
      <c r="L121" s="455"/>
      <c r="M121" s="455"/>
      <c r="N121" s="455">
        <f t="shared" si="0"/>
        <v>0</v>
      </c>
      <c r="O121" s="455"/>
      <c r="P121" s="455"/>
      <c r="Q121" s="455"/>
      <c r="R121" s="178"/>
      <c r="T121" s="152" t="s">
        <v>5</v>
      </c>
      <c r="U121" s="181" t="s">
        <v>37</v>
      </c>
      <c r="V121" s="180">
        <v>0</v>
      </c>
      <c r="W121" s="180">
        <f t="shared" si="1"/>
        <v>0</v>
      </c>
      <c r="X121" s="180">
        <v>0</v>
      </c>
      <c r="Y121" s="180">
        <f t="shared" si="2"/>
        <v>0</v>
      </c>
      <c r="Z121" s="180">
        <v>0</v>
      </c>
      <c r="AA121" s="154">
        <f t="shared" si="3"/>
        <v>0</v>
      </c>
      <c r="AR121" s="176" t="s">
        <v>142</v>
      </c>
      <c r="AT121" s="176" t="s">
        <v>138</v>
      </c>
      <c r="AU121" s="176" t="s">
        <v>75</v>
      </c>
      <c r="AY121" s="176" t="s">
        <v>136</v>
      </c>
      <c r="BE121" s="177">
        <f t="shared" si="4"/>
        <v>0</v>
      </c>
      <c r="BF121" s="177">
        <f t="shared" si="5"/>
        <v>0</v>
      </c>
      <c r="BG121" s="177">
        <f t="shared" si="6"/>
        <v>0</v>
      </c>
      <c r="BH121" s="177">
        <f t="shared" si="7"/>
        <v>0</v>
      </c>
      <c r="BI121" s="177">
        <f t="shared" si="8"/>
        <v>0</v>
      </c>
      <c r="BJ121" s="176" t="s">
        <v>80</v>
      </c>
      <c r="BK121" s="172">
        <f t="shared" si="9"/>
        <v>0</v>
      </c>
      <c r="BL121" s="176" t="s">
        <v>142</v>
      </c>
      <c r="BM121" s="176" t="s">
        <v>152</v>
      </c>
    </row>
    <row r="122" spans="2:65" s="186" customFormat="1" ht="37.35" customHeight="1">
      <c r="B122" s="192"/>
      <c r="D122" s="193" t="s">
        <v>460</v>
      </c>
      <c r="E122" s="193"/>
      <c r="F122" s="193"/>
      <c r="G122" s="193"/>
      <c r="H122" s="193"/>
      <c r="I122" s="193"/>
      <c r="J122" s="193"/>
      <c r="K122" s="193"/>
      <c r="L122" s="193"/>
      <c r="M122" s="193"/>
      <c r="N122" s="473">
        <f>BK122</f>
        <v>0</v>
      </c>
      <c r="O122" s="474"/>
      <c r="P122" s="474"/>
      <c r="Q122" s="474"/>
      <c r="R122" s="190"/>
      <c r="T122" s="189"/>
      <c r="W122" s="188">
        <f>SUM(W123:W130)</f>
        <v>0</v>
      </c>
      <c r="Y122" s="188">
        <f>SUM(Y123:Y130)</f>
        <v>0</v>
      </c>
      <c r="AA122" s="187">
        <f>SUM(AA123:AA130)</f>
        <v>0</v>
      </c>
      <c r="AR122" s="144" t="s">
        <v>75</v>
      </c>
      <c r="AT122" s="145" t="s">
        <v>69</v>
      </c>
      <c r="AU122" s="145" t="s">
        <v>70</v>
      </c>
      <c r="AY122" s="144" t="s">
        <v>136</v>
      </c>
      <c r="BK122" s="146">
        <f>SUM(BK123:BK130)</f>
        <v>0</v>
      </c>
    </row>
    <row r="123" spans="2:65" s="171" customFormat="1" ht="22.5" customHeight="1">
      <c r="B123" s="179"/>
      <c r="C123" s="185" t="s">
        <v>70</v>
      </c>
      <c r="D123" s="185" t="s">
        <v>138</v>
      </c>
      <c r="E123" s="184" t="s">
        <v>459</v>
      </c>
      <c r="F123" s="452" t="s">
        <v>458</v>
      </c>
      <c r="G123" s="452"/>
      <c r="H123" s="452"/>
      <c r="I123" s="452"/>
      <c r="J123" s="183" t="s">
        <v>185</v>
      </c>
      <c r="K123" s="182">
        <v>42</v>
      </c>
      <c r="L123" s="455"/>
      <c r="M123" s="455"/>
      <c r="N123" s="455">
        <f t="shared" ref="N123:N130" si="10">ROUND(L123*K123,3)</f>
        <v>0</v>
      </c>
      <c r="O123" s="455"/>
      <c r="P123" s="455"/>
      <c r="Q123" s="455"/>
      <c r="R123" s="178"/>
      <c r="T123" s="152" t="s">
        <v>5</v>
      </c>
      <c r="U123" s="181" t="s">
        <v>37</v>
      </c>
      <c r="V123" s="180">
        <v>0</v>
      </c>
      <c r="W123" s="180">
        <f t="shared" ref="W123:W130" si="11">V123*K123</f>
        <v>0</v>
      </c>
      <c r="X123" s="180">
        <v>0</v>
      </c>
      <c r="Y123" s="180">
        <f t="shared" ref="Y123:Y130" si="12">X123*K123</f>
        <v>0</v>
      </c>
      <c r="Z123" s="180">
        <v>0</v>
      </c>
      <c r="AA123" s="154">
        <f t="shared" ref="AA123:AA130" si="13">Z123*K123</f>
        <v>0</v>
      </c>
      <c r="AR123" s="176" t="s">
        <v>142</v>
      </c>
      <c r="AT123" s="176" t="s">
        <v>138</v>
      </c>
      <c r="AU123" s="176" t="s">
        <v>75</v>
      </c>
      <c r="AY123" s="176" t="s">
        <v>136</v>
      </c>
      <c r="BE123" s="177">
        <f t="shared" ref="BE123:BE130" si="14">IF(U123="základná",N123,0)</f>
        <v>0</v>
      </c>
      <c r="BF123" s="177">
        <f t="shared" ref="BF123:BF130" si="15">IF(U123="znížená",N123,0)</f>
        <v>0</v>
      </c>
      <c r="BG123" s="177">
        <f t="shared" ref="BG123:BG130" si="16">IF(U123="zákl. prenesená",N123,0)</f>
        <v>0</v>
      </c>
      <c r="BH123" s="177">
        <f t="shared" ref="BH123:BH130" si="17">IF(U123="zníž. prenesená",N123,0)</f>
        <v>0</v>
      </c>
      <c r="BI123" s="177">
        <f t="shared" ref="BI123:BI130" si="18">IF(U123="nulová",N123,0)</f>
        <v>0</v>
      </c>
      <c r="BJ123" s="176" t="s">
        <v>80</v>
      </c>
      <c r="BK123" s="172">
        <f t="shared" ref="BK123:BK130" si="19">ROUND(L123*K123,3)</f>
        <v>0</v>
      </c>
      <c r="BL123" s="176" t="s">
        <v>142</v>
      </c>
      <c r="BM123" s="176" t="s">
        <v>170</v>
      </c>
    </row>
    <row r="124" spans="2:65" s="171" customFormat="1" ht="22.5" customHeight="1">
      <c r="B124" s="179"/>
      <c r="C124" s="185" t="s">
        <v>70</v>
      </c>
      <c r="D124" s="185" t="s">
        <v>138</v>
      </c>
      <c r="E124" s="184" t="s">
        <v>457</v>
      </c>
      <c r="F124" s="452" t="s">
        <v>456</v>
      </c>
      <c r="G124" s="452"/>
      <c r="H124" s="452"/>
      <c r="I124" s="452"/>
      <c r="J124" s="183" t="s">
        <v>185</v>
      </c>
      <c r="K124" s="182">
        <v>42</v>
      </c>
      <c r="L124" s="455"/>
      <c r="M124" s="455"/>
      <c r="N124" s="455">
        <f t="shared" si="10"/>
        <v>0</v>
      </c>
      <c r="O124" s="455"/>
      <c r="P124" s="455"/>
      <c r="Q124" s="455"/>
      <c r="R124" s="178"/>
      <c r="T124" s="152" t="s">
        <v>5</v>
      </c>
      <c r="U124" s="181" t="s">
        <v>37</v>
      </c>
      <c r="V124" s="180">
        <v>0</v>
      </c>
      <c r="W124" s="180">
        <f t="shared" si="11"/>
        <v>0</v>
      </c>
      <c r="X124" s="180">
        <v>0</v>
      </c>
      <c r="Y124" s="180">
        <f t="shared" si="12"/>
        <v>0</v>
      </c>
      <c r="Z124" s="180">
        <v>0</v>
      </c>
      <c r="AA124" s="154">
        <f t="shared" si="13"/>
        <v>0</v>
      </c>
      <c r="AR124" s="176" t="s">
        <v>142</v>
      </c>
      <c r="AT124" s="176" t="s">
        <v>138</v>
      </c>
      <c r="AU124" s="176" t="s">
        <v>75</v>
      </c>
      <c r="AY124" s="176" t="s">
        <v>136</v>
      </c>
      <c r="BE124" s="177">
        <f t="shared" si="14"/>
        <v>0</v>
      </c>
      <c r="BF124" s="177">
        <f t="shared" si="15"/>
        <v>0</v>
      </c>
      <c r="BG124" s="177">
        <f t="shared" si="16"/>
        <v>0</v>
      </c>
      <c r="BH124" s="177">
        <f t="shared" si="17"/>
        <v>0</v>
      </c>
      <c r="BI124" s="177">
        <f t="shared" si="18"/>
        <v>0</v>
      </c>
      <c r="BJ124" s="176" t="s">
        <v>80</v>
      </c>
      <c r="BK124" s="172">
        <f t="shared" si="19"/>
        <v>0</v>
      </c>
      <c r="BL124" s="176" t="s">
        <v>142</v>
      </c>
      <c r="BM124" s="176" t="s">
        <v>10</v>
      </c>
    </row>
    <row r="125" spans="2:65" s="171" customFormat="1" ht="31.5" customHeight="1">
      <c r="B125" s="179"/>
      <c r="C125" s="185" t="s">
        <v>70</v>
      </c>
      <c r="D125" s="185" t="s">
        <v>138</v>
      </c>
      <c r="E125" s="184" t="s">
        <v>455</v>
      </c>
      <c r="F125" s="452" t="s">
        <v>454</v>
      </c>
      <c r="G125" s="452"/>
      <c r="H125" s="452"/>
      <c r="I125" s="452"/>
      <c r="J125" s="183" t="s">
        <v>185</v>
      </c>
      <c r="K125" s="182">
        <v>126</v>
      </c>
      <c r="L125" s="455"/>
      <c r="M125" s="455"/>
      <c r="N125" s="455">
        <f t="shared" si="10"/>
        <v>0</v>
      </c>
      <c r="O125" s="455"/>
      <c r="P125" s="455"/>
      <c r="Q125" s="455"/>
      <c r="R125" s="178"/>
      <c r="T125" s="152" t="s">
        <v>5</v>
      </c>
      <c r="U125" s="181" t="s">
        <v>37</v>
      </c>
      <c r="V125" s="180">
        <v>0</v>
      </c>
      <c r="W125" s="180">
        <f t="shared" si="11"/>
        <v>0</v>
      </c>
      <c r="X125" s="180">
        <v>0</v>
      </c>
      <c r="Y125" s="180">
        <f t="shared" si="12"/>
        <v>0</v>
      </c>
      <c r="Z125" s="180">
        <v>0</v>
      </c>
      <c r="AA125" s="154">
        <f t="shared" si="13"/>
        <v>0</v>
      </c>
      <c r="AR125" s="176" t="s">
        <v>142</v>
      </c>
      <c r="AT125" s="176" t="s">
        <v>138</v>
      </c>
      <c r="AU125" s="176" t="s">
        <v>75</v>
      </c>
      <c r="AY125" s="176" t="s">
        <v>136</v>
      </c>
      <c r="BE125" s="177">
        <f t="shared" si="14"/>
        <v>0</v>
      </c>
      <c r="BF125" s="177">
        <f t="shared" si="15"/>
        <v>0</v>
      </c>
      <c r="BG125" s="177">
        <f t="shared" si="16"/>
        <v>0</v>
      </c>
      <c r="BH125" s="177">
        <f t="shared" si="17"/>
        <v>0</v>
      </c>
      <c r="BI125" s="177">
        <f t="shared" si="18"/>
        <v>0</v>
      </c>
      <c r="BJ125" s="176" t="s">
        <v>80</v>
      </c>
      <c r="BK125" s="172">
        <f t="shared" si="19"/>
        <v>0</v>
      </c>
      <c r="BL125" s="176" t="s">
        <v>142</v>
      </c>
      <c r="BM125" s="176" t="s">
        <v>180</v>
      </c>
    </row>
    <row r="126" spans="2:65" s="171" customFormat="1" ht="31.5" customHeight="1">
      <c r="B126" s="179"/>
      <c r="C126" s="185" t="s">
        <v>70</v>
      </c>
      <c r="D126" s="185" t="s">
        <v>138</v>
      </c>
      <c r="E126" s="184" t="s">
        <v>453</v>
      </c>
      <c r="F126" s="452" t="s">
        <v>452</v>
      </c>
      <c r="G126" s="452"/>
      <c r="H126" s="452"/>
      <c r="I126" s="452"/>
      <c r="J126" s="183" t="s">
        <v>185</v>
      </c>
      <c r="K126" s="182">
        <v>126</v>
      </c>
      <c r="L126" s="455"/>
      <c r="M126" s="455"/>
      <c r="N126" s="455">
        <f t="shared" si="10"/>
        <v>0</v>
      </c>
      <c r="O126" s="455"/>
      <c r="P126" s="455"/>
      <c r="Q126" s="455"/>
      <c r="R126" s="178"/>
      <c r="T126" s="152" t="s">
        <v>5</v>
      </c>
      <c r="U126" s="181" t="s">
        <v>37</v>
      </c>
      <c r="V126" s="180">
        <v>0</v>
      </c>
      <c r="W126" s="180">
        <f t="shared" si="11"/>
        <v>0</v>
      </c>
      <c r="X126" s="180">
        <v>0</v>
      </c>
      <c r="Y126" s="180">
        <f t="shared" si="12"/>
        <v>0</v>
      </c>
      <c r="Z126" s="180">
        <v>0</v>
      </c>
      <c r="AA126" s="154">
        <f t="shared" si="13"/>
        <v>0</v>
      </c>
      <c r="AR126" s="176" t="s">
        <v>142</v>
      </c>
      <c r="AT126" s="176" t="s">
        <v>138</v>
      </c>
      <c r="AU126" s="176" t="s">
        <v>75</v>
      </c>
      <c r="AY126" s="176" t="s">
        <v>136</v>
      </c>
      <c r="BE126" s="177">
        <f t="shared" si="14"/>
        <v>0</v>
      </c>
      <c r="BF126" s="177">
        <f t="shared" si="15"/>
        <v>0</v>
      </c>
      <c r="BG126" s="177">
        <f t="shared" si="16"/>
        <v>0</v>
      </c>
      <c r="BH126" s="177">
        <f t="shared" si="17"/>
        <v>0</v>
      </c>
      <c r="BI126" s="177">
        <f t="shared" si="18"/>
        <v>0</v>
      </c>
      <c r="BJ126" s="176" t="s">
        <v>80</v>
      </c>
      <c r="BK126" s="172">
        <f t="shared" si="19"/>
        <v>0</v>
      </c>
      <c r="BL126" s="176" t="s">
        <v>142</v>
      </c>
      <c r="BM126" s="176" t="s">
        <v>186</v>
      </c>
    </row>
    <row r="127" spans="2:65" s="171" customFormat="1" ht="31.5" customHeight="1">
      <c r="B127" s="179"/>
      <c r="C127" s="185" t="s">
        <v>70</v>
      </c>
      <c r="D127" s="185" t="s">
        <v>138</v>
      </c>
      <c r="E127" s="184" t="s">
        <v>451</v>
      </c>
      <c r="F127" s="452" t="s">
        <v>450</v>
      </c>
      <c r="G127" s="452"/>
      <c r="H127" s="452"/>
      <c r="I127" s="452"/>
      <c r="J127" s="183" t="s">
        <v>146</v>
      </c>
      <c r="K127" s="182">
        <v>126</v>
      </c>
      <c r="L127" s="455"/>
      <c r="M127" s="455"/>
      <c r="N127" s="455">
        <f t="shared" si="10"/>
        <v>0</v>
      </c>
      <c r="O127" s="455"/>
      <c r="P127" s="455"/>
      <c r="Q127" s="455"/>
      <c r="R127" s="178"/>
      <c r="T127" s="152" t="s">
        <v>5</v>
      </c>
      <c r="U127" s="181" t="s">
        <v>37</v>
      </c>
      <c r="V127" s="180">
        <v>0</v>
      </c>
      <c r="W127" s="180">
        <f t="shared" si="11"/>
        <v>0</v>
      </c>
      <c r="X127" s="180">
        <v>0</v>
      </c>
      <c r="Y127" s="180">
        <f t="shared" si="12"/>
        <v>0</v>
      </c>
      <c r="Z127" s="180">
        <v>0</v>
      </c>
      <c r="AA127" s="154">
        <f t="shared" si="13"/>
        <v>0</v>
      </c>
      <c r="AR127" s="176" t="s">
        <v>142</v>
      </c>
      <c r="AT127" s="176" t="s">
        <v>138</v>
      </c>
      <c r="AU127" s="176" t="s">
        <v>75</v>
      </c>
      <c r="AY127" s="176" t="s">
        <v>136</v>
      </c>
      <c r="BE127" s="177">
        <f t="shared" si="14"/>
        <v>0</v>
      </c>
      <c r="BF127" s="177">
        <f t="shared" si="15"/>
        <v>0</v>
      </c>
      <c r="BG127" s="177">
        <f t="shared" si="16"/>
        <v>0</v>
      </c>
      <c r="BH127" s="177">
        <f t="shared" si="17"/>
        <v>0</v>
      </c>
      <c r="BI127" s="177">
        <f t="shared" si="18"/>
        <v>0</v>
      </c>
      <c r="BJ127" s="176" t="s">
        <v>80</v>
      </c>
      <c r="BK127" s="172">
        <f t="shared" si="19"/>
        <v>0</v>
      </c>
      <c r="BL127" s="176" t="s">
        <v>142</v>
      </c>
      <c r="BM127" s="176" t="s">
        <v>190</v>
      </c>
    </row>
    <row r="128" spans="2:65" s="171" customFormat="1" ht="31.5" customHeight="1">
      <c r="B128" s="179"/>
      <c r="C128" s="185" t="s">
        <v>70</v>
      </c>
      <c r="D128" s="185" t="s">
        <v>138</v>
      </c>
      <c r="E128" s="184" t="s">
        <v>449</v>
      </c>
      <c r="F128" s="452" t="s">
        <v>448</v>
      </c>
      <c r="G128" s="452"/>
      <c r="H128" s="452"/>
      <c r="I128" s="452"/>
      <c r="J128" s="183" t="s">
        <v>447</v>
      </c>
      <c r="K128" s="182">
        <v>126</v>
      </c>
      <c r="L128" s="455"/>
      <c r="M128" s="455"/>
      <c r="N128" s="455">
        <f t="shared" si="10"/>
        <v>0</v>
      </c>
      <c r="O128" s="455"/>
      <c r="P128" s="455"/>
      <c r="Q128" s="455"/>
      <c r="R128" s="178"/>
      <c r="T128" s="152" t="s">
        <v>5</v>
      </c>
      <c r="U128" s="181" t="s">
        <v>37</v>
      </c>
      <c r="V128" s="180">
        <v>0</v>
      </c>
      <c r="W128" s="180">
        <f t="shared" si="11"/>
        <v>0</v>
      </c>
      <c r="X128" s="180">
        <v>0</v>
      </c>
      <c r="Y128" s="180">
        <f t="shared" si="12"/>
        <v>0</v>
      </c>
      <c r="Z128" s="180">
        <v>0</v>
      </c>
      <c r="AA128" s="154">
        <f t="shared" si="13"/>
        <v>0</v>
      </c>
      <c r="AR128" s="176" t="s">
        <v>142</v>
      </c>
      <c r="AT128" s="176" t="s">
        <v>138</v>
      </c>
      <c r="AU128" s="176" t="s">
        <v>75</v>
      </c>
      <c r="AY128" s="176" t="s">
        <v>136</v>
      </c>
      <c r="BE128" s="177">
        <f t="shared" si="14"/>
        <v>0</v>
      </c>
      <c r="BF128" s="177">
        <f t="shared" si="15"/>
        <v>0</v>
      </c>
      <c r="BG128" s="177">
        <f t="shared" si="16"/>
        <v>0</v>
      </c>
      <c r="BH128" s="177">
        <f t="shared" si="17"/>
        <v>0</v>
      </c>
      <c r="BI128" s="177">
        <f t="shared" si="18"/>
        <v>0</v>
      </c>
      <c r="BJ128" s="176" t="s">
        <v>80</v>
      </c>
      <c r="BK128" s="172">
        <f t="shared" si="19"/>
        <v>0</v>
      </c>
      <c r="BL128" s="176" t="s">
        <v>142</v>
      </c>
      <c r="BM128" s="176" t="s">
        <v>194</v>
      </c>
    </row>
    <row r="129" spans="2:65" s="171" customFormat="1" ht="22.5" customHeight="1">
      <c r="B129" s="179"/>
      <c r="C129" s="185" t="s">
        <v>70</v>
      </c>
      <c r="D129" s="185" t="s">
        <v>138</v>
      </c>
      <c r="E129" s="184" t="s">
        <v>446</v>
      </c>
      <c r="F129" s="452" t="s">
        <v>445</v>
      </c>
      <c r="G129" s="452"/>
      <c r="H129" s="452"/>
      <c r="I129" s="452"/>
      <c r="J129" s="183" t="s">
        <v>444</v>
      </c>
      <c r="K129" s="182">
        <v>4.2</v>
      </c>
      <c r="L129" s="455"/>
      <c r="M129" s="455"/>
      <c r="N129" s="455">
        <f t="shared" si="10"/>
        <v>0</v>
      </c>
      <c r="O129" s="455"/>
      <c r="P129" s="455"/>
      <c r="Q129" s="455"/>
      <c r="R129" s="178"/>
      <c r="T129" s="152" t="s">
        <v>5</v>
      </c>
      <c r="U129" s="181" t="s">
        <v>37</v>
      </c>
      <c r="V129" s="180">
        <v>0</v>
      </c>
      <c r="W129" s="180">
        <f t="shared" si="11"/>
        <v>0</v>
      </c>
      <c r="X129" s="180">
        <v>0</v>
      </c>
      <c r="Y129" s="180">
        <f t="shared" si="12"/>
        <v>0</v>
      </c>
      <c r="Z129" s="180">
        <v>0</v>
      </c>
      <c r="AA129" s="154">
        <f t="shared" si="13"/>
        <v>0</v>
      </c>
      <c r="AR129" s="176" t="s">
        <v>142</v>
      </c>
      <c r="AT129" s="176" t="s">
        <v>138</v>
      </c>
      <c r="AU129" s="176" t="s">
        <v>75</v>
      </c>
      <c r="AY129" s="176" t="s">
        <v>136</v>
      </c>
      <c r="BE129" s="177">
        <f t="shared" si="14"/>
        <v>0</v>
      </c>
      <c r="BF129" s="177">
        <f t="shared" si="15"/>
        <v>0</v>
      </c>
      <c r="BG129" s="177">
        <f t="shared" si="16"/>
        <v>0</v>
      </c>
      <c r="BH129" s="177">
        <f t="shared" si="17"/>
        <v>0</v>
      </c>
      <c r="BI129" s="177">
        <f t="shared" si="18"/>
        <v>0</v>
      </c>
      <c r="BJ129" s="176" t="s">
        <v>80</v>
      </c>
      <c r="BK129" s="172">
        <f t="shared" si="19"/>
        <v>0</v>
      </c>
      <c r="BL129" s="176" t="s">
        <v>142</v>
      </c>
      <c r="BM129" s="176" t="s">
        <v>198</v>
      </c>
    </row>
    <row r="130" spans="2:65" s="171" customFormat="1" ht="22.5" customHeight="1">
      <c r="B130" s="179"/>
      <c r="C130" s="185" t="s">
        <v>70</v>
      </c>
      <c r="D130" s="185" t="s">
        <v>138</v>
      </c>
      <c r="E130" s="184" t="s">
        <v>443</v>
      </c>
      <c r="F130" s="452" t="s">
        <v>442</v>
      </c>
      <c r="G130" s="452"/>
      <c r="H130" s="452"/>
      <c r="I130" s="452"/>
      <c r="J130" s="183" t="s">
        <v>441</v>
      </c>
      <c r="K130" s="182">
        <v>4200</v>
      </c>
      <c r="L130" s="455"/>
      <c r="M130" s="455"/>
      <c r="N130" s="455">
        <f t="shared" si="10"/>
        <v>0</v>
      </c>
      <c r="O130" s="455"/>
      <c r="P130" s="455"/>
      <c r="Q130" s="455"/>
      <c r="R130" s="178"/>
      <c r="T130" s="152" t="s">
        <v>5</v>
      </c>
      <c r="U130" s="181" t="s">
        <v>37</v>
      </c>
      <c r="V130" s="180">
        <v>0</v>
      </c>
      <c r="W130" s="180">
        <f t="shared" si="11"/>
        <v>0</v>
      </c>
      <c r="X130" s="180">
        <v>0</v>
      </c>
      <c r="Y130" s="180">
        <f t="shared" si="12"/>
        <v>0</v>
      </c>
      <c r="Z130" s="180">
        <v>0</v>
      </c>
      <c r="AA130" s="154">
        <f t="shared" si="13"/>
        <v>0</v>
      </c>
      <c r="AR130" s="176" t="s">
        <v>142</v>
      </c>
      <c r="AT130" s="176" t="s">
        <v>138</v>
      </c>
      <c r="AU130" s="176" t="s">
        <v>75</v>
      </c>
      <c r="AY130" s="176" t="s">
        <v>136</v>
      </c>
      <c r="BE130" s="177">
        <f t="shared" si="14"/>
        <v>0</v>
      </c>
      <c r="BF130" s="177">
        <f t="shared" si="15"/>
        <v>0</v>
      </c>
      <c r="BG130" s="177">
        <f t="shared" si="16"/>
        <v>0</v>
      </c>
      <c r="BH130" s="177">
        <f t="shared" si="17"/>
        <v>0</v>
      </c>
      <c r="BI130" s="177">
        <f t="shared" si="18"/>
        <v>0</v>
      </c>
      <c r="BJ130" s="176" t="s">
        <v>80</v>
      </c>
      <c r="BK130" s="172">
        <f t="shared" si="19"/>
        <v>0</v>
      </c>
      <c r="BL130" s="176" t="s">
        <v>142</v>
      </c>
      <c r="BM130" s="176" t="s">
        <v>347</v>
      </c>
    </row>
    <row r="131" spans="2:65" s="186" customFormat="1" ht="37.35" customHeight="1">
      <c r="B131" s="192"/>
      <c r="D131" s="193" t="s">
        <v>440</v>
      </c>
      <c r="E131" s="193"/>
      <c r="F131" s="193"/>
      <c r="G131" s="193"/>
      <c r="H131" s="193"/>
      <c r="I131" s="193"/>
      <c r="J131" s="193"/>
      <c r="K131" s="193"/>
      <c r="L131" s="193"/>
      <c r="M131" s="193"/>
      <c r="N131" s="473">
        <f>BK131</f>
        <v>0</v>
      </c>
      <c r="O131" s="474"/>
      <c r="P131" s="474"/>
      <c r="Q131" s="474"/>
      <c r="R131" s="190"/>
      <c r="T131" s="189"/>
      <c r="W131" s="188">
        <f>SUM(W132:W133)</f>
        <v>0</v>
      </c>
      <c r="Y131" s="188">
        <f>SUM(Y132:Y133)</f>
        <v>0</v>
      </c>
      <c r="AA131" s="187">
        <f>SUM(AA132:AA133)</f>
        <v>0</v>
      </c>
      <c r="AR131" s="144" t="s">
        <v>75</v>
      </c>
      <c r="AT131" s="145" t="s">
        <v>69</v>
      </c>
      <c r="AU131" s="145" t="s">
        <v>70</v>
      </c>
      <c r="AY131" s="144" t="s">
        <v>136</v>
      </c>
      <c r="BK131" s="146">
        <f>SUM(BK132:BK133)</f>
        <v>0</v>
      </c>
    </row>
    <row r="132" spans="2:65" s="171" customFormat="1" ht="22.5" customHeight="1">
      <c r="B132" s="179"/>
      <c r="C132" s="185" t="s">
        <v>70</v>
      </c>
      <c r="D132" s="185" t="s">
        <v>138</v>
      </c>
      <c r="E132" s="184" t="s">
        <v>425</v>
      </c>
      <c r="F132" s="475" t="s">
        <v>439</v>
      </c>
      <c r="G132" s="475"/>
      <c r="H132" s="475"/>
      <c r="I132" s="475"/>
      <c r="J132" s="183" t="s">
        <v>185</v>
      </c>
      <c r="K132" s="182">
        <v>4</v>
      </c>
      <c r="L132" s="455"/>
      <c r="M132" s="455"/>
      <c r="N132" s="455">
        <f>ROUND(L132*K132,3)</f>
        <v>0</v>
      </c>
      <c r="O132" s="455"/>
      <c r="P132" s="455"/>
      <c r="Q132" s="455"/>
      <c r="R132" s="178"/>
      <c r="T132" s="152" t="s">
        <v>5</v>
      </c>
      <c r="U132" s="181" t="s">
        <v>37</v>
      </c>
      <c r="V132" s="180">
        <v>0</v>
      </c>
      <c r="W132" s="180">
        <f>V132*K132</f>
        <v>0</v>
      </c>
      <c r="X132" s="180">
        <v>0</v>
      </c>
      <c r="Y132" s="180">
        <f>X132*K132</f>
        <v>0</v>
      </c>
      <c r="Z132" s="180">
        <v>0</v>
      </c>
      <c r="AA132" s="154">
        <f>Z132*K132</f>
        <v>0</v>
      </c>
      <c r="AR132" s="176" t="s">
        <v>142</v>
      </c>
      <c r="AT132" s="176" t="s">
        <v>138</v>
      </c>
      <c r="AU132" s="176" t="s">
        <v>75</v>
      </c>
      <c r="AY132" s="176" t="s">
        <v>136</v>
      </c>
      <c r="BE132" s="177">
        <f>IF(U132="základná",N132,0)</f>
        <v>0</v>
      </c>
      <c r="BF132" s="177">
        <f>IF(U132="znížená",N132,0)</f>
        <v>0</v>
      </c>
      <c r="BG132" s="177">
        <f>IF(U132="zákl. prenesená",N132,0)</f>
        <v>0</v>
      </c>
      <c r="BH132" s="177">
        <f>IF(U132="zníž. prenesená",N132,0)</f>
        <v>0</v>
      </c>
      <c r="BI132" s="177">
        <f>IF(U132="nulová",N132,0)</f>
        <v>0</v>
      </c>
      <c r="BJ132" s="176" t="s">
        <v>80</v>
      </c>
      <c r="BK132" s="172">
        <f>ROUND(L132*K132,3)</f>
        <v>0</v>
      </c>
      <c r="BL132" s="176" t="s">
        <v>142</v>
      </c>
      <c r="BM132" s="176" t="s">
        <v>195</v>
      </c>
    </row>
    <row r="133" spans="2:65" s="171" customFormat="1" ht="22.5" customHeight="1">
      <c r="B133" s="179"/>
      <c r="C133" s="185" t="s">
        <v>70</v>
      </c>
      <c r="D133" s="185" t="s">
        <v>138</v>
      </c>
      <c r="E133" s="184" t="s">
        <v>431</v>
      </c>
      <c r="F133" s="475" t="s">
        <v>438</v>
      </c>
      <c r="G133" s="475"/>
      <c r="H133" s="475"/>
      <c r="I133" s="475"/>
      <c r="J133" s="183" t="s">
        <v>185</v>
      </c>
      <c r="K133" s="182">
        <v>38</v>
      </c>
      <c r="L133" s="455"/>
      <c r="M133" s="455"/>
      <c r="N133" s="455">
        <f>ROUND(L133*K133,3)</f>
        <v>0</v>
      </c>
      <c r="O133" s="455"/>
      <c r="P133" s="455"/>
      <c r="Q133" s="455"/>
      <c r="R133" s="178"/>
      <c r="T133" s="152" t="s">
        <v>5</v>
      </c>
      <c r="U133" s="181" t="s">
        <v>37</v>
      </c>
      <c r="V133" s="180">
        <v>0</v>
      </c>
      <c r="W133" s="180">
        <f>V133*K133</f>
        <v>0</v>
      </c>
      <c r="X133" s="180">
        <v>0</v>
      </c>
      <c r="Y133" s="180">
        <f>X133*K133</f>
        <v>0</v>
      </c>
      <c r="Z133" s="180">
        <v>0</v>
      </c>
      <c r="AA133" s="154">
        <f>Z133*K133</f>
        <v>0</v>
      </c>
      <c r="AR133" s="176" t="s">
        <v>142</v>
      </c>
      <c r="AT133" s="176" t="s">
        <v>138</v>
      </c>
      <c r="AU133" s="176" t="s">
        <v>75</v>
      </c>
      <c r="AY133" s="176" t="s">
        <v>136</v>
      </c>
      <c r="BE133" s="177">
        <f>IF(U133="základná",N133,0)</f>
        <v>0</v>
      </c>
      <c r="BF133" s="177">
        <f>IF(U133="znížená",N133,0)</f>
        <v>0</v>
      </c>
      <c r="BG133" s="177">
        <f>IF(U133="zákl. prenesená",N133,0)</f>
        <v>0</v>
      </c>
      <c r="BH133" s="177">
        <f>IF(U133="zníž. prenesená",N133,0)</f>
        <v>0</v>
      </c>
      <c r="BI133" s="177">
        <f>IF(U133="nulová",N133,0)</f>
        <v>0</v>
      </c>
      <c r="BJ133" s="176" t="s">
        <v>80</v>
      </c>
      <c r="BK133" s="172">
        <f>ROUND(L133*K133,3)</f>
        <v>0</v>
      </c>
      <c r="BL133" s="176" t="s">
        <v>142</v>
      </c>
      <c r="BM133" s="176" t="s">
        <v>322</v>
      </c>
    </row>
    <row r="134" spans="2:65" s="186" customFormat="1" ht="37.35" customHeight="1">
      <c r="B134" s="192"/>
      <c r="D134" s="232" t="s">
        <v>437</v>
      </c>
      <c r="E134" s="232"/>
      <c r="F134" s="193"/>
      <c r="G134" s="193"/>
      <c r="H134" s="193"/>
      <c r="I134" s="193"/>
      <c r="J134" s="193"/>
      <c r="K134" s="193"/>
      <c r="L134" s="193"/>
      <c r="M134" s="193"/>
      <c r="N134" s="473">
        <f>BK134</f>
        <v>0</v>
      </c>
      <c r="O134" s="474"/>
      <c r="P134" s="474"/>
      <c r="Q134" s="474"/>
      <c r="R134" s="190"/>
      <c r="T134" s="189"/>
      <c r="W134" s="188">
        <f>SUM(W135:W142)</f>
        <v>0</v>
      </c>
      <c r="Y134" s="188">
        <f>SUM(Y135:Y142)</f>
        <v>0</v>
      </c>
      <c r="AA134" s="187">
        <f>SUM(AA135:AA142)</f>
        <v>0</v>
      </c>
      <c r="AR134" s="144" t="s">
        <v>75</v>
      </c>
      <c r="AT134" s="145" t="s">
        <v>69</v>
      </c>
      <c r="AU134" s="145" t="s">
        <v>70</v>
      </c>
      <c r="AY134" s="144" t="s">
        <v>136</v>
      </c>
      <c r="BK134" s="146">
        <f>SUM(BK135:BK142)</f>
        <v>0</v>
      </c>
    </row>
    <row r="135" spans="2:65" s="171" customFormat="1" ht="36" customHeight="1">
      <c r="B135" s="179"/>
      <c r="C135" s="185" t="s">
        <v>70</v>
      </c>
      <c r="D135" s="185" t="s">
        <v>138</v>
      </c>
      <c r="E135" s="184" t="s">
        <v>436</v>
      </c>
      <c r="F135" s="452" t="s">
        <v>435</v>
      </c>
      <c r="G135" s="452"/>
      <c r="H135" s="452"/>
      <c r="I135" s="452"/>
      <c r="J135" s="183" t="s">
        <v>185</v>
      </c>
      <c r="K135" s="182">
        <v>2</v>
      </c>
      <c r="L135" s="455"/>
      <c r="M135" s="455"/>
      <c r="N135" s="455">
        <f t="shared" ref="N135:N142" si="20">ROUND(L135*K135,3)</f>
        <v>0</v>
      </c>
      <c r="O135" s="455"/>
      <c r="P135" s="455"/>
      <c r="Q135" s="455"/>
      <c r="R135" s="178"/>
      <c r="T135" s="152" t="s">
        <v>5</v>
      </c>
      <c r="U135" s="181" t="s">
        <v>37</v>
      </c>
      <c r="V135" s="180">
        <v>0</v>
      </c>
      <c r="W135" s="180">
        <f t="shared" ref="W135:W142" si="21">V135*K135</f>
        <v>0</v>
      </c>
      <c r="X135" s="180">
        <v>0</v>
      </c>
      <c r="Y135" s="180">
        <f t="shared" ref="Y135:Y142" si="22">X135*K135</f>
        <v>0</v>
      </c>
      <c r="Z135" s="180">
        <v>0</v>
      </c>
      <c r="AA135" s="154">
        <f t="shared" ref="AA135:AA142" si="23">Z135*K135</f>
        <v>0</v>
      </c>
      <c r="AR135" s="176" t="s">
        <v>142</v>
      </c>
      <c r="AT135" s="176" t="s">
        <v>138</v>
      </c>
      <c r="AU135" s="176" t="s">
        <v>75</v>
      </c>
      <c r="AY135" s="176" t="s">
        <v>136</v>
      </c>
      <c r="BE135" s="177">
        <f t="shared" ref="BE135:BE142" si="24">IF(U135="základná",N135,0)</f>
        <v>0</v>
      </c>
      <c r="BF135" s="177">
        <f t="shared" ref="BF135:BF142" si="25">IF(U135="znížená",N135,0)</f>
        <v>0</v>
      </c>
      <c r="BG135" s="177">
        <f t="shared" ref="BG135:BG142" si="26">IF(U135="zákl. prenesená",N135,0)</f>
        <v>0</v>
      </c>
      <c r="BH135" s="177">
        <f t="shared" ref="BH135:BH142" si="27">IF(U135="zníž. prenesená",N135,0)</f>
        <v>0</v>
      </c>
      <c r="BI135" s="177">
        <f t="shared" ref="BI135:BI142" si="28">IF(U135="nulová",N135,0)</f>
        <v>0</v>
      </c>
      <c r="BJ135" s="176" t="s">
        <v>80</v>
      </c>
      <c r="BK135" s="172">
        <f t="shared" ref="BK135:BK142" si="29">ROUND(L135*K135,3)</f>
        <v>0</v>
      </c>
      <c r="BL135" s="176" t="s">
        <v>142</v>
      </c>
      <c r="BM135" s="176" t="s">
        <v>143</v>
      </c>
    </row>
    <row r="136" spans="2:65" s="171" customFormat="1" ht="36" customHeight="1">
      <c r="B136" s="179"/>
      <c r="C136" s="185" t="s">
        <v>70</v>
      </c>
      <c r="D136" s="185" t="s">
        <v>138</v>
      </c>
      <c r="E136" s="184" t="s">
        <v>425</v>
      </c>
      <c r="F136" s="470" t="s">
        <v>434</v>
      </c>
      <c r="G136" s="471"/>
      <c r="H136" s="471"/>
      <c r="I136" s="472"/>
      <c r="J136" s="183" t="s">
        <v>185</v>
      </c>
      <c r="K136" s="182">
        <v>2</v>
      </c>
      <c r="L136" s="455"/>
      <c r="M136" s="455"/>
      <c r="N136" s="455">
        <f t="shared" si="20"/>
        <v>0</v>
      </c>
      <c r="O136" s="455"/>
      <c r="P136" s="455"/>
      <c r="Q136" s="455"/>
      <c r="R136" s="178"/>
      <c r="T136" s="152" t="s">
        <v>5</v>
      </c>
      <c r="U136" s="181" t="s">
        <v>37</v>
      </c>
      <c r="V136" s="180">
        <v>0</v>
      </c>
      <c r="W136" s="180">
        <f t="shared" si="21"/>
        <v>0</v>
      </c>
      <c r="X136" s="180">
        <v>0</v>
      </c>
      <c r="Y136" s="180">
        <f t="shared" si="22"/>
        <v>0</v>
      </c>
      <c r="Z136" s="180">
        <v>0</v>
      </c>
      <c r="AA136" s="154">
        <f t="shared" si="23"/>
        <v>0</v>
      </c>
      <c r="AR136" s="176" t="s">
        <v>142</v>
      </c>
      <c r="AT136" s="176" t="s">
        <v>138</v>
      </c>
      <c r="AU136" s="176" t="s">
        <v>75</v>
      </c>
      <c r="AY136" s="176" t="s">
        <v>136</v>
      </c>
      <c r="BE136" s="177">
        <f t="shared" si="24"/>
        <v>0</v>
      </c>
      <c r="BF136" s="177">
        <f t="shared" si="25"/>
        <v>0</v>
      </c>
      <c r="BG136" s="177">
        <f t="shared" si="26"/>
        <v>0</v>
      </c>
      <c r="BH136" s="177">
        <f t="shared" si="27"/>
        <v>0</v>
      </c>
      <c r="BI136" s="177">
        <f t="shared" si="28"/>
        <v>0</v>
      </c>
      <c r="BJ136" s="176" t="s">
        <v>80</v>
      </c>
      <c r="BK136" s="172">
        <f t="shared" si="29"/>
        <v>0</v>
      </c>
      <c r="BL136" s="176" t="s">
        <v>142</v>
      </c>
      <c r="BM136" s="176" t="s">
        <v>195</v>
      </c>
    </row>
    <row r="137" spans="2:65" s="171" customFormat="1" ht="36" customHeight="1">
      <c r="B137" s="179"/>
      <c r="C137" s="185" t="s">
        <v>70</v>
      </c>
      <c r="D137" s="185" t="s">
        <v>138</v>
      </c>
      <c r="E137" s="184" t="s">
        <v>433</v>
      </c>
      <c r="F137" s="470" t="s">
        <v>432</v>
      </c>
      <c r="G137" s="471"/>
      <c r="H137" s="471"/>
      <c r="I137" s="472"/>
      <c r="J137" s="183" t="s">
        <v>185</v>
      </c>
      <c r="K137" s="182">
        <v>2</v>
      </c>
      <c r="L137" s="455"/>
      <c r="M137" s="455"/>
      <c r="N137" s="455">
        <f t="shared" si="20"/>
        <v>0</v>
      </c>
      <c r="O137" s="455"/>
      <c r="P137" s="455"/>
      <c r="Q137" s="455"/>
      <c r="R137" s="178"/>
      <c r="T137" s="152" t="s">
        <v>5</v>
      </c>
      <c r="U137" s="181" t="s">
        <v>37</v>
      </c>
      <c r="V137" s="180">
        <v>0</v>
      </c>
      <c r="W137" s="180">
        <f t="shared" si="21"/>
        <v>0</v>
      </c>
      <c r="X137" s="180">
        <v>0</v>
      </c>
      <c r="Y137" s="180">
        <f t="shared" si="22"/>
        <v>0</v>
      </c>
      <c r="Z137" s="180">
        <v>0</v>
      </c>
      <c r="AA137" s="154">
        <f t="shared" si="23"/>
        <v>0</v>
      </c>
      <c r="AR137" s="176" t="s">
        <v>142</v>
      </c>
      <c r="AT137" s="176" t="s">
        <v>138</v>
      </c>
      <c r="AU137" s="176" t="s">
        <v>75</v>
      </c>
      <c r="AY137" s="176" t="s">
        <v>136</v>
      </c>
      <c r="BE137" s="177">
        <f t="shared" si="24"/>
        <v>0</v>
      </c>
      <c r="BF137" s="177">
        <f t="shared" si="25"/>
        <v>0</v>
      </c>
      <c r="BG137" s="177">
        <f t="shared" si="26"/>
        <v>0</v>
      </c>
      <c r="BH137" s="177">
        <f t="shared" si="27"/>
        <v>0</v>
      </c>
      <c r="BI137" s="177">
        <f t="shared" si="28"/>
        <v>0</v>
      </c>
      <c r="BJ137" s="176" t="s">
        <v>80</v>
      </c>
      <c r="BK137" s="172">
        <f t="shared" si="29"/>
        <v>0</v>
      </c>
      <c r="BL137" s="176" t="s">
        <v>142</v>
      </c>
      <c r="BM137" s="176" t="s">
        <v>181</v>
      </c>
    </row>
    <row r="138" spans="2:65" s="171" customFormat="1" ht="36" customHeight="1">
      <c r="B138" s="179"/>
      <c r="C138" s="185" t="s">
        <v>70</v>
      </c>
      <c r="D138" s="185" t="s">
        <v>138</v>
      </c>
      <c r="E138" s="184" t="s">
        <v>431</v>
      </c>
      <c r="F138" s="470" t="s">
        <v>430</v>
      </c>
      <c r="G138" s="471"/>
      <c r="H138" s="471"/>
      <c r="I138" s="472"/>
      <c r="J138" s="183" t="s">
        <v>185</v>
      </c>
      <c r="K138" s="182">
        <v>2</v>
      </c>
      <c r="L138" s="455"/>
      <c r="M138" s="455"/>
      <c r="N138" s="455">
        <f t="shared" si="20"/>
        <v>0</v>
      </c>
      <c r="O138" s="455"/>
      <c r="P138" s="455"/>
      <c r="Q138" s="455"/>
      <c r="R138" s="178"/>
      <c r="T138" s="152" t="s">
        <v>5</v>
      </c>
      <c r="U138" s="181" t="s">
        <v>37</v>
      </c>
      <c r="V138" s="180">
        <v>0</v>
      </c>
      <c r="W138" s="180">
        <f t="shared" si="21"/>
        <v>0</v>
      </c>
      <c r="X138" s="180">
        <v>0</v>
      </c>
      <c r="Y138" s="180">
        <f t="shared" si="22"/>
        <v>0</v>
      </c>
      <c r="Z138" s="180">
        <v>0</v>
      </c>
      <c r="AA138" s="154">
        <f t="shared" si="23"/>
        <v>0</v>
      </c>
      <c r="AR138" s="176" t="s">
        <v>142</v>
      </c>
      <c r="AT138" s="176" t="s">
        <v>138</v>
      </c>
      <c r="AU138" s="176" t="s">
        <v>75</v>
      </c>
      <c r="AY138" s="176" t="s">
        <v>136</v>
      </c>
      <c r="BE138" s="177">
        <f t="shared" si="24"/>
        <v>0</v>
      </c>
      <c r="BF138" s="177">
        <f t="shared" si="25"/>
        <v>0</v>
      </c>
      <c r="BG138" s="177">
        <f t="shared" si="26"/>
        <v>0</v>
      </c>
      <c r="BH138" s="177">
        <f t="shared" si="27"/>
        <v>0</v>
      </c>
      <c r="BI138" s="177">
        <f t="shared" si="28"/>
        <v>0</v>
      </c>
      <c r="BJ138" s="176" t="s">
        <v>80</v>
      </c>
      <c r="BK138" s="172">
        <f t="shared" si="29"/>
        <v>0</v>
      </c>
      <c r="BL138" s="176" t="s">
        <v>142</v>
      </c>
      <c r="BM138" s="176" t="s">
        <v>322</v>
      </c>
    </row>
    <row r="139" spans="2:65" s="171" customFormat="1" ht="36" customHeight="1">
      <c r="B139" s="179"/>
      <c r="C139" s="185" t="s">
        <v>70</v>
      </c>
      <c r="D139" s="185" t="s">
        <v>138</v>
      </c>
      <c r="E139" s="184" t="s">
        <v>429</v>
      </c>
      <c r="F139" s="470" t="s">
        <v>428</v>
      </c>
      <c r="G139" s="471"/>
      <c r="H139" s="471"/>
      <c r="I139" s="472"/>
      <c r="J139" s="183" t="s">
        <v>185</v>
      </c>
      <c r="K139" s="182">
        <v>2</v>
      </c>
      <c r="L139" s="455"/>
      <c r="M139" s="455"/>
      <c r="N139" s="455">
        <f t="shared" si="20"/>
        <v>0</v>
      </c>
      <c r="O139" s="455"/>
      <c r="P139" s="455"/>
      <c r="Q139" s="455"/>
      <c r="R139" s="178"/>
      <c r="T139" s="152" t="s">
        <v>5</v>
      </c>
      <c r="U139" s="181" t="s">
        <v>37</v>
      </c>
      <c r="V139" s="180">
        <v>0</v>
      </c>
      <c r="W139" s="180">
        <f t="shared" si="21"/>
        <v>0</v>
      </c>
      <c r="X139" s="180">
        <v>0</v>
      </c>
      <c r="Y139" s="180">
        <f t="shared" si="22"/>
        <v>0</v>
      </c>
      <c r="Z139" s="180">
        <v>0</v>
      </c>
      <c r="AA139" s="154">
        <f t="shared" si="23"/>
        <v>0</v>
      </c>
      <c r="AR139" s="176" t="s">
        <v>142</v>
      </c>
      <c r="AT139" s="176" t="s">
        <v>138</v>
      </c>
      <c r="AU139" s="176" t="s">
        <v>75</v>
      </c>
      <c r="AY139" s="176" t="s">
        <v>136</v>
      </c>
      <c r="BE139" s="177">
        <f t="shared" si="24"/>
        <v>0</v>
      </c>
      <c r="BF139" s="177">
        <f t="shared" si="25"/>
        <v>0</v>
      </c>
      <c r="BG139" s="177">
        <f t="shared" si="26"/>
        <v>0</v>
      </c>
      <c r="BH139" s="177">
        <f t="shared" si="27"/>
        <v>0</v>
      </c>
      <c r="BI139" s="177">
        <f t="shared" si="28"/>
        <v>0</v>
      </c>
      <c r="BJ139" s="176" t="s">
        <v>80</v>
      </c>
      <c r="BK139" s="172">
        <f t="shared" si="29"/>
        <v>0</v>
      </c>
      <c r="BL139" s="176" t="s">
        <v>142</v>
      </c>
      <c r="BM139" s="176" t="s">
        <v>314</v>
      </c>
    </row>
    <row r="140" spans="2:65" s="171" customFormat="1" ht="36" customHeight="1">
      <c r="B140" s="179"/>
      <c r="C140" s="185" t="s">
        <v>70</v>
      </c>
      <c r="D140" s="185" t="s">
        <v>138</v>
      </c>
      <c r="E140" s="184" t="s">
        <v>427</v>
      </c>
      <c r="F140" s="470" t="s">
        <v>426</v>
      </c>
      <c r="G140" s="471"/>
      <c r="H140" s="471"/>
      <c r="I140" s="472"/>
      <c r="J140" s="183" t="s">
        <v>185</v>
      </c>
      <c r="K140" s="182">
        <v>2</v>
      </c>
      <c r="L140" s="455"/>
      <c r="M140" s="455"/>
      <c r="N140" s="455">
        <f t="shared" si="20"/>
        <v>0</v>
      </c>
      <c r="O140" s="455"/>
      <c r="P140" s="455"/>
      <c r="Q140" s="455"/>
      <c r="R140" s="178"/>
      <c r="T140" s="152" t="s">
        <v>5</v>
      </c>
      <c r="U140" s="181" t="s">
        <v>37</v>
      </c>
      <c r="V140" s="180">
        <v>0</v>
      </c>
      <c r="W140" s="180">
        <f t="shared" si="21"/>
        <v>0</v>
      </c>
      <c r="X140" s="180">
        <v>0</v>
      </c>
      <c r="Y140" s="180">
        <f t="shared" si="22"/>
        <v>0</v>
      </c>
      <c r="Z140" s="180">
        <v>0</v>
      </c>
      <c r="AA140" s="154">
        <f t="shared" si="23"/>
        <v>0</v>
      </c>
      <c r="AR140" s="176" t="s">
        <v>142</v>
      </c>
      <c r="AT140" s="176" t="s">
        <v>138</v>
      </c>
      <c r="AU140" s="176" t="s">
        <v>75</v>
      </c>
      <c r="AY140" s="176" t="s">
        <v>136</v>
      </c>
      <c r="BE140" s="177">
        <f t="shared" si="24"/>
        <v>0</v>
      </c>
      <c r="BF140" s="177">
        <f t="shared" si="25"/>
        <v>0</v>
      </c>
      <c r="BG140" s="177">
        <f t="shared" si="26"/>
        <v>0</v>
      </c>
      <c r="BH140" s="177">
        <f t="shared" si="27"/>
        <v>0</v>
      </c>
      <c r="BI140" s="177">
        <f t="shared" si="28"/>
        <v>0</v>
      </c>
      <c r="BJ140" s="176" t="s">
        <v>80</v>
      </c>
      <c r="BK140" s="172">
        <f t="shared" si="29"/>
        <v>0</v>
      </c>
      <c r="BL140" s="176" t="s">
        <v>142</v>
      </c>
      <c r="BM140" s="176" t="s">
        <v>205</v>
      </c>
    </row>
    <row r="141" spans="2:65" s="171" customFormat="1" ht="36" customHeight="1">
      <c r="B141" s="179"/>
      <c r="C141" s="185" t="s">
        <v>70</v>
      </c>
      <c r="D141" s="185" t="s">
        <v>138</v>
      </c>
      <c r="E141" s="184" t="s">
        <v>425</v>
      </c>
      <c r="F141" s="452" t="s">
        <v>424</v>
      </c>
      <c r="G141" s="452"/>
      <c r="H141" s="452"/>
      <c r="I141" s="452"/>
      <c r="J141" s="183" t="s">
        <v>185</v>
      </c>
      <c r="K141" s="182">
        <v>4</v>
      </c>
      <c r="L141" s="455"/>
      <c r="M141" s="455"/>
      <c r="N141" s="455">
        <f t="shared" si="20"/>
        <v>0</v>
      </c>
      <c r="O141" s="455"/>
      <c r="P141" s="455"/>
      <c r="Q141" s="455"/>
      <c r="R141" s="178"/>
      <c r="T141" s="152" t="s">
        <v>5</v>
      </c>
      <c r="U141" s="181" t="s">
        <v>37</v>
      </c>
      <c r="V141" s="180">
        <v>0</v>
      </c>
      <c r="W141" s="180">
        <f t="shared" si="21"/>
        <v>0</v>
      </c>
      <c r="X141" s="180">
        <v>0</v>
      </c>
      <c r="Y141" s="180">
        <f t="shared" si="22"/>
        <v>0</v>
      </c>
      <c r="Z141" s="180">
        <v>0</v>
      </c>
      <c r="AA141" s="154">
        <f t="shared" si="23"/>
        <v>0</v>
      </c>
      <c r="AF141" s="346"/>
      <c r="AR141" s="176" t="s">
        <v>142</v>
      </c>
      <c r="AT141" s="176" t="s">
        <v>138</v>
      </c>
      <c r="AU141" s="176" t="s">
        <v>75</v>
      </c>
      <c r="AY141" s="176" t="s">
        <v>136</v>
      </c>
      <c r="BE141" s="177">
        <f t="shared" si="24"/>
        <v>0</v>
      </c>
      <c r="BF141" s="177">
        <f t="shared" si="25"/>
        <v>0</v>
      </c>
      <c r="BG141" s="177">
        <f t="shared" si="26"/>
        <v>0</v>
      </c>
      <c r="BH141" s="177">
        <f t="shared" si="27"/>
        <v>0</v>
      </c>
      <c r="BI141" s="177">
        <f t="shared" si="28"/>
        <v>0</v>
      </c>
      <c r="BJ141" s="176" t="s">
        <v>80</v>
      </c>
      <c r="BK141" s="172">
        <f t="shared" si="29"/>
        <v>0</v>
      </c>
      <c r="BL141" s="176" t="s">
        <v>142</v>
      </c>
      <c r="BM141" s="176" t="s">
        <v>195</v>
      </c>
    </row>
    <row r="142" spans="2:65" s="171" customFormat="1" ht="36" customHeight="1">
      <c r="B142" s="179"/>
      <c r="C142" s="185" t="s">
        <v>70</v>
      </c>
      <c r="D142" s="185" t="s">
        <v>138</v>
      </c>
      <c r="E142" s="184" t="s">
        <v>423</v>
      </c>
      <c r="F142" s="470" t="s">
        <v>422</v>
      </c>
      <c r="G142" s="471"/>
      <c r="H142" s="471"/>
      <c r="I142" s="472"/>
      <c r="J142" s="183" t="s">
        <v>185</v>
      </c>
      <c r="K142" s="182">
        <v>4</v>
      </c>
      <c r="L142" s="455"/>
      <c r="M142" s="455"/>
      <c r="N142" s="455">
        <f t="shared" si="20"/>
        <v>0</v>
      </c>
      <c r="O142" s="455"/>
      <c r="P142" s="455"/>
      <c r="Q142" s="455"/>
      <c r="R142" s="178"/>
      <c r="T142" s="152" t="s">
        <v>5</v>
      </c>
      <c r="U142" s="161" t="s">
        <v>37</v>
      </c>
      <c r="V142" s="162">
        <v>0</v>
      </c>
      <c r="W142" s="162">
        <f t="shared" si="21"/>
        <v>0</v>
      </c>
      <c r="X142" s="162">
        <v>0</v>
      </c>
      <c r="Y142" s="162">
        <f t="shared" si="22"/>
        <v>0</v>
      </c>
      <c r="Z142" s="162">
        <v>0</v>
      </c>
      <c r="AA142" s="163">
        <f t="shared" si="23"/>
        <v>0</v>
      </c>
      <c r="AR142" s="176" t="s">
        <v>142</v>
      </c>
      <c r="AT142" s="176" t="s">
        <v>138</v>
      </c>
      <c r="AU142" s="176" t="s">
        <v>75</v>
      </c>
      <c r="AY142" s="176" t="s">
        <v>136</v>
      </c>
      <c r="BE142" s="177">
        <f t="shared" si="24"/>
        <v>0</v>
      </c>
      <c r="BF142" s="177">
        <f t="shared" si="25"/>
        <v>0</v>
      </c>
      <c r="BG142" s="177">
        <f t="shared" si="26"/>
        <v>0</v>
      </c>
      <c r="BH142" s="177">
        <f t="shared" si="27"/>
        <v>0</v>
      </c>
      <c r="BI142" s="177">
        <f t="shared" si="28"/>
        <v>0</v>
      </c>
      <c r="BJ142" s="176" t="s">
        <v>80</v>
      </c>
      <c r="BK142" s="172">
        <f t="shared" si="29"/>
        <v>0</v>
      </c>
      <c r="BL142" s="176" t="s">
        <v>142</v>
      </c>
      <c r="BM142" s="176" t="s">
        <v>171</v>
      </c>
    </row>
    <row r="143" spans="2:65" s="171" customFormat="1" ht="6.95" customHeight="1">
      <c r="B143" s="175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3"/>
    </row>
  </sheetData>
  <mergeCells count="136">
    <mergeCell ref="F140:I140"/>
    <mergeCell ref="L140:M140"/>
    <mergeCell ref="N140:Q140"/>
    <mergeCell ref="H1:K1"/>
    <mergeCell ref="S2:AC2"/>
    <mergeCell ref="F142:I142"/>
    <mergeCell ref="L142:M142"/>
    <mergeCell ref="N142:Q142"/>
    <mergeCell ref="N113:Q113"/>
    <mergeCell ref="N114:Q114"/>
    <mergeCell ref="N122:Q122"/>
    <mergeCell ref="N134:Q134"/>
    <mergeCell ref="F138:I138"/>
    <mergeCell ref="N133:Q133"/>
    <mergeCell ref="F141:I141"/>
    <mergeCell ref="L141:M141"/>
    <mergeCell ref="N141:Q141"/>
    <mergeCell ref="F136:I136"/>
    <mergeCell ref="L136:M136"/>
    <mergeCell ref="N136:Q136"/>
    <mergeCell ref="F137:I137"/>
    <mergeCell ref="L137:M137"/>
    <mergeCell ref="N137:Q137"/>
    <mergeCell ref="F128:I128"/>
    <mergeCell ref="L128:M128"/>
    <mergeCell ref="N128:Q128"/>
    <mergeCell ref="F129:I129"/>
    <mergeCell ref="L129:M129"/>
    <mergeCell ref="L138:M138"/>
    <mergeCell ref="N138:Q138"/>
    <mergeCell ref="F139:I139"/>
    <mergeCell ref="L139:M139"/>
    <mergeCell ref="N139:Q139"/>
    <mergeCell ref="N129:Q129"/>
    <mergeCell ref="F130:I130"/>
    <mergeCell ref="L130:M130"/>
    <mergeCell ref="N130:Q130"/>
    <mergeCell ref="N131:Q131"/>
    <mergeCell ref="F132:I132"/>
    <mergeCell ref="L132:M132"/>
    <mergeCell ref="N132:Q132"/>
    <mergeCell ref="F135:I135"/>
    <mergeCell ref="L135:M135"/>
    <mergeCell ref="N135:Q135"/>
    <mergeCell ref="F133:I133"/>
    <mergeCell ref="L133:M133"/>
    <mergeCell ref="F127:I127"/>
    <mergeCell ref="L127:M127"/>
    <mergeCell ref="N127:Q127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1:I121"/>
    <mergeCell ref="L121:M121"/>
    <mergeCell ref="N121:Q121"/>
    <mergeCell ref="F116:I116"/>
    <mergeCell ref="L116:M116"/>
    <mergeCell ref="N116:Q116"/>
    <mergeCell ref="F117:I117"/>
    <mergeCell ref="L117:M117"/>
    <mergeCell ref="N117:Q117"/>
    <mergeCell ref="F118:I118"/>
    <mergeCell ref="F119:I119"/>
    <mergeCell ref="L119:M119"/>
    <mergeCell ref="N119:Q119"/>
    <mergeCell ref="F120:I120"/>
    <mergeCell ref="L120:M120"/>
    <mergeCell ref="N120:Q120"/>
    <mergeCell ref="L118:M118"/>
    <mergeCell ref="N118:Q118"/>
    <mergeCell ref="N92:Q92"/>
    <mergeCell ref="L115:M115"/>
    <mergeCell ref="N115:Q115"/>
    <mergeCell ref="N89:Q89"/>
    <mergeCell ref="N90:Q90"/>
    <mergeCell ref="N91:Q91"/>
    <mergeCell ref="N93:Q93"/>
    <mergeCell ref="C86:G86"/>
    <mergeCell ref="N86:Q86"/>
    <mergeCell ref="N88:Q88"/>
    <mergeCell ref="F105:P105"/>
    <mergeCell ref="M107:P107"/>
    <mergeCell ref="M109:Q109"/>
    <mergeCell ref="M110:Q110"/>
    <mergeCell ref="F112:I112"/>
    <mergeCell ref="L112:M112"/>
    <mergeCell ref="N112:Q112"/>
    <mergeCell ref="F115:I115"/>
    <mergeCell ref="D94:H94"/>
    <mergeCell ref="N94:Q94"/>
    <mergeCell ref="L96:Q96"/>
    <mergeCell ref="C102:Q102"/>
    <mergeCell ref="F104:P104"/>
    <mergeCell ref="F79:P79"/>
    <mergeCell ref="M81:P81"/>
    <mergeCell ref="M83:Q83"/>
    <mergeCell ref="M84:Q84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3:J33"/>
    <mergeCell ref="M33:P33"/>
    <mergeCell ref="H34:J34"/>
    <mergeCell ref="M34:P34"/>
    <mergeCell ref="H35:J35"/>
    <mergeCell ref="M35:P35"/>
    <mergeCell ref="H36:J36"/>
    <mergeCell ref="C76:Q76"/>
    <mergeCell ref="F78:P78"/>
    <mergeCell ref="O15:P15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</mergeCells>
  <hyperlinks>
    <hyperlink ref="F1:G1" location="C2" display="1) Krycí list rozpočtu" xr:uid="{03F2D4B4-0A74-4009-8B36-88409095EB43}"/>
    <hyperlink ref="H1:K1" location="C86" display="2) Rekapitulácia rozpočtu" xr:uid="{72344E45-B5DE-4DF1-8382-966906D30BB7}"/>
    <hyperlink ref="L1" location="C112" display="3) Rozpočet" xr:uid="{E47D8A53-3CB6-4318-A3F6-EEA5E0217638}"/>
    <hyperlink ref="S1:T1" location="'Rekapitulácia stavby'!C2" display="Rekapitulácia stavby" xr:uid="{16C29CE3-4C56-40EB-A6B8-6A138AA0F2C1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8DDF-B6E6-4ED4-8C84-36B5F8E9FDA1}">
  <sheetPr>
    <pageSetUpPr fitToPage="1"/>
  </sheetPr>
  <dimension ref="B2:BM146"/>
  <sheetViews>
    <sheetView showGridLines="0" topLeftCell="A124" workbookViewId="0">
      <selection activeCell="J19" sqref="J19"/>
    </sheetView>
  </sheetViews>
  <sheetFormatPr defaultRowHeight="11.25"/>
  <cols>
    <col min="1" max="1" width="8.33203125" style="235" customWidth="1"/>
    <col min="2" max="2" width="1.1640625" style="235" customWidth="1"/>
    <col min="3" max="3" width="4.1640625" style="235" customWidth="1"/>
    <col min="4" max="4" width="4.33203125" style="235" customWidth="1"/>
    <col min="5" max="5" width="17.1640625" style="235" customWidth="1"/>
    <col min="6" max="6" width="50.83203125" style="235" customWidth="1"/>
    <col min="7" max="7" width="7.5" style="235" customWidth="1"/>
    <col min="8" max="8" width="14" style="235" customWidth="1"/>
    <col min="9" max="9" width="15.83203125" style="235" customWidth="1"/>
    <col min="10" max="10" width="22.33203125" style="235" customWidth="1"/>
    <col min="11" max="11" width="22.33203125" style="235" hidden="1" customWidth="1"/>
    <col min="12" max="12" width="9.33203125" style="235" customWidth="1"/>
    <col min="13" max="13" width="10.83203125" style="235" hidden="1" customWidth="1"/>
    <col min="14" max="14" width="9.33203125" style="235"/>
    <col min="15" max="20" width="14.1640625" style="235" hidden="1" customWidth="1"/>
    <col min="21" max="21" width="16.33203125" style="235" hidden="1" customWidth="1"/>
    <col min="22" max="22" width="12.33203125" style="235" customWidth="1"/>
    <col min="23" max="23" width="16.33203125" style="235" customWidth="1"/>
    <col min="24" max="24" width="12.33203125" style="235" customWidth="1"/>
    <col min="25" max="25" width="15" style="235" customWidth="1"/>
    <col min="26" max="26" width="11" style="235" customWidth="1"/>
    <col min="27" max="27" width="15" style="235" customWidth="1"/>
    <col min="28" max="28" width="16.33203125" style="235" customWidth="1"/>
    <col min="29" max="29" width="11" style="235" customWidth="1"/>
    <col min="30" max="30" width="15" style="235" customWidth="1"/>
    <col min="31" max="31" width="16.33203125" style="235" customWidth="1"/>
    <col min="32" max="16384" width="9.33203125" style="235"/>
  </cols>
  <sheetData>
    <row r="2" spans="2:46" ht="36.950000000000003" customHeight="1">
      <c r="L2" s="481" t="s">
        <v>8</v>
      </c>
      <c r="M2" s="482"/>
      <c r="N2" s="482"/>
      <c r="O2" s="482"/>
      <c r="P2" s="482"/>
      <c r="Q2" s="482"/>
      <c r="R2" s="482"/>
      <c r="S2" s="482"/>
      <c r="T2" s="482"/>
      <c r="U2" s="482"/>
      <c r="V2" s="482"/>
      <c r="AT2" s="241" t="s">
        <v>544</v>
      </c>
    </row>
    <row r="3" spans="2:46" ht="6.95" customHeight="1">
      <c r="B3" s="345"/>
      <c r="C3" s="344"/>
      <c r="D3" s="344"/>
      <c r="E3" s="344"/>
      <c r="F3" s="344"/>
      <c r="G3" s="344"/>
      <c r="H3" s="344"/>
      <c r="I3" s="344"/>
      <c r="J3" s="344"/>
      <c r="K3" s="344"/>
      <c r="L3" s="325"/>
      <c r="AT3" s="241" t="s">
        <v>70</v>
      </c>
    </row>
    <row r="4" spans="2:46" ht="24.95" customHeight="1">
      <c r="B4" s="325"/>
      <c r="D4" s="300" t="s">
        <v>102</v>
      </c>
      <c r="L4" s="325"/>
      <c r="M4" s="343" t="s">
        <v>12</v>
      </c>
      <c r="AT4" s="241" t="s">
        <v>6</v>
      </c>
    </row>
    <row r="5" spans="2:46" ht="6.95" customHeight="1">
      <c r="B5" s="325"/>
      <c r="L5" s="325"/>
    </row>
    <row r="6" spans="2:46" ht="12" customHeight="1">
      <c r="B6" s="325"/>
      <c r="D6" s="297" t="s">
        <v>15</v>
      </c>
      <c r="L6" s="325"/>
    </row>
    <row r="7" spans="2:46" ht="16.5" customHeight="1">
      <c r="B7" s="325"/>
      <c r="E7" s="479" t="str">
        <f>'[2]Rekapitulácia stavby'!K6</f>
        <v>Oplotenie</v>
      </c>
      <c r="F7" s="480"/>
      <c r="G7" s="480"/>
      <c r="H7" s="480"/>
      <c r="L7" s="325"/>
    </row>
    <row r="8" spans="2:46" s="236" customFormat="1" ht="12" customHeight="1">
      <c r="B8" s="237"/>
      <c r="D8" s="297" t="s">
        <v>125</v>
      </c>
      <c r="L8" s="237"/>
    </row>
    <row r="9" spans="2:46" s="236" customFormat="1" ht="16.5" customHeight="1">
      <c r="B9" s="237"/>
      <c r="E9" s="477" t="s">
        <v>543</v>
      </c>
      <c r="F9" s="478"/>
      <c r="G9" s="478"/>
      <c r="H9" s="478"/>
      <c r="L9" s="237"/>
    </row>
    <row r="10" spans="2:46" s="236" customFormat="1">
      <c r="B10" s="237"/>
      <c r="L10" s="237"/>
    </row>
    <row r="11" spans="2:46" s="236" customFormat="1" ht="12" customHeight="1">
      <c r="B11" s="237"/>
      <c r="D11" s="297" t="s">
        <v>17</v>
      </c>
      <c r="F11" s="298" t="s">
        <v>5</v>
      </c>
      <c r="I11" s="297" t="s">
        <v>18</v>
      </c>
      <c r="J11" s="298" t="s">
        <v>5</v>
      </c>
      <c r="L11" s="237"/>
    </row>
    <row r="12" spans="2:46" s="236" customFormat="1" ht="12" customHeight="1">
      <c r="B12" s="237"/>
      <c r="D12" s="297" t="s">
        <v>19</v>
      </c>
      <c r="F12" s="298" t="s">
        <v>20</v>
      </c>
      <c r="I12" s="297" t="s">
        <v>21</v>
      </c>
      <c r="J12" s="299"/>
      <c r="L12" s="237"/>
    </row>
    <row r="13" spans="2:46" s="236" customFormat="1" ht="10.9" customHeight="1">
      <c r="B13" s="237"/>
      <c r="L13" s="237"/>
    </row>
    <row r="14" spans="2:46" s="236" customFormat="1" ht="12" customHeight="1">
      <c r="B14" s="237"/>
      <c r="D14" s="297" t="s">
        <v>22</v>
      </c>
      <c r="I14" s="297" t="s">
        <v>23</v>
      </c>
      <c r="J14" s="298" t="str">
        <f>IF('[2]Rekapitulácia stavby'!AN10="","",'[2]Rekapitulácia stavby'!AN10)</f>
        <v/>
      </c>
      <c r="L14" s="237"/>
    </row>
    <row r="15" spans="2:46" s="236" customFormat="1" ht="18" customHeight="1">
      <c r="B15" s="237"/>
      <c r="E15" s="298" t="str">
        <f>IF('[2]Rekapitulácia stavby'!E11="","",'[2]Rekapitulácia stavby'!E11)</f>
        <v xml:space="preserve"> </v>
      </c>
      <c r="I15" s="297" t="s">
        <v>542</v>
      </c>
      <c r="J15" s="298" t="str">
        <f>IF('[2]Rekapitulácia stavby'!AN11="","",'[2]Rekapitulácia stavby'!AN11)</f>
        <v/>
      </c>
      <c r="L15" s="237"/>
    </row>
    <row r="16" spans="2:46" s="236" customFormat="1" ht="6.95" customHeight="1">
      <c r="B16" s="237"/>
      <c r="L16" s="237"/>
    </row>
    <row r="17" spans="2:12" s="236" customFormat="1" ht="12" customHeight="1">
      <c r="B17" s="237"/>
      <c r="D17" s="297" t="s">
        <v>25</v>
      </c>
      <c r="I17" s="297" t="s">
        <v>23</v>
      </c>
      <c r="J17" s="298" t="str">
        <f>'[2]Rekapitulácia stavby'!AN13</f>
        <v/>
      </c>
      <c r="L17" s="237"/>
    </row>
    <row r="18" spans="2:12" s="236" customFormat="1" ht="18" customHeight="1">
      <c r="B18" s="237"/>
      <c r="E18" s="483" t="str">
        <f>'[2]Rekapitulácia stavby'!E14</f>
        <v xml:space="preserve"> </v>
      </c>
      <c r="F18" s="483"/>
      <c r="G18" s="483"/>
      <c r="H18" s="483"/>
      <c r="I18" s="297" t="s">
        <v>542</v>
      </c>
      <c r="J18" s="298" t="str">
        <f>'[2]Rekapitulácia stavby'!AN14</f>
        <v/>
      </c>
      <c r="L18" s="237"/>
    </row>
    <row r="19" spans="2:12" s="236" customFormat="1" ht="6.95" customHeight="1">
      <c r="B19" s="237"/>
      <c r="L19" s="237"/>
    </row>
    <row r="20" spans="2:12" s="236" customFormat="1" ht="12" customHeight="1">
      <c r="B20" s="237"/>
      <c r="D20" s="297" t="s">
        <v>26</v>
      </c>
      <c r="I20" s="297" t="s">
        <v>23</v>
      </c>
      <c r="J20" s="298" t="str">
        <f>IF('[2]Rekapitulácia stavby'!AN16="","",'[2]Rekapitulácia stavby'!AN16)</f>
        <v/>
      </c>
      <c r="L20" s="237"/>
    </row>
    <row r="21" spans="2:12" s="236" customFormat="1" ht="18" customHeight="1">
      <c r="B21" s="237"/>
      <c r="E21" s="298" t="str">
        <f>IF('[2]Rekapitulácia stavby'!E17="","",'[2]Rekapitulácia stavby'!E17)</f>
        <v xml:space="preserve"> </v>
      </c>
      <c r="I21" s="297" t="s">
        <v>542</v>
      </c>
      <c r="J21" s="298" t="str">
        <f>IF('[2]Rekapitulácia stavby'!AN17="","",'[2]Rekapitulácia stavby'!AN17)</f>
        <v/>
      </c>
      <c r="L21" s="237"/>
    </row>
    <row r="22" spans="2:12" s="236" customFormat="1" ht="6.95" customHeight="1">
      <c r="B22" s="237"/>
      <c r="L22" s="237"/>
    </row>
    <row r="23" spans="2:12" s="236" customFormat="1" ht="12" customHeight="1">
      <c r="B23" s="237"/>
      <c r="D23" s="297" t="s">
        <v>29</v>
      </c>
      <c r="I23" s="297" t="s">
        <v>23</v>
      </c>
      <c r="J23" s="298" t="str">
        <f>IF('[2]Rekapitulácia stavby'!AN19="","",'[2]Rekapitulácia stavby'!AN19)</f>
        <v/>
      </c>
      <c r="L23" s="237"/>
    </row>
    <row r="24" spans="2:12" s="236" customFormat="1" ht="18" customHeight="1">
      <c r="B24" s="237"/>
      <c r="E24" s="298" t="str">
        <f>IF('[2]Rekapitulácia stavby'!E20="","",'[2]Rekapitulácia stavby'!E20)</f>
        <v xml:space="preserve"> </v>
      </c>
      <c r="I24" s="297" t="s">
        <v>542</v>
      </c>
      <c r="J24" s="298" t="str">
        <f>IF('[2]Rekapitulácia stavby'!AN20="","",'[2]Rekapitulácia stavby'!AN20)</f>
        <v/>
      </c>
      <c r="L24" s="237"/>
    </row>
    <row r="25" spans="2:12" s="236" customFormat="1" ht="6.95" customHeight="1">
      <c r="B25" s="237"/>
      <c r="L25" s="237"/>
    </row>
    <row r="26" spans="2:12" s="236" customFormat="1" ht="12" customHeight="1">
      <c r="B26" s="237"/>
      <c r="D26" s="297" t="s">
        <v>30</v>
      </c>
      <c r="L26" s="237"/>
    </row>
    <row r="27" spans="2:12" s="341" customFormat="1" ht="16.5" customHeight="1">
      <c r="B27" s="342"/>
      <c r="E27" s="484" t="s">
        <v>5</v>
      </c>
      <c r="F27" s="484"/>
      <c r="G27" s="484"/>
      <c r="H27" s="484"/>
      <c r="L27" s="342"/>
    </row>
    <row r="28" spans="2:12" s="236" customFormat="1" ht="6.95" customHeight="1">
      <c r="B28" s="237"/>
      <c r="L28" s="237"/>
    </row>
    <row r="29" spans="2:12" s="236" customFormat="1" ht="6.95" customHeight="1">
      <c r="B29" s="237"/>
      <c r="D29" s="282"/>
      <c r="E29" s="282"/>
      <c r="F29" s="282"/>
      <c r="G29" s="282"/>
      <c r="H29" s="282"/>
      <c r="I29" s="282"/>
      <c r="J29" s="282"/>
      <c r="K29" s="282"/>
      <c r="L29" s="237"/>
    </row>
    <row r="30" spans="2:12" s="236" customFormat="1" ht="14.45" customHeight="1">
      <c r="B30" s="237"/>
      <c r="D30" s="298" t="s">
        <v>103</v>
      </c>
      <c r="J30" s="339">
        <f>J96</f>
        <v>0</v>
      </c>
      <c r="L30" s="237"/>
    </row>
    <row r="31" spans="2:12" s="236" customFormat="1" ht="14.45" customHeight="1">
      <c r="B31" s="237"/>
      <c r="D31" s="340" t="s">
        <v>104</v>
      </c>
      <c r="J31" s="339">
        <f>J106</f>
        <v>0</v>
      </c>
      <c r="L31" s="237"/>
    </row>
    <row r="32" spans="2:12" s="236" customFormat="1" ht="25.35" customHeight="1">
      <c r="B32" s="237"/>
      <c r="D32" s="338" t="s">
        <v>33</v>
      </c>
      <c r="J32" s="318">
        <f>ROUND(J30 + J31, 2)</f>
        <v>0</v>
      </c>
      <c r="L32" s="237"/>
    </row>
    <row r="33" spans="2:12" s="236" customFormat="1" ht="6.95" customHeight="1">
      <c r="B33" s="237"/>
      <c r="D33" s="282"/>
      <c r="E33" s="282"/>
      <c r="F33" s="282"/>
      <c r="G33" s="282"/>
      <c r="H33" s="282"/>
      <c r="I33" s="282"/>
      <c r="J33" s="282"/>
      <c r="K33" s="282"/>
      <c r="L33" s="237"/>
    </row>
    <row r="34" spans="2:12" s="236" customFormat="1" ht="14.45" customHeight="1">
      <c r="B34" s="237"/>
      <c r="F34" s="337" t="s">
        <v>541</v>
      </c>
      <c r="I34" s="337" t="s">
        <v>540</v>
      </c>
      <c r="J34" s="337" t="s">
        <v>539</v>
      </c>
      <c r="L34" s="237"/>
    </row>
    <row r="35" spans="2:12" s="236" customFormat="1" ht="14.45" customHeight="1">
      <c r="B35" s="237"/>
      <c r="D35" s="336" t="s">
        <v>34</v>
      </c>
      <c r="E35" s="297" t="s">
        <v>35</v>
      </c>
      <c r="F35" s="334">
        <f>ROUND((SUM(BE106:BE107) + SUM(BE127:BE145)),  2)</f>
        <v>0</v>
      </c>
      <c r="I35" s="335">
        <v>0.2</v>
      </c>
      <c r="J35" s="334">
        <f>ROUND(((SUM(BE106:BE107) + SUM(BE127:BE145))*I35),  2)</f>
        <v>0</v>
      </c>
      <c r="L35" s="237"/>
    </row>
    <row r="36" spans="2:12" s="236" customFormat="1" ht="14.45" customHeight="1">
      <c r="B36" s="237"/>
      <c r="E36" s="297" t="s">
        <v>37</v>
      </c>
      <c r="F36" s="334">
        <f>ROUND((SUM(BF106:BF107) + SUM(BF127:BF145)),  2)</f>
        <v>0</v>
      </c>
      <c r="I36" s="335">
        <v>0.2</v>
      </c>
      <c r="J36" s="334">
        <f>ROUND(((SUM(BF106:BF107) + SUM(BF127:BF145))*I36),  2)</f>
        <v>0</v>
      </c>
      <c r="L36" s="237"/>
    </row>
    <row r="37" spans="2:12" s="236" customFormat="1" ht="14.45" hidden="1" customHeight="1">
      <c r="B37" s="237"/>
      <c r="E37" s="297" t="s">
        <v>38</v>
      </c>
      <c r="F37" s="334">
        <f>ROUND((SUM(BG106:BG107) + SUM(BG127:BG145)),  2)</f>
        <v>0</v>
      </c>
      <c r="I37" s="335">
        <v>0.2</v>
      </c>
      <c r="J37" s="334">
        <f>0</f>
        <v>0</v>
      </c>
      <c r="L37" s="237"/>
    </row>
    <row r="38" spans="2:12" s="236" customFormat="1" ht="14.45" hidden="1" customHeight="1">
      <c r="B38" s="237"/>
      <c r="E38" s="297" t="s">
        <v>39</v>
      </c>
      <c r="F38" s="334">
        <f>ROUND((SUM(BH106:BH107) + SUM(BH127:BH145)),  2)</f>
        <v>0</v>
      </c>
      <c r="I38" s="335">
        <v>0.2</v>
      </c>
      <c r="J38" s="334">
        <f>0</f>
        <v>0</v>
      </c>
      <c r="L38" s="237"/>
    </row>
    <row r="39" spans="2:12" s="236" customFormat="1" ht="14.45" hidden="1" customHeight="1">
      <c r="B39" s="237"/>
      <c r="E39" s="297" t="s">
        <v>40</v>
      </c>
      <c r="F39" s="334">
        <f>ROUND((SUM(BI106:BI107) + SUM(BI127:BI145)),  2)</f>
        <v>0</v>
      </c>
      <c r="I39" s="335">
        <v>0</v>
      </c>
      <c r="J39" s="334">
        <f>0</f>
        <v>0</v>
      </c>
      <c r="L39" s="237"/>
    </row>
    <row r="40" spans="2:12" s="236" customFormat="1" ht="6.95" customHeight="1">
      <c r="B40" s="237"/>
      <c r="L40" s="237"/>
    </row>
    <row r="41" spans="2:12" s="236" customFormat="1" ht="25.35" customHeight="1">
      <c r="B41" s="237"/>
      <c r="C41" s="303"/>
      <c r="D41" s="333" t="s">
        <v>41</v>
      </c>
      <c r="E41" s="330"/>
      <c r="F41" s="330"/>
      <c r="G41" s="332" t="s">
        <v>42</v>
      </c>
      <c r="H41" s="331" t="s">
        <v>43</v>
      </c>
      <c r="I41" s="330"/>
      <c r="J41" s="329">
        <f>SUM(J32:J39)</f>
        <v>0</v>
      </c>
      <c r="K41" s="328"/>
      <c r="L41" s="237"/>
    </row>
    <row r="42" spans="2:12" s="236" customFormat="1" ht="14.45" customHeight="1">
      <c r="B42" s="237"/>
      <c r="L42" s="237"/>
    </row>
    <row r="43" spans="2:12" ht="14.45" customHeight="1">
      <c r="B43" s="325"/>
      <c r="L43" s="325"/>
    </row>
    <row r="44" spans="2:12" ht="14.45" customHeight="1">
      <c r="B44" s="325"/>
      <c r="L44" s="325"/>
    </row>
    <row r="45" spans="2:12" ht="14.45" customHeight="1">
      <c r="B45" s="325"/>
      <c r="L45" s="325"/>
    </row>
    <row r="46" spans="2:12" ht="14.45" customHeight="1">
      <c r="B46" s="325"/>
      <c r="L46" s="325"/>
    </row>
    <row r="47" spans="2:12" ht="14.45" customHeight="1">
      <c r="B47" s="325"/>
      <c r="L47" s="325"/>
    </row>
    <row r="48" spans="2:12" ht="14.45" customHeight="1">
      <c r="B48" s="325"/>
      <c r="L48" s="325"/>
    </row>
    <row r="49" spans="2:12" ht="14.45" customHeight="1">
      <c r="B49" s="325"/>
      <c r="L49" s="325"/>
    </row>
    <row r="50" spans="2:12" s="236" customFormat="1" ht="14.45" customHeight="1">
      <c r="B50" s="237"/>
      <c r="D50" s="327" t="s">
        <v>44</v>
      </c>
      <c r="E50" s="326"/>
      <c r="F50" s="326"/>
      <c r="G50" s="327" t="s">
        <v>45</v>
      </c>
      <c r="H50" s="326"/>
      <c r="I50" s="326"/>
      <c r="J50" s="326"/>
      <c r="K50" s="326"/>
      <c r="L50" s="237"/>
    </row>
    <row r="51" spans="2:12">
      <c r="B51" s="325"/>
      <c r="L51" s="325"/>
    </row>
    <row r="52" spans="2:12">
      <c r="B52" s="325"/>
      <c r="L52" s="325"/>
    </row>
    <row r="53" spans="2:12">
      <c r="B53" s="325"/>
      <c r="L53" s="325"/>
    </row>
    <row r="54" spans="2:12">
      <c r="B54" s="325"/>
      <c r="L54" s="325"/>
    </row>
    <row r="55" spans="2:12">
      <c r="B55" s="325"/>
      <c r="L55" s="325"/>
    </row>
    <row r="56" spans="2:12">
      <c r="B56" s="325"/>
      <c r="L56" s="325"/>
    </row>
    <row r="57" spans="2:12">
      <c r="B57" s="325"/>
      <c r="L57" s="325"/>
    </row>
    <row r="58" spans="2:12">
      <c r="B58" s="325"/>
      <c r="L58" s="325"/>
    </row>
    <row r="59" spans="2:12">
      <c r="B59" s="325"/>
      <c r="L59" s="325"/>
    </row>
    <row r="60" spans="2:12">
      <c r="B60" s="325"/>
      <c r="L60" s="325"/>
    </row>
    <row r="61" spans="2:12" s="236" customFormat="1" ht="12.75">
      <c r="B61" s="237"/>
      <c r="D61" s="323" t="s">
        <v>46</v>
      </c>
      <c r="E61" s="321"/>
      <c r="F61" s="324" t="s">
        <v>47</v>
      </c>
      <c r="G61" s="323" t="s">
        <v>46</v>
      </c>
      <c r="H61" s="321"/>
      <c r="I61" s="321"/>
      <c r="J61" s="322" t="s">
        <v>47</v>
      </c>
      <c r="K61" s="321"/>
      <c r="L61" s="237"/>
    </row>
    <row r="62" spans="2:12">
      <c r="B62" s="325"/>
      <c r="L62" s="325"/>
    </row>
    <row r="63" spans="2:12">
      <c r="B63" s="325"/>
      <c r="L63" s="325"/>
    </row>
    <row r="64" spans="2:12">
      <c r="B64" s="325"/>
      <c r="L64" s="325"/>
    </row>
    <row r="65" spans="2:12" s="236" customFormat="1" ht="12.75">
      <c r="B65" s="237"/>
      <c r="D65" s="327" t="s">
        <v>48</v>
      </c>
      <c r="E65" s="326"/>
      <c r="F65" s="326"/>
      <c r="G65" s="327" t="s">
        <v>49</v>
      </c>
      <c r="H65" s="326"/>
      <c r="I65" s="326"/>
      <c r="J65" s="326"/>
      <c r="K65" s="326"/>
      <c r="L65" s="237"/>
    </row>
    <row r="66" spans="2:12">
      <c r="B66" s="325"/>
      <c r="L66" s="325"/>
    </row>
    <row r="67" spans="2:12">
      <c r="B67" s="325"/>
      <c r="L67" s="325"/>
    </row>
    <row r="68" spans="2:12">
      <c r="B68" s="325"/>
      <c r="L68" s="325"/>
    </row>
    <row r="69" spans="2:12">
      <c r="B69" s="325"/>
      <c r="L69" s="325"/>
    </row>
    <row r="70" spans="2:12">
      <c r="B70" s="325"/>
      <c r="L70" s="325"/>
    </row>
    <row r="71" spans="2:12">
      <c r="B71" s="325"/>
      <c r="L71" s="325"/>
    </row>
    <row r="72" spans="2:12">
      <c r="B72" s="325"/>
      <c r="L72" s="325"/>
    </row>
    <row r="73" spans="2:12">
      <c r="B73" s="325"/>
      <c r="L73" s="325"/>
    </row>
    <row r="74" spans="2:12">
      <c r="B74" s="325"/>
      <c r="L74" s="325"/>
    </row>
    <row r="75" spans="2:12">
      <c r="B75" s="325"/>
      <c r="L75" s="325"/>
    </row>
    <row r="76" spans="2:12" s="236" customFormat="1" ht="12.75">
      <c r="B76" s="237"/>
      <c r="D76" s="323" t="s">
        <v>46</v>
      </c>
      <c r="E76" s="321"/>
      <c r="F76" s="324" t="s">
        <v>47</v>
      </c>
      <c r="G76" s="323" t="s">
        <v>46</v>
      </c>
      <c r="H76" s="321"/>
      <c r="I76" s="321"/>
      <c r="J76" s="322" t="s">
        <v>47</v>
      </c>
      <c r="K76" s="321"/>
      <c r="L76" s="237"/>
    </row>
    <row r="77" spans="2:12" s="236" customFormat="1" ht="14.45" customHeight="1">
      <c r="B77" s="239"/>
      <c r="C77" s="238"/>
      <c r="D77" s="238"/>
      <c r="E77" s="238"/>
      <c r="F77" s="238"/>
      <c r="G77" s="238"/>
      <c r="H77" s="238"/>
      <c r="I77" s="238"/>
      <c r="J77" s="238"/>
      <c r="K77" s="238"/>
      <c r="L77" s="237"/>
    </row>
    <row r="81" spans="2:47" s="236" customFormat="1" ht="6.95" customHeight="1">
      <c r="B81" s="302"/>
      <c r="C81" s="301"/>
      <c r="D81" s="301"/>
      <c r="E81" s="301"/>
      <c r="F81" s="301"/>
      <c r="G81" s="301"/>
      <c r="H81" s="301"/>
      <c r="I81" s="301"/>
      <c r="J81" s="301"/>
      <c r="K81" s="301"/>
      <c r="L81" s="237"/>
    </row>
    <row r="82" spans="2:47" s="236" customFormat="1" ht="24.95" customHeight="1">
      <c r="B82" s="237"/>
      <c r="C82" s="300" t="s">
        <v>105</v>
      </c>
      <c r="L82" s="237"/>
    </row>
    <row r="83" spans="2:47" s="236" customFormat="1" ht="6.95" customHeight="1">
      <c r="B83" s="237"/>
      <c r="L83" s="237"/>
    </row>
    <row r="84" spans="2:47" s="236" customFormat="1" ht="12" customHeight="1">
      <c r="B84" s="237"/>
      <c r="C84" s="297" t="s">
        <v>15</v>
      </c>
      <c r="L84" s="237"/>
    </row>
    <row r="85" spans="2:47" s="236" customFormat="1" ht="16.5" customHeight="1">
      <c r="B85" s="237"/>
      <c r="E85" s="479" t="str">
        <f>E7</f>
        <v>Oplotenie</v>
      </c>
      <c r="F85" s="480"/>
      <c r="G85" s="480"/>
      <c r="H85" s="480"/>
      <c r="L85" s="237"/>
    </row>
    <row r="86" spans="2:47" s="236" customFormat="1" ht="12" customHeight="1">
      <c r="B86" s="237"/>
      <c r="C86" s="297" t="s">
        <v>125</v>
      </c>
      <c r="L86" s="237"/>
    </row>
    <row r="87" spans="2:47" s="236" customFormat="1" ht="16.5" customHeight="1">
      <c r="B87" s="237"/>
      <c r="E87" s="477" t="str">
        <f>E9</f>
        <v xml:space="preserve">0001 - Stavebná časť </v>
      </c>
      <c r="F87" s="478"/>
      <c r="G87" s="478"/>
      <c r="H87" s="478"/>
      <c r="L87" s="237"/>
    </row>
    <row r="88" spans="2:47" s="236" customFormat="1" ht="6.95" customHeight="1">
      <c r="B88" s="237"/>
      <c r="L88" s="237"/>
    </row>
    <row r="89" spans="2:47" s="236" customFormat="1" ht="12" customHeight="1">
      <c r="B89" s="237"/>
      <c r="C89" s="297" t="s">
        <v>19</v>
      </c>
      <c r="F89" s="298" t="str">
        <f>F12</f>
        <v xml:space="preserve"> </v>
      </c>
      <c r="I89" s="297" t="s">
        <v>21</v>
      </c>
      <c r="J89" s="299"/>
      <c r="L89" s="237"/>
    </row>
    <row r="90" spans="2:47" s="236" customFormat="1" ht="6.95" customHeight="1">
      <c r="B90" s="237"/>
      <c r="L90" s="237"/>
    </row>
    <row r="91" spans="2:47" s="236" customFormat="1" ht="15.2" customHeight="1">
      <c r="B91" s="237"/>
      <c r="C91" s="297" t="s">
        <v>22</v>
      </c>
      <c r="F91" s="298" t="str">
        <f>E15</f>
        <v xml:space="preserve"> </v>
      </c>
      <c r="I91" s="297" t="s">
        <v>26</v>
      </c>
      <c r="J91" s="296" t="str">
        <f>E21</f>
        <v xml:space="preserve"> </v>
      </c>
      <c r="L91" s="237"/>
    </row>
    <row r="92" spans="2:47" s="236" customFormat="1" ht="15.2" customHeight="1">
      <c r="B92" s="237"/>
      <c r="C92" s="297" t="s">
        <v>25</v>
      </c>
      <c r="F92" s="298" t="str">
        <f>IF(E18="","",E18)</f>
        <v xml:space="preserve"> </v>
      </c>
      <c r="I92" s="297" t="s">
        <v>29</v>
      </c>
      <c r="J92" s="296" t="str">
        <f>E24</f>
        <v xml:space="preserve"> </v>
      </c>
      <c r="L92" s="237"/>
    </row>
    <row r="93" spans="2:47" s="236" customFormat="1" ht="10.35" customHeight="1">
      <c r="B93" s="237"/>
      <c r="L93" s="237"/>
    </row>
    <row r="94" spans="2:47" s="236" customFormat="1" ht="29.25" customHeight="1">
      <c r="B94" s="237"/>
      <c r="C94" s="320" t="s">
        <v>538</v>
      </c>
      <c r="D94" s="303"/>
      <c r="E94" s="303"/>
      <c r="F94" s="303"/>
      <c r="G94" s="303"/>
      <c r="H94" s="303"/>
      <c r="I94" s="303"/>
      <c r="J94" s="319" t="s">
        <v>107</v>
      </c>
      <c r="K94" s="303"/>
      <c r="L94" s="237"/>
    </row>
    <row r="95" spans="2:47" s="236" customFormat="1" ht="10.35" customHeight="1">
      <c r="B95" s="237"/>
      <c r="L95" s="237"/>
    </row>
    <row r="96" spans="2:47" s="236" customFormat="1" ht="22.9" customHeight="1">
      <c r="B96" s="237"/>
      <c r="C96" s="307" t="s">
        <v>108</v>
      </c>
      <c r="J96" s="318">
        <f>J127</f>
        <v>0</v>
      </c>
      <c r="L96" s="237"/>
      <c r="AU96" s="241" t="s">
        <v>109</v>
      </c>
    </row>
    <row r="97" spans="2:14" s="313" customFormat="1" ht="24.95" customHeight="1">
      <c r="B97" s="314"/>
      <c r="D97" s="317" t="s">
        <v>537</v>
      </c>
      <c r="E97" s="316"/>
      <c r="F97" s="316"/>
      <c r="G97" s="316"/>
      <c r="H97" s="316"/>
      <c r="I97" s="316"/>
      <c r="J97" s="315">
        <f>J128</f>
        <v>0</v>
      </c>
      <c r="L97" s="314"/>
    </row>
    <row r="98" spans="2:14" s="308" customFormat="1" ht="19.899999999999999" customHeight="1">
      <c r="B98" s="309"/>
      <c r="D98" s="312" t="s">
        <v>130</v>
      </c>
      <c r="E98" s="311"/>
      <c r="F98" s="311"/>
      <c r="G98" s="311"/>
      <c r="H98" s="311"/>
      <c r="I98" s="311"/>
      <c r="J98" s="310">
        <f>J129</f>
        <v>0</v>
      </c>
      <c r="L98" s="309"/>
    </row>
    <row r="99" spans="2:14" s="308" customFormat="1" ht="19.899999999999999" customHeight="1">
      <c r="B99" s="309"/>
      <c r="D99" s="312" t="s">
        <v>536</v>
      </c>
      <c r="E99" s="311"/>
      <c r="F99" s="311"/>
      <c r="G99" s="311"/>
      <c r="H99" s="311"/>
      <c r="I99" s="311"/>
      <c r="J99" s="310">
        <f>J131</f>
        <v>0</v>
      </c>
      <c r="L99" s="309"/>
    </row>
    <row r="100" spans="2:14" s="308" customFormat="1" ht="19.899999999999999" customHeight="1">
      <c r="B100" s="309"/>
      <c r="D100" s="312" t="s">
        <v>131</v>
      </c>
      <c r="E100" s="311"/>
      <c r="F100" s="311"/>
      <c r="G100" s="311"/>
      <c r="H100" s="311"/>
      <c r="I100" s="311"/>
      <c r="J100" s="310">
        <f>J133</f>
        <v>0</v>
      </c>
      <c r="L100" s="309"/>
    </row>
    <row r="101" spans="2:14" s="308" customFormat="1" ht="19.899999999999999" customHeight="1">
      <c r="B101" s="309"/>
      <c r="D101" s="312" t="s">
        <v>535</v>
      </c>
      <c r="E101" s="311"/>
      <c r="F101" s="311"/>
      <c r="G101" s="311"/>
      <c r="H101" s="311"/>
      <c r="I101" s="311"/>
      <c r="J101" s="310">
        <f>J135</f>
        <v>0</v>
      </c>
      <c r="L101" s="309"/>
    </row>
    <row r="102" spans="2:14" s="313" customFormat="1" ht="24.95" customHeight="1">
      <c r="B102" s="314"/>
      <c r="D102" s="317" t="s">
        <v>534</v>
      </c>
      <c r="E102" s="316"/>
      <c r="F102" s="316"/>
      <c r="G102" s="316"/>
      <c r="H102" s="316"/>
      <c r="I102" s="316"/>
      <c r="J102" s="315">
        <f>J137</f>
        <v>0</v>
      </c>
      <c r="L102" s="314"/>
    </row>
    <row r="103" spans="2:14" s="308" customFormat="1" ht="19.899999999999999" customHeight="1">
      <c r="B103" s="309"/>
      <c r="D103" s="312" t="s">
        <v>533</v>
      </c>
      <c r="E103" s="311"/>
      <c r="F103" s="311"/>
      <c r="G103" s="311"/>
      <c r="H103" s="311"/>
      <c r="I103" s="311"/>
      <c r="J103" s="310">
        <f>J138</f>
        <v>0</v>
      </c>
      <c r="L103" s="309"/>
    </row>
    <row r="104" spans="2:14" s="236" customFormat="1" ht="21.75" customHeight="1">
      <c r="B104" s="237"/>
      <c r="L104" s="237"/>
    </row>
    <row r="105" spans="2:14" s="236" customFormat="1" ht="6.95" customHeight="1">
      <c r="B105" s="237"/>
      <c r="L105" s="237"/>
    </row>
    <row r="106" spans="2:14" s="236" customFormat="1" ht="29.25" customHeight="1">
      <c r="B106" s="237"/>
      <c r="C106" s="307" t="s">
        <v>110</v>
      </c>
      <c r="J106" s="306">
        <v>0</v>
      </c>
      <c r="L106" s="237"/>
      <c r="N106" s="266" t="s">
        <v>34</v>
      </c>
    </row>
    <row r="107" spans="2:14" s="236" customFormat="1" ht="18" customHeight="1">
      <c r="B107" s="237"/>
      <c r="L107" s="237"/>
    </row>
    <row r="108" spans="2:14" s="236" customFormat="1" ht="29.25" customHeight="1">
      <c r="B108" s="237"/>
      <c r="C108" s="305" t="s">
        <v>96</v>
      </c>
      <c r="D108" s="303"/>
      <c r="E108" s="303"/>
      <c r="F108" s="303"/>
      <c r="G108" s="303"/>
      <c r="H108" s="303"/>
      <c r="I108" s="303"/>
      <c r="J108" s="304">
        <f>ROUND(J96+J106,2)</f>
        <v>0</v>
      </c>
      <c r="K108" s="303"/>
      <c r="L108" s="237"/>
    </row>
    <row r="109" spans="2:14" s="236" customFormat="1" ht="6.95" customHeight="1">
      <c r="B109" s="239"/>
      <c r="C109" s="238"/>
      <c r="D109" s="238"/>
      <c r="E109" s="238"/>
      <c r="F109" s="238"/>
      <c r="G109" s="238"/>
      <c r="H109" s="238"/>
      <c r="I109" s="238"/>
      <c r="J109" s="238"/>
      <c r="K109" s="238"/>
      <c r="L109" s="237"/>
    </row>
    <row r="113" spans="2:63" s="236" customFormat="1" ht="6.95" customHeight="1">
      <c r="B113" s="302"/>
      <c r="C113" s="301"/>
      <c r="D113" s="301"/>
      <c r="E113" s="301"/>
      <c r="F113" s="301"/>
      <c r="G113" s="301"/>
      <c r="H113" s="301"/>
      <c r="I113" s="301"/>
      <c r="J113" s="301"/>
      <c r="K113" s="301"/>
      <c r="L113" s="237"/>
    </row>
    <row r="114" spans="2:63" s="236" customFormat="1" ht="24.95" customHeight="1">
      <c r="B114" s="237"/>
      <c r="C114" s="300" t="s">
        <v>111</v>
      </c>
      <c r="L114" s="237"/>
    </row>
    <row r="115" spans="2:63" s="236" customFormat="1" ht="6.95" customHeight="1">
      <c r="B115" s="237"/>
      <c r="L115" s="237"/>
    </row>
    <row r="116" spans="2:63" s="236" customFormat="1" ht="12" customHeight="1">
      <c r="B116" s="237"/>
      <c r="C116" s="297" t="s">
        <v>15</v>
      </c>
      <c r="L116" s="237"/>
    </row>
    <row r="117" spans="2:63" s="236" customFormat="1" ht="16.5" customHeight="1">
      <c r="B117" s="237"/>
      <c r="E117" s="479" t="str">
        <f>E7</f>
        <v>Oplotenie</v>
      </c>
      <c r="F117" s="480"/>
      <c r="G117" s="480"/>
      <c r="H117" s="480"/>
      <c r="L117" s="237"/>
    </row>
    <row r="118" spans="2:63" s="236" customFormat="1" ht="12" customHeight="1">
      <c r="B118" s="237"/>
      <c r="C118" s="297" t="s">
        <v>125</v>
      </c>
      <c r="L118" s="237"/>
    </row>
    <row r="119" spans="2:63" s="236" customFormat="1" ht="16.5" customHeight="1">
      <c r="B119" s="237"/>
      <c r="E119" s="477" t="str">
        <f>E9</f>
        <v xml:space="preserve">0001 - Stavebná časť </v>
      </c>
      <c r="F119" s="478"/>
      <c r="G119" s="478"/>
      <c r="H119" s="478"/>
      <c r="L119" s="237"/>
    </row>
    <row r="120" spans="2:63" s="236" customFormat="1" ht="6.95" customHeight="1">
      <c r="B120" s="237"/>
      <c r="L120" s="237"/>
    </row>
    <row r="121" spans="2:63" s="236" customFormat="1" ht="12" customHeight="1">
      <c r="B121" s="237"/>
      <c r="C121" s="297" t="s">
        <v>19</v>
      </c>
      <c r="F121" s="298" t="str">
        <f>F12</f>
        <v xml:space="preserve"> </v>
      </c>
      <c r="I121" s="297" t="s">
        <v>21</v>
      </c>
      <c r="J121" s="299" t="str">
        <f>IF(J12="","",J12)</f>
        <v/>
      </c>
      <c r="L121" s="237"/>
    </row>
    <row r="122" spans="2:63" s="236" customFormat="1" ht="6.95" customHeight="1">
      <c r="B122" s="237"/>
      <c r="L122" s="237"/>
    </row>
    <row r="123" spans="2:63" s="236" customFormat="1" ht="15.2" customHeight="1">
      <c r="B123" s="237"/>
      <c r="C123" s="297" t="s">
        <v>22</v>
      </c>
      <c r="F123" s="298" t="str">
        <f>E15</f>
        <v xml:space="preserve"> </v>
      </c>
      <c r="I123" s="297" t="s">
        <v>26</v>
      </c>
      <c r="J123" s="296" t="str">
        <f>E21</f>
        <v xml:space="preserve"> </v>
      </c>
      <c r="L123" s="237"/>
    </row>
    <row r="124" spans="2:63" s="236" customFormat="1" ht="15.2" customHeight="1">
      <c r="B124" s="237"/>
      <c r="C124" s="297" t="s">
        <v>25</v>
      </c>
      <c r="F124" s="298" t="str">
        <f>IF(E18="","",E18)</f>
        <v xml:space="preserve"> </v>
      </c>
      <c r="I124" s="297" t="s">
        <v>29</v>
      </c>
      <c r="J124" s="296" t="str">
        <f>E24</f>
        <v xml:space="preserve"> </v>
      </c>
      <c r="L124" s="237"/>
    </row>
    <row r="125" spans="2:63" s="236" customFormat="1" ht="10.35" customHeight="1">
      <c r="B125" s="237"/>
      <c r="L125" s="237"/>
    </row>
    <row r="126" spans="2:63" s="287" customFormat="1" ht="29.25" customHeight="1">
      <c r="B126" s="291"/>
      <c r="C126" s="295" t="s">
        <v>112</v>
      </c>
      <c r="D126" s="294" t="s">
        <v>113</v>
      </c>
      <c r="E126" s="294" t="s">
        <v>52</v>
      </c>
      <c r="F126" s="294" t="s">
        <v>114</v>
      </c>
      <c r="G126" s="294" t="s">
        <v>115</v>
      </c>
      <c r="H126" s="294" t="s">
        <v>116</v>
      </c>
      <c r="I126" s="294" t="s">
        <v>117</v>
      </c>
      <c r="J126" s="293" t="s">
        <v>107</v>
      </c>
      <c r="K126" s="292" t="s">
        <v>532</v>
      </c>
      <c r="L126" s="291"/>
      <c r="M126" s="290" t="s">
        <v>5</v>
      </c>
      <c r="N126" s="289" t="s">
        <v>34</v>
      </c>
      <c r="O126" s="289" t="s">
        <v>119</v>
      </c>
      <c r="P126" s="289" t="s">
        <v>120</v>
      </c>
      <c r="Q126" s="289" t="s">
        <v>531</v>
      </c>
      <c r="R126" s="289" t="s">
        <v>530</v>
      </c>
      <c r="S126" s="289" t="s">
        <v>123</v>
      </c>
      <c r="T126" s="288" t="s">
        <v>124</v>
      </c>
    </row>
    <row r="127" spans="2:63" s="236" customFormat="1" ht="22.9" customHeight="1">
      <c r="B127" s="237"/>
      <c r="C127" s="286" t="s">
        <v>103</v>
      </c>
      <c r="J127" s="285">
        <f>BK127</f>
        <v>0</v>
      </c>
      <c r="L127" s="237"/>
      <c r="M127" s="284"/>
      <c r="N127" s="282"/>
      <c r="O127" s="282"/>
      <c r="P127" s="283">
        <f>P128+P137</f>
        <v>283.48185511999998</v>
      </c>
      <c r="Q127" s="282"/>
      <c r="R127" s="283">
        <f>R128+R137</f>
        <v>26.321341359999998</v>
      </c>
      <c r="S127" s="282"/>
      <c r="T127" s="281">
        <f>T128+T137</f>
        <v>23.749200000000002</v>
      </c>
      <c r="AT127" s="241" t="s">
        <v>69</v>
      </c>
      <c r="AU127" s="241" t="s">
        <v>109</v>
      </c>
      <c r="BK127" s="280">
        <f>BK128+BK137</f>
        <v>0</v>
      </c>
    </row>
    <row r="128" spans="2:63" s="268" customFormat="1" ht="25.9" customHeight="1">
      <c r="B128" s="275"/>
      <c r="D128" s="270" t="s">
        <v>69</v>
      </c>
      <c r="E128" s="279" t="s">
        <v>529</v>
      </c>
      <c r="F128" s="279" t="s">
        <v>528</v>
      </c>
      <c r="J128" s="278">
        <f>BK128</f>
        <v>0</v>
      </c>
      <c r="L128" s="275"/>
      <c r="M128" s="274"/>
      <c r="P128" s="273">
        <f>P129+P131+P133+P135</f>
        <v>78.499188119999999</v>
      </c>
      <c r="R128" s="273">
        <f>R129+R131+R133+R135</f>
        <v>18.50076576</v>
      </c>
      <c r="T128" s="272">
        <f>T129+T131+T133+T135</f>
        <v>19.958400000000001</v>
      </c>
      <c r="AR128" s="270" t="s">
        <v>75</v>
      </c>
      <c r="AT128" s="271" t="s">
        <v>69</v>
      </c>
      <c r="AU128" s="271" t="s">
        <v>70</v>
      </c>
      <c r="AY128" s="270" t="s">
        <v>136</v>
      </c>
      <c r="BK128" s="269">
        <f>BK129+BK131+BK133+BK135</f>
        <v>0</v>
      </c>
    </row>
    <row r="129" spans="2:65" s="268" customFormat="1" ht="22.9" customHeight="1">
      <c r="B129" s="275"/>
      <c r="D129" s="270" t="s">
        <v>69</v>
      </c>
      <c r="E129" s="277" t="s">
        <v>75</v>
      </c>
      <c r="F129" s="277" t="s">
        <v>527</v>
      </c>
      <c r="J129" s="276">
        <f>BK129</f>
        <v>0</v>
      </c>
      <c r="L129" s="275"/>
      <c r="M129" s="274"/>
      <c r="P129" s="273">
        <f>P130</f>
        <v>6.9989759999999999</v>
      </c>
      <c r="R129" s="273">
        <f>R130</f>
        <v>0</v>
      </c>
      <c r="T129" s="272">
        <f>T130</f>
        <v>0</v>
      </c>
      <c r="AR129" s="270" t="s">
        <v>75</v>
      </c>
      <c r="AT129" s="271" t="s">
        <v>69</v>
      </c>
      <c r="AU129" s="271" t="s">
        <v>75</v>
      </c>
      <c r="AY129" s="270" t="s">
        <v>136</v>
      </c>
      <c r="BK129" s="269">
        <f>BK130</f>
        <v>0</v>
      </c>
    </row>
    <row r="130" spans="2:65" s="236" customFormat="1" ht="21.75" customHeight="1">
      <c r="B130" s="254"/>
      <c r="C130" s="253" t="s">
        <v>253</v>
      </c>
      <c r="D130" s="253" t="s">
        <v>138</v>
      </c>
      <c r="E130" s="252" t="s">
        <v>526</v>
      </c>
      <c r="F130" s="251" t="s">
        <v>525</v>
      </c>
      <c r="G130" s="250" t="s">
        <v>150</v>
      </c>
      <c r="H130" s="249">
        <v>8.3520000000000003</v>
      </c>
      <c r="I130" s="249"/>
      <c r="J130" s="249">
        <f>ROUND(I130*H130,3)</f>
        <v>0</v>
      </c>
      <c r="K130" s="248"/>
      <c r="L130" s="237"/>
      <c r="M130" s="267" t="s">
        <v>5</v>
      </c>
      <c r="N130" s="266" t="s">
        <v>37</v>
      </c>
      <c r="O130" s="256">
        <v>0.83799999999999997</v>
      </c>
      <c r="P130" s="256">
        <f>O130*H130</f>
        <v>6.9989759999999999</v>
      </c>
      <c r="Q130" s="256">
        <v>0</v>
      </c>
      <c r="R130" s="256">
        <f>Q130*H130</f>
        <v>0</v>
      </c>
      <c r="S130" s="256">
        <v>0</v>
      </c>
      <c r="T130" s="255">
        <f>S130*H130</f>
        <v>0</v>
      </c>
      <c r="AR130" s="240" t="s">
        <v>142</v>
      </c>
      <c r="AT130" s="240" t="s">
        <v>138</v>
      </c>
      <c r="AU130" s="240" t="s">
        <v>80</v>
      </c>
      <c r="AY130" s="241" t="s">
        <v>136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241" t="s">
        <v>80</v>
      </c>
      <c r="BK130" s="242">
        <f>ROUND(I130*H130,3)</f>
        <v>0</v>
      </c>
      <c r="BL130" s="241" t="s">
        <v>142</v>
      </c>
      <c r="BM130" s="240" t="s">
        <v>524</v>
      </c>
    </row>
    <row r="131" spans="2:65" s="268" customFormat="1" ht="22.9" customHeight="1">
      <c r="B131" s="275"/>
      <c r="D131" s="270" t="s">
        <v>69</v>
      </c>
      <c r="E131" s="277" t="s">
        <v>80</v>
      </c>
      <c r="F131" s="277" t="s">
        <v>523</v>
      </c>
      <c r="J131" s="276">
        <f>BK131</f>
        <v>0</v>
      </c>
      <c r="L131" s="275"/>
      <c r="M131" s="274"/>
      <c r="P131" s="273">
        <f>P132</f>
        <v>4.8488371199999998</v>
      </c>
      <c r="R131" s="273">
        <f>R132</f>
        <v>18.50076576</v>
      </c>
      <c r="T131" s="272">
        <f>T132</f>
        <v>0</v>
      </c>
      <c r="AR131" s="270" t="s">
        <v>75</v>
      </c>
      <c r="AT131" s="271" t="s">
        <v>69</v>
      </c>
      <c r="AU131" s="271" t="s">
        <v>75</v>
      </c>
      <c r="AY131" s="270" t="s">
        <v>136</v>
      </c>
      <c r="BK131" s="269">
        <f>BK132</f>
        <v>0</v>
      </c>
    </row>
    <row r="132" spans="2:65" s="236" customFormat="1" ht="16.5" customHeight="1">
      <c r="B132" s="254"/>
      <c r="C132" s="253" t="s">
        <v>163</v>
      </c>
      <c r="D132" s="253" t="s">
        <v>138</v>
      </c>
      <c r="E132" s="252" t="s">
        <v>522</v>
      </c>
      <c r="F132" s="251" t="s">
        <v>521</v>
      </c>
      <c r="G132" s="250" t="s">
        <v>150</v>
      </c>
      <c r="H132" s="249">
        <v>8.3520000000000003</v>
      </c>
      <c r="I132" s="249"/>
      <c r="J132" s="249">
        <f>ROUND(I132*H132,3)</f>
        <v>0</v>
      </c>
      <c r="K132" s="248"/>
      <c r="L132" s="237"/>
      <c r="M132" s="267" t="s">
        <v>5</v>
      </c>
      <c r="N132" s="266" t="s">
        <v>37</v>
      </c>
      <c r="O132" s="256">
        <v>0.58055999999999996</v>
      </c>
      <c r="P132" s="256">
        <f>O132*H132</f>
        <v>4.8488371199999998</v>
      </c>
      <c r="Q132" s="256">
        <v>2.2151299999999998</v>
      </c>
      <c r="R132" s="256">
        <f>Q132*H132</f>
        <v>18.50076576</v>
      </c>
      <c r="S132" s="256">
        <v>0</v>
      </c>
      <c r="T132" s="255">
        <f>S132*H132</f>
        <v>0</v>
      </c>
      <c r="AR132" s="240" t="s">
        <v>142</v>
      </c>
      <c r="AT132" s="240" t="s">
        <v>138</v>
      </c>
      <c r="AU132" s="240" t="s">
        <v>80</v>
      </c>
      <c r="AY132" s="241" t="s">
        <v>136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241" t="s">
        <v>80</v>
      </c>
      <c r="BK132" s="242">
        <f>ROUND(I132*H132,3)</f>
        <v>0</v>
      </c>
      <c r="BL132" s="241" t="s">
        <v>142</v>
      </c>
      <c r="BM132" s="240" t="s">
        <v>520</v>
      </c>
    </row>
    <row r="133" spans="2:65" s="268" customFormat="1" ht="22.9" customHeight="1">
      <c r="B133" s="275"/>
      <c r="D133" s="270" t="s">
        <v>69</v>
      </c>
      <c r="E133" s="277" t="s">
        <v>237</v>
      </c>
      <c r="F133" s="277" t="s">
        <v>519</v>
      </c>
      <c r="J133" s="276">
        <f>BK133</f>
        <v>0</v>
      </c>
      <c r="L133" s="275"/>
      <c r="M133" s="274"/>
      <c r="P133" s="273">
        <f>P134</f>
        <v>46.466783999999997</v>
      </c>
      <c r="R133" s="273">
        <f>R134</f>
        <v>0</v>
      </c>
      <c r="T133" s="272">
        <f>T134</f>
        <v>19.958400000000001</v>
      </c>
      <c r="AR133" s="270" t="s">
        <v>75</v>
      </c>
      <c r="AT133" s="271" t="s">
        <v>69</v>
      </c>
      <c r="AU133" s="271" t="s">
        <v>75</v>
      </c>
      <c r="AY133" s="270" t="s">
        <v>136</v>
      </c>
      <c r="BK133" s="269">
        <f>BK134</f>
        <v>0</v>
      </c>
    </row>
    <row r="134" spans="2:65" s="236" customFormat="1" ht="33" customHeight="1">
      <c r="B134" s="254"/>
      <c r="C134" s="253" t="s">
        <v>147</v>
      </c>
      <c r="D134" s="253" t="s">
        <v>138</v>
      </c>
      <c r="E134" s="252" t="s">
        <v>518</v>
      </c>
      <c r="F134" s="251" t="s">
        <v>517</v>
      </c>
      <c r="G134" s="250" t="s">
        <v>150</v>
      </c>
      <c r="H134" s="249">
        <v>9.0719999999999992</v>
      </c>
      <c r="I134" s="249"/>
      <c r="J134" s="249">
        <f>ROUND(I134*H134,3)</f>
        <v>0</v>
      </c>
      <c r="K134" s="248"/>
      <c r="L134" s="237"/>
      <c r="M134" s="267" t="s">
        <v>5</v>
      </c>
      <c r="N134" s="266" t="s">
        <v>37</v>
      </c>
      <c r="O134" s="256">
        <v>5.1219999999999999</v>
      </c>
      <c r="P134" s="256">
        <f>O134*H134</f>
        <v>46.466783999999997</v>
      </c>
      <c r="Q134" s="256">
        <v>0</v>
      </c>
      <c r="R134" s="256">
        <f>Q134*H134</f>
        <v>0</v>
      </c>
      <c r="S134" s="256">
        <v>2.2000000000000002</v>
      </c>
      <c r="T134" s="255">
        <f>S134*H134</f>
        <v>19.958400000000001</v>
      </c>
      <c r="AR134" s="240" t="s">
        <v>142</v>
      </c>
      <c r="AT134" s="240" t="s">
        <v>138</v>
      </c>
      <c r="AU134" s="240" t="s">
        <v>80</v>
      </c>
      <c r="AY134" s="241" t="s">
        <v>136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241" t="s">
        <v>80</v>
      </c>
      <c r="BK134" s="242">
        <f>ROUND(I134*H134,3)</f>
        <v>0</v>
      </c>
      <c r="BL134" s="241" t="s">
        <v>142</v>
      </c>
      <c r="BM134" s="240" t="s">
        <v>516</v>
      </c>
    </row>
    <row r="135" spans="2:65" s="268" customFormat="1" ht="22.9" customHeight="1">
      <c r="B135" s="275"/>
      <c r="D135" s="270" t="s">
        <v>69</v>
      </c>
      <c r="E135" s="277" t="s">
        <v>515</v>
      </c>
      <c r="F135" s="277" t="s">
        <v>514</v>
      </c>
      <c r="J135" s="276">
        <f>BK135</f>
        <v>0</v>
      </c>
      <c r="L135" s="275"/>
      <c r="M135" s="274"/>
      <c r="P135" s="273">
        <f>P136</f>
        <v>20.184591000000001</v>
      </c>
      <c r="R135" s="273">
        <f>R136</f>
        <v>0</v>
      </c>
      <c r="T135" s="272">
        <f>T136</f>
        <v>0</v>
      </c>
      <c r="AR135" s="270" t="s">
        <v>75</v>
      </c>
      <c r="AT135" s="271" t="s">
        <v>69</v>
      </c>
      <c r="AU135" s="271" t="s">
        <v>75</v>
      </c>
      <c r="AY135" s="270" t="s">
        <v>136</v>
      </c>
      <c r="BK135" s="269">
        <f>BK136</f>
        <v>0</v>
      </c>
    </row>
    <row r="136" spans="2:65" s="236" customFormat="1" ht="21.75" customHeight="1">
      <c r="B136" s="254"/>
      <c r="C136" s="253" t="s">
        <v>170</v>
      </c>
      <c r="D136" s="253" t="s">
        <v>138</v>
      </c>
      <c r="E136" s="252" t="s">
        <v>513</v>
      </c>
      <c r="F136" s="251" t="s">
        <v>512</v>
      </c>
      <c r="G136" s="250" t="s">
        <v>235</v>
      </c>
      <c r="H136" s="249">
        <v>18.501000000000001</v>
      </c>
      <c r="I136" s="249"/>
      <c r="J136" s="249">
        <f>ROUND(I136*H136,3)</f>
        <v>0</v>
      </c>
      <c r="K136" s="248"/>
      <c r="L136" s="237"/>
      <c r="M136" s="267" t="s">
        <v>5</v>
      </c>
      <c r="N136" s="266" t="s">
        <v>37</v>
      </c>
      <c r="O136" s="256">
        <v>1.091</v>
      </c>
      <c r="P136" s="256">
        <f>O136*H136</f>
        <v>20.184591000000001</v>
      </c>
      <c r="Q136" s="256">
        <v>0</v>
      </c>
      <c r="R136" s="256">
        <f>Q136*H136</f>
        <v>0</v>
      </c>
      <c r="S136" s="256">
        <v>0</v>
      </c>
      <c r="T136" s="255">
        <f>S136*H136</f>
        <v>0</v>
      </c>
      <c r="AR136" s="240" t="s">
        <v>142</v>
      </c>
      <c r="AT136" s="240" t="s">
        <v>138</v>
      </c>
      <c r="AU136" s="240" t="s">
        <v>80</v>
      </c>
      <c r="AY136" s="241" t="s">
        <v>136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241" t="s">
        <v>80</v>
      </c>
      <c r="BK136" s="242">
        <f>ROUND(I136*H136,3)</f>
        <v>0</v>
      </c>
      <c r="BL136" s="241" t="s">
        <v>142</v>
      </c>
      <c r="BM136" s="240" t="s">
        <v>511</v>
      </c>
    </row>
    <row r="137" spans="2:65" s="268" customFormat="1" ht="25.9" customHeight="1">
      <c r="B137" s="275"/>
      <c r="D137" s="270" t="s">
        <v>69</v>
      </c>
      <c r="E137" s="279" t="s">
        <v>510</v>
      </c>
      <c r="F137" s="279" t="s">
        <v>509</v>
      </c>
      <c r="J137" s="278">
        <f>BK137</f>
        <v>0</v>
      </c>
      <c r="L137" s="275"/>
      <c r="M137" s="274"/>
      <c r="P137" s="273">
        <f>P138</f>
        <v>204.98266699999999</v>
      </c>
      <c r="R137" s="273">
        <f>R138</f>
        <v>7.8205755999999997</v>
      </c>
      <c r="T137" s="272">
        <f>T138</f>
        <v>3.7907999999999995</v>
      </c>
      <c r="AR137" s="270" t="s">
        <v>80</v>
      </c>
      <c r="AT137" s="271" t="s">
        <v>69</v>
      </c>
      <c r="AU137" s="271" t="s">
        <v>70</v>
      </c>
      <c r="AY137" s="270" t="s">
        <v>136</v>
      </c>
      <c r="BK137" s="269">
        <f>BK138</f>
        <v>0</v>
      </c>
    </row>
    <row r="138" spans="2:65" s="268" customFormat="1" ht="22.9" customHeight="1">
      <c r="B138" s="275"/>
      <c r="D138" s="270" t="s">
        <v>69</v>
      </c>
      <c r="E138" s="277" t="s">
        <v>508</v>
      </c>
      <c r="F138" s="277" t="s">
        <v>507</v>
      </c>
      <c r="J138" s="276">
        <f>BK138</f>
        <v>0</v>
      </c>
      <c r="L138" s="275"/>
      <c r="M138" s="274"/>
      <c r="P138" s="273">
        <f>SUM(P139:P145)</f>
        <v>204.98266699999999</v>
      </c>
      <c r="R138" s="273">
        <f>SUM(R139:R145)</f>
        <v>7.8205755999999997</v>
      </c>
      <c r="T138" s="272">
        <f>SUM(T139:T145)</f>
        <v>3.7907999999999995</v>
      </c>
      <c r="AR138" s="270" t="s">
        <v>80</v>
      </c>
      <c r="AT138" s="271" t="s">
        <v>69</v>
      </c>
      <c r="AU138" s="271" t="s">
        <v>75</v>
      </c>
      <c r="AY138" s="270" t="s">
        <v>136</v>
      </c>
      <c r="BK138" s="269">
        <f>SUM(BK139:BK145)</f>
        <v>0</v>
      </c>
    </row>
    <row r="139" spans="2:65" s="236" customFormat="1" ht="21.75" customHeight="1">
      <c r="B139" s="254"/>
      <c r="C139" s="253" t="s">
        <v>202</v>
      </c>
      <c r="D139" s="253" t="s">
        <v>138</v>
      </c>
      <c r="E139" s="252" t="s">
        <v>506</v>
      </c>
      <c r="F139" s="251" t="s">
        <v>505</v>
      </c>
      <c r="G139" s="250" t="s">
        <v>146</v>
      </c>
      <c r="H139" s="249">
        <v>276.8</v>
      </c>
      <c r="I139" s="249"/>
      <c r="J139" s="249">
        <f t="shared" ref="J139:J145" si="0">ROUND(I139*H139,3)</f>
        <v>0</v>
      </c>
      <c r="K139" s="248"/>
      <c r="L139" s="237"/>
      <c r="M139" s="267" t="s">
        <v>5</v>
      </c>
      <c r="N139" s="266" t="s">
        <v>37</v>
      </c>
      <c r="O139" s="256">
        <v>8.8529999999999998E-2</v>
      </c>
      <c r="P139" s="256">
        <f t="shared" ref="P139:P145" si="1">O139*H139</f>
        <v>24.505103999999999</v>
      </c>
      <c r="Q139" s="256">
        <v>0</v>
      </c>
      <c r="R139" s="256">
        <f t="shared" ref="R139:R145" si="2">Q139*H139</f>
        <v>0</v>
      </c>
      <c r="S139" s="256">
        <v>0</v>
      </c>
      <c r="T139" s="255">
        <f t="shared" ref="T139:T145" si="3">S139*H139</f>
        <v>0</v>
      </c>
      <c r="AR139" s="240" t="s">
        <v>170</v>
      </c>
      <c r="AT139" s="240" t="s">
        <v>138</v>
      </c>
      <c r="AU139" s="240" t="s">
        <v>80</v>
      </c>
      <c r="AY139" s="241" t="s">
        <v>136</v>
      </c>
      <c r="BE139" s="243">
        <f t="shared" ref="BE139:BE145" si="4">IF(N139="základná",J139,0)</f>
        <v>0</v>
      </c>
      <c r="BF139" s="243">
        <f t="shared" ref="BF139:BF145" si="5">IF(N139="znížená",J139,0)</f>
        <v>0</v>
      </c>
      <c r="BG139" s="243">
        <f t="shared" ref="BG139:BG145" si="6">IF(N139="zákl. prenesená",J139,0)</f>
        <v>0</v>
      </c>
      <c r="BH139" s="243">
        <f t="shared" ref="BH139:BH145" si="7">IF(N139="zníž. prenesená",J139,0)</f>
        <v>0</v>
      </c>
      <c r="BI139" s="243">
        <f t="shared" ref="BI139:BI145" si="8">IF(N139="nulová",J139,0)</f>
        <v>0</v>
      </c>
      <c r="BJ139" s="241" t="s">
        <v>80</v>
      </c>
      <c r="BK139" s="242">
        <f t="shared" ref="BK139:BK145" si="9">ROUND(I139*H139,3)</f>
        <v>0</v>
      </c>
      <c r="BL139" s="241" t="s">
        <v>170</v>
      </c>
      <c r="BM139" s="240" t="s">
        <v>504</v>
      </c>
    </row>
    <row r="140" spans="2:65" s="236" customFormat="1" ht="33" customHeight="1">
      <c r="B140" s="254"/>
      <c r="C140" s="265" t="s">
        <v>155</v>
      </c>
      <c r="D140" s="265" t="s">
        <v>182</v>
      </c>
      <c r="E140" s="264" t="s">
        <v>503</v>
      </c>
      <c r="F140" s="263" t="s">
        <v>502</v>
      </c>
      <c r="G140" s="262" t="s">
        <v>185</v>
      </c>
      <c r="H140" s="261">
        <v>122.346</v>
      </c>
      <c r="I140" s="261"/>
      <c r="J140" s="261">
        <f t="shared" si="0"/>
        <v>0</v>
      </c>
      <c r="K140" s="260"/>
      <c r="L140" s="259"/>
      <c r="M140" s="258" t="s">
        <v>5</v>
      </c>
      <c r="N140" s="257" t="s">
        <v>37</v>
      </c>
      <c r="O140" s="256">
        <v>0</v>
      </c>
      <c r="P140" s="256">
        <f t="shared" si="1"/>
        <v>0</v>
      </c>
      <c r="Q140" s="256">
        <v>4.8599999999999997E-2</v>
      </c>
      <c r="R140" s="256">
        <f t="shared" si="2"/>
        <v>5.9460156</v>
      </c>
      <c r="S140" s="256">
        <v>0</v>
      </c>
      <c r="T140" s="255">
        <f t="shared" si="3"/>
        <v>0</v>
      </c>
      <c r="AR140" s="240" t="s">
        <v>347</v>
      </c>
      <c r="AT140" s="240" t="s">
        <v>182</v>
      </c>
      <c r="AU140" s="240" t="s">
        <v>80</v>
      </c>
      <c r="AY140" s="241" t="s">
        <v>136</v>
      </c>
      <c r="BE140" s="243">
        <f t="shared" si="4"/>
        <v>0</v>
      </c>
      <c r="BF140" s="243">
        <f t="shared" si="5"/>
        <v>0</v>
      </c>
      <c r="BG140" s="243">
        <f t="shared" si="6"/>
        <v>0</v>
      </c>
      <c r="BH140" s="243">
        <f t="shared" si="7"/>
        <v>0</v>
      </c>
      <c r="BI140" s="243">
        <f t="shared" si="8"/>
        <v>0</v>
      </c>
      <c r="BJ140" s="241" t="s">
        <v>80</v>
      </c>
      <c r="BK140" s="242">
        <f t="shared" si="9"/>
        <v>0</v>
      </c>
      <c r="BL140" s="241" t="s">
        <v>170</v>
      </c>
      <c r="BM140" s="240" t="s">
        <v>501</v>
      </c>
    </row>
    <row r="141" spans="2:65" s="236" customFormat="1" ht="21.75" customHeight="1">
      <c r="B141" s="254"/>
      <c r="C141" s="253" t="s">
        <v>152</v>
      </c>
      <c r="D141" s="253" t="s">
        <v>138</v>
      </c>
      <c r="E141" s="252" t="s">
        <v>500</v>
      </c>
      <c r="F141" s="251" t="s">
        <v>499</v>
      </c>
      <c r="G141" s="250" t="s">
        <v>146</v>
      </c>
      <c r="H141" s="249">
        <v>295.2</v>
      </c>
      <c r="I141" s="249"/>
      <c r="J141" s="249">
        <f t="shared" si="0"/>
        <v>0</v>
      </c>
      <c r="K141" s="248"/>
      <c r="L141" s="237"/>
      <c r="M141" s="267" t="s">
        <v>5</v>
      </c>
      <c r="N141" s="266" t="s">
        <v>37</v>
      </c>
      <c r="O141" s="256">
        <v>0.28499999999999998</v>
      </c>
      <c r="P141" s="256">
        <f t="shared" si="1"/>
        <v>84.131999999999991</v>
      </c>
      <c r="Q141" s="256">
        <v>0</v>
      </c>
      <c r="R141" s="256">
        <f t="shared" si="2"/>
        <v>0</v>
      </c>
      <c r="S141" s="256">
        <v>8.9999999999999993E-3</v>
      </c>
      <c r="T141" s="255">
        <f t="shared" si="3"/>
        <v>2.6567999999999996</v>
      </c>
      <c r="AR141" s="240" t="s">
        <v>170</v>
      </c>
      <c r="AT141" s="240" t="s">
        <v>138</v>
      </c>
      <c r="AU141" s="240" t="s">
        <v>80</v>
      </c>
      <c r="AY141" s="241" t="s">
        <v>136</v>
      </c>
      <c r="BE141" s="243">
        <f t="shared" si="4"/>
        <v>0</v>
      </c>
      <c r="BF141" s="243">
        <f t="shared" si="5"/>
        <v>0</v>
      </c>
      <c r="BG141" s="243">
        <f t="shared" si="6"/>
        <v>0</v>
      </c>
      <c r="BH141" s="243">
        <f t="shared" si="7"/>
        <v>0</v>
      </c>
      <c r="BI141" s="243">
        <f t="shared" si="8"/>
        <v>0</v>
      </c>
      <c r="BJ141" s="241" t="s">
        <v>80</v>
      </c>
      <c r="BK141" s="242">
        <f t="shared" si="9"/>
        <v>0</v>
      </c>
      <c r="BL141" s="241" t="s">
        <v>170</v>
      </c>
      <c r="BM141" s="240" t="s">
        <v>498</v>
      </c>
    </row>
    <row r="142" spans="2:65" s="236" customFormat="1" ht="16.5" customHeight="1">
      <c r="B142" s="254"/>
      <c r="C142" s="253" t="s">
        <v>156</v>
      </c>
      <c r="D142" s="253" t="s">
        <v>138</v>
      </c>
      <c r="E142" s="252" t="s">
        <v>497</v>
      </c>
      <c r="F142" s="251" t="s">
        <v>496</v>
      </c>
      <c r="G142" s="250" t="s">
        <v>185</v>
      </c>
      <c r="H142" s="249">
        <v>126</v>
      </c>
      <c r="I142" s="249"/>
      <c r="J142" s="249">
        <f t="shared" si="0"/>
        <v>0</v>
      </c>
      <c r="K142" s="248"/>
      <c r="L142" s="237"/>
      <c r="M142" s="267" t="s">
        <v>5</v>
      </c>
      <c r="N142" s="266" t="s">
        <v>37</v>
      </c>
      <c r="O142" s="256">
        <v>0.28499999999999998</v>
      </c>
      <c r="P142" s="256">
        <f t="shared" si="1"/>
        <v>35.909999999999997</v>
      </c>
      <c r="Q142" s="256">
        <v>0</v>
      </c>
      <c r="R142" s="256">
        <f t="shared" si="2"/>
        <v>0</v>
      </c>
      <c r="S142" s="256">
        <v>8.9999999999999993E-3</v>
      </c>
      <c r="T142" s="255">
        <f t="shared" si="3"/>
        <v>1.1339999999999999</v>
      </c>
      <c r="AR142" s="240" t="s">
        <v>170</v>
      </c>
      <c r="AT142" s="240" t="s">
        <v>138</v>
      </c>
      <c r="AU142" s="240" t="s">
        <v>80</v>
      </c>
      <c r="AY142" s="241" t="s">
        <v>136</v>
      </c>
      <c r="BE142" s="243">
        <f t="shared" si="4"/>
        <v>0</v>
      </c>
      <c r="BF142" s="243">
        <f t="shared" si="5"/>
        <v>0</v>
      </c>
      <c r="BG142" s="243">
        <f t="shared" si="6"/>
        <v>0</v>
      </c>
      <c r="BH142" s="243">
        <f t="shared" si="7"/>
        <v>0</v>
      </c>
      <c r="BI142" s="243">
        <f t="shared" si="8"/>
        <v>0</v>
      </c>
      <c r="BJ142" s="241" t="s">
        <v>80</v>
      </c>
      <c r="BK142" s="242">
        <f t="shared" si="9"/>
        <v>0</v>
      </c>
      <c r="BL142" s="241" t="s">
        <v>170</v>
      </c>
      <c r="BM142" s="240" t="s">
        <v>495</v>
      </c>
    </row>
    <row r="143" spans="2:65" s="236" customFormat="1" ht="21.75" customHeight="1">
      <c r="B143" s="254"/>
      <c r="C143" s="253" t="s">
        <v>237</v>
      </c>
      <c r="D143" s="253" t="s">
        <v>138</v>
      </c>
      <c r="E143" s="252" t="s">
        <v>494</v>
      </c>
      <c r="F143" s="251" t="s">
        <v>493</v>
      </c>
      <c r="G143" s="250" t="s">
        <v>185</v>
      </c>
      <c r="H143" s="249">
        <v>116</v>
      </c>
      <c r="I143" s="249"/>
      <c r="J143" s="249">
        <f t="shared" si="0"/>
        <v>0</v>
      </c>
      <c r="K143" s="248"/>
      <c r="L143" s="237"/>
      <c r="M143" s="267" t="s">
        <v>5</v>
      </c>
      <c r="N143" s="266" t="s">
        <v>37</v>
      </c>
      <c r="O143" s="256">
        <v>0.29830000000000001</v>
      </c>
      <c r="P143" s="256">
        <f t="shared" si="1"/>
        <v>34.602800000000002</v>
      </c>
      <c r="Q143" s="256">
        <v>4.4600000000000004E-3</v>
      </c>
      <c r="R143" s="256">
        <f t="shared" si="2"/>
        <v>0.51736000000000004</v>
      </c>
      <c r="S143" s="256">
        <v>0</v>
      </c>
      <c r="T143" s="255">
        <f t="shared" si="3"/>
        <v>0</v>
      </c>
      <c r="AR143" s="240" t="s">
        <v>170</v>
      </c>
      <c r="AT143" s="240" t="s">
        <v>138</v>
      </c>
      <c r="AU143" s="240" t="s">
        <v>80</v>
      </c>
      <c r="AY143" s="241" t="s">
        <v>136</v>
      </c>
      <c r="BE143" s="243">
        <f t="shared" si="4"/>
        <v>0</v>
      </c>
      <c r="BF143" s="243">
        <f t="shared" si="5"/>
        <v>0</v>
      </c>
      <c r="BG143" s="243">
        <f t="shared" si="6"/>
        <v>0</v>
      </c>
      <c r="BH143" s="243">
        <f t="shared" si="7"/>
        <v>0</v>
      </c>
      <c r="BI143" s="243">
        <f t="shared" si="8"/>
        <v>0</v>
      </c>
      <c r="BJ143" s="241" t="s">
        <v>80</v>
      </c>
      <c r="BK143" s="242">
        <f t="shared" si="9"/>
        <v>0</v>
      </c>
      <c r="BL143" s="241" t="s">
        <v>170</v>
      </c>
      <c r="BM143" s="240" t="s">
        <v>492</v>
      </c>
    </row>
    <row r="144" spans="2:65" s="236" customFormat="1" ht="33" customHeight="1">
      <c r="B144" s="254"/>
      <c r="C144" s="265" t="s">
        <v>159</v>
      </c>
      <c r="D144" s="265" t="s">
        <v>182</v>
      </c>
      <c r="E144" s="264" t="s">
        <v>491</v>
      </c>
      <c r="F144" s="263" t="s">
        <v>490</v>
      </c>
      <c r="G144" s="262" t="s">
        <v>185</v>
      </c>
      <c r="H144" s="261">
        <v>116</v>
      </c>
      <c r="I144" s="261"/>
      <c r="J144" s="261">
        <f t="shared" si="0"/>
        <v>0</v>
      </c>
      <c r="K144" s="260"/>
      <c r="L144" s="259"/>
      <c r="M144" s="258" t="s">
        <v>5</v>
      </c>
      <c r="N144" s="257" t="s">
        <v>37</v>
      </c>
      <c r="O144" s="256">
        <v>0</v>
      </c>
      <c r="P144" s="256">
        <f t="shared" si="1"/>
        <v>0</v>
      </c>
      <c r="Q144" s="256">
        <v>1.17E-2</v>
      </c>
      <c r="R144" s="256">
        <f t="shared" si="2"/>
        <v>1.3572</v>
      </c>
      <c r="S144" s="256">
        <v>0</v>
      </c>
      <c r="T144" s="255">
        <f t="shared" si="3"/>
        <v>0</v>
      </c>
      <c r="AR144" s="240" t="s">
        <v>347</v>
      </c>
      <c r="AT144" s="240" t="s">
        <v>182</v>
      </c>
      <c r="AU144" s="240" t="s">
        <v>80</v>
      </c>
      <c r="AY144" s="241" t="s">
        <v>136</v>
      </c>
      <c r="BE144" s="243">
        <f t="shared" si="4"/>
        <v>0</v>
      </c>
      <c r="BF144" s="243">
        <f t="shared" si="5"/>
        <v>0</v>
      </c>
      <c r="BG144" s="243">
        <f t="shared" si="6"/>
        <v>0</v>
      </c>
      <c r="BH144" s="243">
        <f t="shared" si="7"/>
        <v>0</v>
      </c>
      <c r="BI144" s="243">
        <f t="shared" si="8"/>
        <v>0</v>
      </c>
      <c r="BJ144" s="241" t="s">
        <v>80</v>
      </c>
      <c r="BK144" s="242">
        <f t="shared" si="9"/>
        <v>0</v>
      </c>
      <c r="BL144" s="241" t="s">
        <v>170</v>
      </c>
      <c r="BM144" s="240" t="s">
        <v>489</v>
      </c>
    </row>
    <row r="145" spans="2:65" s="236" customFormat="1" ht="21.75" customHeight="1">
      <c r="B145" s="254"/>
      <c r="C145" s="253" t="s">
        <v>240</v>
      </c>
      <c r="D145" s="253" t="s">
        <v>138</v>
      </c>
      <c r="E145" s="252" t="s">
        <v>488</v>
      </c>
      <c r="F145" s="251" t="s">
        <v>487</v>
      </c>
      <c r="G145" s="250" t="s">
        <v>235</v>
      </c>
      <c r="H145" s="249">
        <v>7.8209999999999997</v>
      </c>
      <c r="I145" s="249"/>
      <c r="J145" s="249">
        <f t="shared" si="0"/>
        <v>0</v>
      </c>
      <c r="K145" s="248"/>
      <c r="L145" s="237"/>
      <c r="M145" s="247" t="s">
        <v>5</v>
      </c>
      <c r="N145" s="246" t="s">
        <v>37</v>
      </c>
      <c r="O145" s="245">
        <v>3.3029999999999999</v>
      </c>
      <c r="P145" s="245">
        <f t="shared" si="1"/>
        <v>25.832763</v>
      </c>
      <c r="Q145" s="245">
        <v>0</v>
      </c>
      <c r="R145" s="245">
        <f t="shared" si="2"/>
        <v>0</v>
      </c>
      <c r="S145" s="245">
        <v>0</v>
      </c>
      <c r="T145" s="244">
        <f t="shared" si="3"/>
        <v>0</v>
      </c>
      <c r="AR145" s="240" t="s">
        <v>170</v>
      </c>
      <c r="AT145" s="240" t="s">
        <v>138</v>
      </c>
      <c r="AU145" s="240" t="s">
        <v>80</v>
      </c>
      <c r="AY145" s="241" t="s">
        <v>136</v>
      </c>
      <c r="BE145" s="243">
        <f t="shared" si="4"/>
        <v>0</v>
      </c>
      <c r="BF145" s="243">
        <f t="shared" si="5"/>
        <v>0</v>
      </c>
      <c r="BG145" s="243">
        <f t="shared" si="6"/>
        <v>0</v>
      </c>
      <c r="BH145" s="243">
        <f t="shared" si="7"/>
        <v>0</v>
      </c>
      <c r="BI145" s="243">
        <f t="shared" si="8"/>
        <v>0</v>
      </c>
      <c r="BJ145" s="241" t="s">
        <v>80</v>
      </c>
      <c r="BK145" s="242">
        <f t="shared" si="9"/>
        <v>0</v>
      </c>
      <c r="BL145" s="241" t="s">
        <v>170</v>
      </c>
      <c r="BM145" s="240" t="s">
        <v>486</v>
      </c>
    </row>
    <row r="146" spans="2:65" s="236" customFormat="1" ht="6.95" customHeight="1">
      <c r="B146" s="239"/>
      <c r="C146" s="238"/>
      <c r="D146" s="238"/>
      <c r="E146" s="238"/>
      <c r="F146" s="238"/>
      <c r="G146" s="238"/>
      <c r="H146" s="238"/>
      <c r="I146" s="238"/>
      <c r="J146" s="238"/>
      <c r="K146" s="238"/>
      <c r="L146" s="237"/>
    </row>
  </sheetData>
  <autoFilter ref="C126:K145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02 - VONKAJŠÍ OVÁL</vt:lpstr>
      <vt:lpstr>04 - TRASA B2</vt:lpstr>
      <vt:lpstr>05 - TRASA C</vt:lpstr>
      <vt:lpstr>06 - DRÁHA PRE KORČULIAROV</vt:lpstr>
      <vt:lpstr>08 - BÚRACIE PRÁCE</vt:lpstr>
      <vt:lpstr>0002 - ELEKTROINŠTALÁCIA</vt:lpstr>
      <vt:lpstr>0003 - SADOVÉ ÚPRAVY</vt:lpstr>
      <vt:lpstr>Oplotenie dvojihriska</vt:lpstr>
      <vt:lpstr>'0002 - ELEKTROINŠTALÁCIA'!Názvy_tlače</vt:lpstr>
      <vt:lpstr>'0003 - SADOVÉ ÚPRAVY'!Názvy_tlače</vt:lpstr>
      <vt:lpstr>'02 - VONKAJŠÍ OVÁL'!Názvy_tlače</vt:lpstr>
      <vt:lpstr>'04 - TRASA B2'!Názvy_tlače</vt:lpstr>
      <vt:lpstr>'05 - TRASA C'!Názvy_tlače</vt:lpstr>
      <vt:lpstr>'06 - DRÁHA PRE KORČULIAROV'!Názvy_tlače</vt:lpstr>
      <vt:lpstr>'08 - BÚRACIE PRÁCE'!Názvy_tlače</vt:lpstr>
      <vt:lpstr>'Oplotenie dvojihriska'!Názvy_tlače</vt:lpstr>
      <vt:lpstr>'Rekapitulácia stavby'!Názvy_tlače</vt:lpstr>
      <vt:lpstr>'0002 - ELEKTROINŠTALÁCIA'!Oblasť_tlače</vt:lpstr>
      <vt:lpstr>'0003 - SADOVÉ ÚPRAVY'!Oblasť_tlače</vt:lpstr>
      <vt:lpstr>'02 - VONKAJŠÍ OVÁL'!Oblasť_tlače</vt:lpstr>
      <vt:lpstr>'04 - TRASA B2'!Oblasť_tlače</vt:lpstr>
      <vt:lpstr>'05 - TRASA C'!Oblasť_tlače</vt:lpstr>
      <vt:lpstr>'06 - DRÁHA PRE KORČULIAROV'!Oblasť_tlače</vt:lpstr>
      <vt:lpstr>'08 - BÚRACIE PRÁCE'!Oblasť_tlače</vt:lpstr>
      <vt:lpstr>'Oplotenie dvojihriska'!Oblasť_tlače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MIVA-KONSTRUKT\PC</dc:creator>
  <cp:lastModifiedBy>Mgr. Renata Gregušová</cp:lastModifiedBy>
  <dcterms:created xsi:type="dcterms:W3CDTF">2018-07-23T11:54:24Z</dcterms:created>
  <dcterms:modified xsi:type="dcterms:W3CDTF">2021-03-25T10:50:21Z</dcterms:modified>
</cp:coreProperties>
</file>