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l\Desktop\súťaž ovál\VO\"/>
    </mc:Choice>
  </mc:AlternateContent>
  <bookViews>
    <workbookView xWindow="-120" yWindow="-120" windowWidth="29040" windowHeight="15840"/>
  </bookViews>
  <sheets>
    <sheet name="Rekapitulácia stavby" sheetId="1" r:id="rId1"/>
    <sheet name="Atletický ovál a rovinka" sheetId="2" r:id="rId2"/>
  </sheets>
  <definedNames>
    <definedName name="_xlnm._FilterDatabase" localSheetId="1" hidden="1">'Atletický ovál a rovinka'!$C$121:$K$165</definedName>
    <definedName name="_xlnm.Print_Titles" localSheetId="1">'Atletický ovál a rovinka'!$121:$121</definedName>
    <definedName name="_xlnm.Print_Titles" localSheetId="0">'Rekapitulácia stavby'!$92:$92</definedName>
    <definedName name="_xlnm.Print_Area" localSheetId="1">'Atletický ovál a rovinka'!$C$4:$J$76,'Atletický ovál a rovinka'!$C$82:$J$103,'Atletický ovál a rovinka'!$C$109:$K$165</definedName>
    <definedName name="_xlnm.Print_Area" localSheetId="0">'Rekapitulácia stavby'!$D$4:$AO$76,'Rekapitulácia stavby'!$C$82:$AQ$96</definedName>
  </definedNames>
  <calcPr calcId="152511"/>
</workbook>
</file>

<file path=xl/calcChain.xml><?xml version="1.0" encoding="utf-8"?>
<calcChain xmlns="http://schemas.openxmlformats.org/spreadsheetml/2006/main">
  <c r="J155" i="2" l="1"/>
  <c r="J154" i="2"/>
  <c r="P155" i="2"/>
  <c r="P154" i="2"/>
  <c r="J156" i="2" l="1"/>
  <c r="J157" i="2"/>
  <c r="BF157" i="2" s="1"/>
  <c r="J158" i="2"/>
  <c r="BF158" i="2" s="1"/>
  <c r="BK158" i="2"/>
  <c r="BI158" i="2"/>
  <c r="BH158" i="2"/>
  <c r="BG158" i="2"/>
  <c r="BE158" i="2"/>
  <c r="T158" i="2"/>
  <c r="R158" i="2"/>
  <c r="P158" i="2"/>
  <c r="BK157" i="2"/>
  <c r="BI157" i="2"/>
  <c r="BH157" i="2"/>
  <c r="BG157" i="2"/>
  <c r="BE157" i="2"/>
  <c r="T157" i="2"/>
  <c r="R157" i="2"/>
  <c r="P157" i="2"/>
  <c r="BK156" i="2"/>
  <c r="BI156" i="2"/>
  <c r="BH156" i="2"/>
  <c r="BG156" i="2"/>
  <c r="BE156" i="2"/>
  <c r="T156" i="2"/>
  <c r="R156" i="2"/>
  <c r="P156" i="2"/>
  <c r="BF156" i="2"/>
  <c r="J131" i="2" l="1"/>
  <c r="J132" i="2"/>
  <c r="BF132" i="2" s="1"/>
  <c r="J133" i="2"/>
  <c r="BK133" i="2"/>
  <c r="BI133" i="2"/>
  <c r="BH133" i="2"/>
  <c r="BG133" i="2"/>
  <c r="BE133" i="2"/>
  <c r="T133" i="2"/>
  <c r="R133" i="2"/>
  <c r="P133" i="2"/>
  <c r="BF133" i="2"/>
  <c r="BK132" i="2"/>
  <c r="BI132" i="2"/>
  <c r="BH132" i="2"/>
  <c r="BG132" i="2"/>
  <c r="BE132" i="2"/>
  <c r="T132" i="2"/>
  <c r="R132" i="2"/>
  <c r="P132" i="2"/>
  <c r="BK131" i="2"/>
  <c r="BI131" i="2"/>
  <c r="BH131" i="2"/>
  <c r="BG131" i="2"/>
  <c r="BE131" i="2"/>
  <c r="T131" i="2"/>
  <c r="R131" i="2"/>
  <c r="P131" i="2"/>
  <c r="BF131" i="2"/>
  <c r="J168" i="2" l="1"/>
  <c r="J163" i="2" l="1"/>
  <c r="BK162" i="2" l="1"/>
  <c r="J162" i="2"/>
  <c r="E21" i="2" l="1"/>
  <c r="E24" i="2"/>
  <c r="J134" i="2"/>
  <c r="BK134" i="2"/>
  <c r="P134" i="2"/>
  <c r="J126" i="2" l="1"/>
  <c r="J127" i="2"/>
  <c r="J169" i="2"/>
  <c r="J167" i="2"/>
  <c r="J166" i="2" l="1"/>
  <c r="J102" i="2" s="1"/>
  <c r="E114" i="2" l="1"/>
  <c r="J37" i="2" l="1"/>
  <c r="J36" i="2"/>
  <c r="AY95" i="1" s="1"/>
  <c r="J35" i="2"/>
  <c r="AX95" i="1"/>
  <c r="BI165" i="2"/>
  <c r="BH165" i="2"/>
  <c r="BG165" i="2"/>
  <c r="BE165" i="2"/>
  <c r="T165" i="2"/>
  <c r="T164" i="2" s="1"/>
  <c r="R165" i="2"/>
  <c r="R164" i="2" s="1"/>
  <c r="P165" i="2"/>
  <c r="P164" i="2" s="1"/>
  <c r="BK165" i="2"/>
  <c r="BK164" i="2" s="1"/>
  <c r="J165" i="2"/>
  <c r="BI161" i="2"/>
  <c r="BH161" i="2"/>
  <c r="BG161" i="2"/>
  <c r="BE161" i="2"/>
  <c r="T161" i="2"/>
  <c r="R161" i="2"/>
  <c r="P161" i="2"/>
  <c r="BK161" i="2"/>
  <c r="J161" i="2"/>
  <c r="BF161" i="2" s="1"/>
  <c r="BI160" i="2"/>
  <c r="BH160" i="2"/>
  <c r="BG160" i="2"/>
  <c r="BE160" i="2"/>
  <c r="T160" i="2"/>
  <c r="R160" i="2"/>
  <c r="P160" i="2"/>
  <c r="BK160" i="2"/>
  <c r="J160" i="2"/>
  <c r="BF160" i="2" s="1"/>
  <c r="BI159" i="2"/>
  <c r="BH159" i="2"/>
  <c r="BG159" i="2"/>
  <c r="BE159" i="2"/>
  <c r="T159" i="2"/>
  <c r="R159" i="2"/>
  <c r="P159" i="2"/>
  <c r="BK159" i="2"/>
  <c r="J159" i="2"/>
  <c r="BF159" i="2" s="1"/>
  <c r="BI153" i="2"/>
  <c r="BH153" i="2"/>
  <c r="BG153" i="2"/>
  <c r="BE153" i="2"/>
  <c r="T153" i="2"/>
  <c r="R153" i="2"/>
  <c r="P153" i="2"/>
  <c r="BK153" i="2"/>
  <c r="J153" i="2"/>
  <c r="BF153" i="2" s="1"/>
  <c r="BI152" i="2"/>
  <c r="BH152" i="2"/>
  <c r="BG152" i="2"/>
  <c r="BE152" i="2"/>
  <c r="T152" i="2"/>
  <c r="R152" i="2"/>
  <c r="P152" i="2"/>
  <c r="BK152" i="2"/>
  <c r="J152" i="2"/>
  <c r="BI151" i="2"/>
  <c r="BH151" i="2"/>
  <c r="BG151" i="2"/>
  <c r="BE151" i="2"/>
  <c r="T151" i="2"/>
  <c r="R151" i="2"/>
  <c r="P151" i="2"/>
  <c r="BK151" i="2"/>
  <c r="J151" i="2"/>
  <c r="BF151" i="2" s="1"/>
  <c r="BI150" i="2"/>
  <c r="BH150" i="2"/>
  <c r="BG150" i="2"/>
  <c r="BE150" i="2"/>
  <c r="T150" i="2"/>
  <c r="R150" i="2"/>
  <c r="P150" i="2"/>
  <c r="BK150" i="2"/>
  <c r="J150" i="2"/>
  <c r="BF150" i="2" s="1"/>
  <c r="BI149" i="2"/>
  <c r="BH149" i="2"/>
  <c r="BG149" i="2"/>
  <c r="BE149" i="2"/>
  <c r="T149" i="2"/>
  <c r="R149" i="2"/>
  <c r="P149" i="2"/>
  <c r="BK149" i="2"/>
  <c r="J149" i="2"/>
  <c r="BF149" i="2" s="1"/>
  <c r="BI148" i="2"/>
  <c r="BH148" i="2"/>
  <c r="BG148" i="2"/>
  <c r="BE148" i="2"/>
  <c r="T148" i="2"/>
  <c r="R148" i="2"/>
  <c r="P148" i="2"/>
  <c r="BK148" i="2"/>
  <c r="J148" i="2"/>
  <c r="BI146" i="2"/>
  <c r="BH146" i="2"/>
  <c r="BG146" i="2"/>
  <c r="BE146" i="2"/>
  <c r="T146" i="2"/>
  <c r="R146" i="2"/>
  <c r="P146" i="2"/>
  <c r="BK146" i="2"/>
  <c r="J146" i="2"/>
  <c r="BF146" i="2" s="1"/>
  <c r="BI145" i="2"/>
  <c r="BH145" i="2"/>
  <c r="BG145" i="2"/>
  <c r="BE145" i="2"/>
  <c r="T145" i="2"/>
  <c r="R145" i="2"/>
  <c r="P145" i="2"/>
  <c r="BK145" i="2"/>
  <c r="J145" i="2"/>
  <c r="BF145" i="2" s="1"/>
  <c r="BI144" i="2"/>
  <c r="BH144" i="2"/>
  <c r="BG144" i="2"/>
  <c r="BE144" i="2"/>
  <c r="T144" i="2"/>
  <c r="R144" i="2"/>
  <c r="P144" i="2"/>
  <c r="BK144" i="2"/>
  <c r="J144" i="2"/>
  <c r="BF144" i="2" s="1"/>
  <c r="BI143" i="2"/>
  <c r="BH143" i="2"/>
  <c r="BG143" i="2"/>
  <c r="BE143" i="2"/>
  <c r="T143" i="2"/>
  <c r="R143" i="2"/>
  <c r="P143" i="2"/>
  <c r="BK143" i="2"/>
  <c r="J143" i="2"/>
  <c r="BI141" i="2"/>
  <c r="BH141" i="2"/>
  <c r="BG141" i="2"/>
  <c r="BE141" i="2"/>
  <c r="T141" i="2"/>
  <c r="R141" i="2"/>
  <c r="P141" i="2"/>
  <c r="BK141" i="2"/>
  <c r="J141" i="2"/>
  <c r="BF141" i="2" s="1"/>
  <c r="BI140" i="2"/>
  <c r="BH140" i="2"/>
  <c r="BG140" i="2"/>
  <c r="BE140" i="2"/>
  <c r="T140" i="2"/>
  <c r="R140" i="2"/>
  <c r="P140" i="2"/>
  <c r="BK140" i="2"/>
  <c r="J140" i="2"/>
  <c r="BF140" i="2" s="1"/>
  <c r="BI139" i="2"/>
  <c r="BH139" i="2"/>
  <c r="BG139" i="2"/>
  <c r="BE139" i="2"/>
  <c r="T139" i="2"/>
  <c r="R139" i="2"/>
  <c r="P139" i="2"/>
  <c r="BK139" i="2"/>
  <c r="J139" i="2"/>
  <c r="BF139" i="2" s="1"/>
  <c r="BI138" i="2"/>
  <c r="BH138" i="2"/>
  <c r="BG138" i="2"/>
  <c r="BE138" i="2"/>
  <c r="T138" i="2"/>
  <c r="R138" i="2"/>
  <c r="P138" i="2"/>
  <c r="BK138" i="2"/>
  <c r="J138" i="2"/>
  <c r="BF138" i="2" s="1"/>
  <c r="BI137" i="2"/>
  <c r="BH137" i="2"/>
  <c r="BG137" i="2"/>
  <c r="BE137" i="2"/>
  <c r="T137" i="2"/>
  <c r="R137" i="2"/>
  <c r="P137" i="2"/>
  <c r="BK137" i="2"/>
  <c r="J137" i="2"/>
  <c r="BF137" i="2" s="1"/>
  <c r="BI136" i="2"/>
  <c r="BH136" i="2"/>
  <c r="BG136" i="2"/>
  <c r="BE136" i="2"/>
  <c r="T136" i="2"/>
  <c r="R136" i="2"/>
  <c r="P136" i="2"/>
  <c r="BK136" i="2"/>
  <c r="J136" i="2"/>
  <c r="BF136" i="2" s="1"/>
  <c r="BI135" i="2"/>
  <c r="BH135" i="2"/>
  <c r="BG135" i="2"/>
  <c r="BE135" i="2"/>
  <c r="T135" i="2"/>
  <c r="R135" i="2"/>
  <c r="P135" i="2"/>
  <c r="BK135" i="2"/>
  <c r="J135" i="2"/>
  <c r="BF135" i="2" s="1"/>
  <c r="BI130" i="2"/>
  <c r="BH130" i="2"/>
  <c r="BG130" i="2"/>
  <c r="BE130" i="2"/>
  <c r="T130" i="2"/>
  <c r="R130" i="2"/>
  <c r="P130" i="2"/>
  <c r="BK130" i="2"/>
  <c r="J130" i="2"/>
  <c r="BF130" i="2" s="1"/>
  <c r="BI129" i="2"/>
  <c r="BH129" i="2"/>
  <c r="BG129" i="2"/>
  <c r="BE129" i="2"/>
  <c r="T129" i="2"/>
  <c r="R129" i="2"/>
  <c r="P129" i="2"/>
  <c r="BK129" i="2"/>
  <c r="J129" i="2"/>
  <c r="BF129" i="2" s="1"/>
  <c r="BI128" i="2"/>
  <c r="BH128" i="2"/>
  <c r="BG128" i="2"/>
  <c r="BE128" i="2"/>
  <c r="T128" i="2"/>
  <c r="R128" i="2"/>
  <c r="P128" i="2"/>
  <c r="BK128" i="2"/>
  <c r="J128" i="2"/>
  <c r="BF128" i="2" s="1"/>
  <c r="BI125" i="2"/>
  <c r="BH125" i="2"/>
  <c r="BG125" i="2"/>
  <c r="BE125" i="2"/>
  <c r="T125" i="2"/>
  <c r="R125" i="2"/>
  <c r="P125" i="2"/>
  <c r="BK125" i="2"/>
  <c r="J125" i="2"/>
  <c r="J119" i="2"/>
  <c r="J118" i="2"/>
  <c r="F118" i="2"/>
  <c r="F116" i="2"/>
  <c r="J92" i="2"/>
  <c r="J91" i="2"/>
  <c r="F91" i="2"/>
  <c r="F89" i="2"/>
  <c r="E87" i="2"/>
  <c r="J18" i="2"/>
  <c r="E18" i="2"/>
  <c r="F92" i="2" s="1"/>
  <c r="J17" i="2"/>
  <c r="E7" i="2"/>
  <c r="E85" i="2" s="1"/>
  <c r="AS94" i="1"/>
  <c r="L90" i="1"/>
  <c r="AM90" i="1"/>
  <c r="AM89" i="1"/>
  <c r="L89" i="1"/>
  <c r="AM87" i="1"/>
  <c r="L87" i="1"/>
  <c r="L85" i="1"/>
  <c r="J124" i="2" l="1"/>
  <c r="J142" i="2"/>
  <c r="BF152" i="2"/>
  <c r="J147" i="2"/>
  <c r="BF125" i="2"/>
  <c r="BF165" i="2"/>
  <c r="J164" i="2"/>
  <c r="J101" i="2" s="1"/>
  <c r="BF148" i="2"/>
  <c r="BF143" i="2"/>
  <c r="P142" i="2"/>
  <c r="F119" i="2"/>
  <c r="R142" i="2"/>
  <c r="T142" i="2"/>
  <c r="P147" i="2"/>
  <c r="BK147" i="2"/>
  <c r="BK124" i="2"/>
  <c r="F36" i="2"/>
  <c r="BC95" i="1" s="1"/>
  <c r="F33" i="2"/>
  <c r="AZ95" i="1" s="1"/>
  <c r="AZ94" i="1" s="1"/>
  <c r="F35" i="2"/>
  <c r="BB95" i="1" s="1"/>
  <c r="BB94" i="1" s="1"/>
  <c r="W31" i="1" s="1"/>
  <c r="P124" i="2"/>
  <c r="F37" i="2"/>
  <c r="BD95" i="1" s="1"/>
  <c r="BD94" i="1" s="1"/>
  <c r="W33" i="1" s="1"/>
  <c r="T124" i="2"/>
  <c r="R124" i="2"/>
  <c r="BK142" i="2"/>
  <c r="R147" i="2"/>
  <c r="T147" i="2"/>
  <c r="E112" i="2"/>
  <c r="J33" i="2"/>
  <c r="AV95" i="1" s="1"/>
  <c r="J99" i="2" l="1"/>
  <c r="J98" i="2"/>
  <c r="J100" i="2"/>
  <c r="J123" i="2"/>
  <c r="J122" i="2" s="1"/>
  <c r="J96" i="2" s="1"/>
  <c r="BC94" i="1"/>
  <c r="AY94" i="1" s="1"/>
  <c r="P123" i="2"/>
  <c r="P122" i="2" s="1"/>
  <c r="AU95" i="1" s="1"/>
  <c r="AU94" i="1" s="1"/>
  <c r="T123" i="2"/>
  <c r="T122" i="2" s="1"/>
  <c r="AX94" i="1"/>
  <c r="BK123" i="2"/>
  <c r="R123" i="2"/>
  <c r="R122" i="2" s="1"/>
  <c r="AV94" i="1"/>
  <c r="W29" i="1"/>
  <c r="J97" i="2" l="1"/>
  <c r="W32" i="1"/>
  <c r="BK122" i="2"/>
  <c r="J30" i="2" s="1"/>
  <c r="F34" i="2" s="1"/>
  <c r="AK29" i="1"/>
  <c r="J34" i="2" l="1"/>
  <c r="AW95" i="1" s="1"/>
  <c r="AT95" i="1" s="1"/>
  <c r="BA95" i="1"/>
  <c r="BA94" i="1" s="1"/>
  <c r="AW94" i="1" s="1"/>
  <c r="AT94" i="1" s="1"/>
  <c r="AG95" i="1"/>
  <c r="AN95" i="1" s="1"/>
  <c r="J39" i="2" l="1"/>
  <c r="AG94" i="1"/>
  <c r="AN94" i="1" s="1"/>
  <c r="AK26" i="1" l="1"/>
  <c r="W30" i="1" l="1"/>
  <c r="AK30" i="1" s="1"/>
  <c r="AK35" i="1" s="1"/>
</calcChain>
</file>

<file path=xl/sharedStrings.xml><?xml version="1.0" encoding="utf-8"?>
<sst xmlns="http://schemas.openxmlformats.org/spreadsheetml/2006/main" count="732" uniqueCount="240">
  <si>
    <t>Export Komplet</t>
  </si>
  <si>
    <t/>
  </si>
  <si>
    <t>2.0</t>
  </si>
  <si>
    <t>False</t>
  </si>
  <si>
    <t>{92e0941c-5c99-4220-a9d2-a152a07b1a48}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</si>
  <si>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</si>
  <si>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</si>
  <si>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</si>
  <si>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</si>
  <si>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</si>
  <si>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</si>
  <si>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</si>
  <si>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IMPORT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</si>
  <si>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</si>
  <si>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</si>
  <si>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</si>
  <si>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</si>
  <si>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</si>
  <si>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</si>
  <si>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</si>
  <si>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</si>
  <si>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</si>
  <si>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</si>
  <si>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</si>
  <si>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Vyplň údaj</t>
  </si>
  <si>
    <t>Projektant: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</si>
  <si>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</si>
  <si>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</si>
  <si>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</si>
  <si>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</si>
  <si>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</si>
  <si>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</si>
  <si>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</si>
  <si>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</si>
  <si>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</si>
  <si>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</si>
  <si>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</si>
  <si>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</si>
  <si>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</si>
  <si>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</si>
  <si>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</si>
  <si>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</si>
  <si>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</si>
  <si>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</si>
  <si>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</si>
  <si>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</si>
  <si>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</si>
  <si>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</si>
  <si>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</si>
  <si>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</si>
  <si>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</si>
  <si>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</si>
  <si>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</si>
  <si>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</si>
  <si>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</si>
  <si>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</si>
  <si>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</si>
  <si>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</si>
  <si>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</si>
  <si>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</si>
  <si>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</si>
  <si>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</si>
  <si>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</si>
  <si>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</si>
  <si>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</si>
  <si>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</si>
  <si>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</si>
  <si>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</si>
  <si>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</si>
  <si>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</si>
  <si>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</si>
  <si>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</si>
  <si>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{00000000-0000-0000-0000-000000000000}</t>
  </si>
  <si>
    <t>/</t>
  </si>
  <si>
    <t>1</t>
  </si>
  <si>
    <t>STA</t>
  </si>
  <si>
    <t>{a02e0447-e477-433e-ab18-c71a8bdf1b9e}</t>
  </si>
  <si>
    <t>2</t>
  </si>
  <si>
    <t>4</t>
  </si>
  <si>
    <t>5</t>
  </si>
  <si>
    <t>KRYCÍ LIST ROZPOČTU</t>
  </si>
  <si>
    <t>Objekt: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</si>
  <si>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</si>
  <si>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</si>
  <si>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</si>
  <si>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</si>
  <si>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</si>
  <si>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</si>
  <si>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</si>
  <si>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</si>
  <si>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</si>
  <si>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</si>
  <si>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</si>
  <si>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</si>
  <si>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</si>
  <si>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</si>
  <si>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</si>
  <si>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</si>
  <si>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</si>
  <si>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</si>
  <si>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</si>
  <si>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</si>
  <si>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</si>
  <si>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</si>
  <si>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</si>
  <si>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</si>
  <si>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</si>
  <si>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</si>
  <si>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</si>
  <si>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113107141</t>
  </si>
  <si>
    <t>m2</t>
  </si>
  <si>
    <t>666382287</t>
  </si>
  <si>
    <t>m</t>
  </si>
  <si>
    <t>113307142</t>
  </si>
  <si>
    <t>275566647</t>
  </si>
  <si>
    <t>132301101</t>
  </si>
  <si>
    <t>Výkop ryhy do šírky 600 mm v horn.4 do 100 m3</t>
  </si>
  <si>
    <t>m3</t>
  </si>
  <si>
    <t>-851763411</t>
  </si>
  <si>
    <t>132301109</t>
  </si>
  <si>
    <t>Príplatok za lepivosť pri hĺbení rýh šírky do 600 mm zapažených i nezapažených s urovnaním dna v hornine 4</t>
  </si>
  <si>
    <t>94343393</t>
  </si>
  <si>
    <t>8</t>
  </si>
  <si>
    <t>9</t>
  </si>
  <si>
    <t>t</t>
  </si>
  <si>
    <t>180404111</t>
  </si>
  <si>
    <t>Založenie ihriskového trávnika výsevom na vrstve ornice</t>
  </si>
  <si>
    <t>1151355088</t>
  </si>
  <si>
    <t>M</t>
  </si>
  <si>
    <t>kg</t>
  </si>
  <si>
    <t>179043459</t>
  </si>
  <si>
    <t>183403153</t>
  </si>
  <si>
    <t>Obrobenie pôdy hrabaním v rovine alebo na svahu do 1:5</t>
  </si>
  <si>
    <t>20045339</t>
  </si>
  <si>
    <t>183403161</t>
  </si>
  <si>
    <t>Obrobenie pôdy valcovaním v rovine alebo na svahu do 1:5</t>
  </si>
  <si>
    <t>-1317028062</t>
  </si>
  <si>
    <t>184802111</t>
  </si>
  <si>
    <t>Chemické odburinenie pôdy v rovine alebo na svahu do 1:5 postrekom naširoko</t>
  </si>
  <si>
    <t>1348847489</t>
  </si>
  <si>
    <t>l</t>
  </si>
  <si>
    <t>1589491901</t>
  </si>
  <si>
    <t>185804312</t>
  </si>
  <si>
    <t>Zaliatie rastlín vodou, plochy jednotlivo nad 20 m2</t>
  </si>
  <si>
    <t>837113946</t>
  </si>
  <si>
    <t>Komunikácie</t>
  </si>
  <si>
    <t>-1290992085</t>
  </si>
  <si>
    <t>-1870828598</t>
  </si>
  <si>
    <t>589160031</t>
  </si>
  <si>
    <t>1222391981</t>
  </si>
  <si>
    <t>589170021</t>
  </si>
  <si>
    <t>-615794446</t>
  </si>
  <si>
    <t>ks</t>
  </si>
  <si>
    <t>Ostatné konštrukcie a práce-búranie</t>
  </si>
  <si>
    <t>915711211</t>
  </si>
  <si>
    <t>212732953</t>
  </si>
  <si>
    <t>915714111</t>
  </si>
  <si>
    <t>Lepenie a odstránenie pásky deliacich čiar</t>
  </si>
  <si>
    <t>919446944</t>
  </si>
  <si>
    <t>915791111</t>
  </si>
  <si>
    <t>Predznačenie pre značenie striekané farbou z náterových hmôt deliace čiary, vodiace prúžky</t>
  </si>
  <si>
    <t>1999492079</t>
  </si>
  <si>
    <t>916561112</t>
  </si>
  <si>
    <t>Osadenie záhonového alebo parkového obrubníka betón., do lôžka z bet. pros. tr. C 16/20 s bočnou oporou</t>
  </si>
  <si>
    <t>1081947189</t>
  </si>
  <si>
    <t>592170001800</t>
  </si>
  <si>
    <t>405868375</t>
  </si>
  <si>
    <t>Lôžko pod obrubníky, krajníky alebo obruby z dlažobných kociek z betónu prostého tr. C 16/20</t>
  </si>
  <si>
    <t>-1071172026</t>
  </si>
  <si>
    <t>-459531204</t>
  </si>
  <si>
    <t>979082212</t>
  </si>
  <si>
    <t>Vodorovná doprava sutiny po suchu s naložením a so zložením na vzdialenosť do 50 m</t>
  </si>
  <si>
    <t>1471552673</t>
  </si>
  <si>
    <t>979082219</t>
  </si>
  <si>
    <t>2011247724</t>
  </si>
  <si>
    <t>979089012</t>
  </si>
  <si>
    <t>99</t>
  </si>
  <si>
    <t>Presun hmôt HSV</t>
  </si>
  <si>
    <t>998222012</t>
  </si>
  <si>
    <t>Presun hmôt pre športové povrchy (8233, 8235) pre akékoľvek dľžky</t>
  </si>
  <si>
    <t>175917077</t>
  </si>
  <si>
    <t>Ing. Miroslav Schroner</t>
  </si>
  <si>
    <t>564851111</t>
  </si>
  <si>
    <t>564831111</t>
  </si>
  <si>
    <t>Obrubník parkový, 1000x50x200 mm, sivá</t>
  </si>
  <si>
    <t>Vodorovné značenie atletických čiar a handicapov PU farbou, š.5cm, farba biela</t>
  </si>
  <si>
    <t>Trávové semeno - parková zmes</t>
  </si>
  <si>
    <t>0057211200</t>
  </si>
  <si>
    <t>Chemické odburinenie trávnika Bofix</t>
  </si>
  <si>
    <t>2522519201000</t>
  </si>
  <si>
    <t>918101111</t>
  </si>
  <si>
    <t>OST</t>
  </si>
  <si>
    <t>Ostatné</t>
  </si>
  <si>
    <t>010101240</t>
  </si>
  <si>
    <t>Zariadenie staveniska</t>
  </si>
  <si>
    <t>110010</t>
  </si>
  <si>
    <t>Vytýčenie stavby geodetom</t>
  </si>
  <si>
    <t>súbor</t>
  </si>
  <si>
    <t>OST - Ostatné</t>
  </si>
  <si>
    <t>122301101</t>
  </si>
  <si>
    <t>Odkopávka a prekopávka nezapažená v hornine 4, do 100 m3</t>
  </si>
  <si>
    <t>122301109</t>
  </si>
  <si>
    <t>Odkopovávka a prekopávka nezapažená. Príplatok za lepivosť horniny 4</t>
  </si>
  <si>
    <t>175101202</t>
  </si>
  <si>
    <t>Obsyp objektov sypaninou z vhodných hornín 1 až 4 s prehodením sypaniny</t>
  </si>
  <si>
    <t>Poplatok za skladovanie - betón, tehly, dlaždice (17 01), ostatné</t>
  </si>
  <si>
    <t xml:space="preserve">Príplatok k cene za každý ďalší aj začatý 1 km nad 1 km </t>
  </si>
  <si>
    <t>9790890121</t>
  </si>
  <si>
    <t>Zákonný poplatok</t>
  </si>
  <si>
    <t>Atletický ovál a rovinka s doskočiskom</t>
  </si>
  <si>
    <t>Odstránenie podkladu z kameniva,hr.nad 50 do 200 mm,  -0,18100t</t>
  </si>
  <si>
    <t>Podklad zo štrkodrviny s rozprestretím a zhutnením, po zhutnení hr. 150 mm fr. 0-32</t>
  </si>
  <si>
    <t>Podklad zo štrkodrviny s rozprestretím a zhutnením, po zhutnení hr. 50 mm fr. 0-8</t>
  </si>
  <si>
    <t>Vyhotovenie podložky z gumoasfaltu, vodopriepustná, hr.30mm, pokládka finišérom</t>
  </si>
  <si>
    <t>Vyhotovenie finálnej tartanovej vrstvy v skladbe 11-12mm SBR + 1-2mm EPDM (dvojnásobný nástrek), farba modrá</t>
  </si>
  <si>
    <t>34</t>
  </si>
  <si>
    <t>113206111</t>
  </si>
  <si>
    <t>Vytrhanie obrúb betónových, s vybúraním lôžka, z krajníkov alebo obrubníkov stojatých,  -0,14500t</t>
  </si>
  <si>
    <t>010101211</t>
  </si>
  <si>
    <t xml:space="preserve">Rezanie a úprava korún vzrastlých drevín </t>
  </si>
  <si>
    <t>171201203</t>
  </si>
  <si>
    <t>171209002</t>
  </si>
  <si>
    <t>171209002,9</t>
  </si>
  <si>
    <t>Uloženie sypaniny na skládky nad 1000 do 10000 m3</t>
  </si>
  <si>
    <t>Poplatok za skladovanie - zemina a kamenivo (17 05) ostatné</t>
  </si>
  <si>
    <t>Odstránenie krytu pôvodného športového povrchu škvárového , hr. vrstvy do 50 mm,  -0,09800t</t>
  </si>
  <si>
    <t>Atletický ovál a bežecká rovinka</t>
  </si>
  <si>
    <t>Mesto Nitra</t>
  </si>
  <si>
    <t>ZŠ Kráľa Svätopluka, Nitra - výstavba bežeckej dráhy so šprintérskou rovinkou</t>
  </si>
  <si>
    <t>762222141,98753</t>
  </si>
  <si>
    <t>Montáž a dodávka pieskového doskočiska vrátane pryžového obrubníka, netkanej separačnej geotextílie pod piesok napr. GEOMATEX NTB 10 300G 100X4M alebo ekvivalent, vyhotovenie celej konštrukcie doskočiska podľa názornej ukážky úpravy doskočiska podľa PD</t>
  </si>
  <si>
    <t>762222141,98753,1</t>
  </si>
  <si>
    <t>762222141,98753,2</t>
  </si>
  <si>
    <t xml:space="preserve">Montáž a dodávka odrazovej dosky pred doskočiskom, podľa názornej ukážky úpravy doskočiska podľa PD </t>
  </si>
  <si>
    <t>Montáž a dodávka piesku do doskočiska, piesok jemný kvarcitový prírodný, dekoratívnej bielej farby, zrnitosť  0 - 1 mm, tvrdosť 7, 1530 kd/m</t>
  </si>
  <si>
    <t>súb</t>
  </si>
  <si>
    <t>596610033</t>
  </si>
  <si>
    <t>272520005500</t>
  </si>
  <si>
    <t>Kladenie gumového ukončovacieho diela (flexibilného obrubníka) 980/200/50mm do lôžka z bet. pros. tr. C 30/37 s bočnou oporou</t>
  </si>
  <si>
    <t>Gumový ukončovací diel (flexibilný obrubník) 980/200/50mm, farba červená vrátane lapača piesku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</si>
</sst>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3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19" fillId="5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166" fontId="26" fillId="0" borderId="0" xfId="0" applyNumberFormat="1" applyFont="1" applyBorder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27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0" fontId="0" fillId="5" borderId="7" xfId="0" applyFont="1" applyFill="1" applyBorder="1" applyAlignment="1" applyProtection="1">
      <alignment vertical="center"/>
      <protection locked="0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19" fillId="5" borderId="0" xfId="0" applyFont="1" applyFill="1" applyAlignment="1">
      <alignment horizontal="left" vertical="center"/>
    </xf>
    <xf numFmtId="0" fontId="0" fillId="5" borderId="0" xfId="0" applyFont="1" applyFill="1" applyAlignment="1" applyProtection="1">
      <alignment vertical="center"/>
      <protection locked="0"/>
    </xf>
    <xf numFmtId="0" fontId="19" fillId="5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 applyProtection="1">
      <alignment horizontal="center" vertical="center" wrapText="1"/>
      <protection locked="0"/>
    </xf>
    <xf numFmtId="0" fontId="19" fillId="5" borderId="18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1" fillId="0" borderId="0" xfId="0" applyNumberFormat="1" applyFont="1" applyAlignment="1"/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167" fontId="30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167" fontId="19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0" fillId="3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>
      <alignment horizontal="center" vertical="center"/>
    </xf>
    <xf numFmtId="166" fontId="20" fillId="0" borderId="0" xfId="0" applyNumberFormat="1" applyFont="1" applyBorder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167" fontId="31" fillId="0" borderId="22" xfId="0" applyNumberFormat="1" applyFont="1" applyBorder="1" applyAlignment="1" applyProtection="1">
      <alignment vertical="center"/>
      <protection locked="0"/>
    </xf>
    <xf numFmtId="167" fontId="31" fillId="3" borderId="22" xfId="0" applyNumberFormat="1" applyFont="1" applyFill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3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Border="1" applyAlignment="1">
      <alignment horizontal="center" vertical="center"/>
    </xf>
    <xf numFmtId="0" fontId="20" fillId="3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14" fontId="2" fillId="3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0" fillId="3" borderId="0" xfId="0" applyFont="1" applyFill="1" applyBorder="1" applyAlignment="1" applyProtection="1">
      <alignment horizontal="left" vertical="center"/>
      <protection locked="0"/>
    </xf>
    <xf numFmtId="0" fontId="19" fillId="6" borderId="22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Alignment="1">
      <alignment vertical="center"/>
    </xf>
    <xf numFmtId="0" fontId="0" fillId="0" borderId="22" xfId="0" applyFont="1" applyBorder="1" applyAlignment="1" applyProtection="1">
      <alignment horizontal="center" vertical="center"/>
      <protection locked="0"/>
    </xf>
    <xf numFmtId="49" fontId="0" fillId="0" borderId="22" xfId="0" applyNumberFormat="1" applyFont="1" applyBorder="1" applyAlignment="1" applyProtection="1">
      <alignment horizontal="left" vertical="center" wrapText="1"/>
      <protection locked="0"/>
    </xf>
    <xf numFmtId="0" fontId="0" fillId="0" borderId="22" xfId="0" applyFont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vertical="center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left" vertical="center"/>
    </xf>
    <xf numFmtId="0" fontId="19" fillId="5" borderId="8" xfId="0" applyFont="1" applyFill="1" applyBorder="1" applyAlignment="1">
      <alignment horizontal="left" vertical="center"/>
    </xf>
    <xf numFmtId="0" fontId="19" fillId="5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5" borderId="6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tabSelected="1" workbookViewId="0">
      <selection activeCell="P20" sqref="P20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98" t="s">
        <v>5</v>
      </c>
      <c r="AS2" s="199"/>
      <c r="AT2" s="199"/>
      <c r="AU2" s="199"/>
      <c r="AV2" s="199"/>
      <c r="AW2" s="199"/>
      <c r="AX2" s="199"/>
      <c r="AY2" s="199"/>
      <c r="AZ2" s="199"/>
      <c r="BA2" s="199"/>
      <c r="BB2" s="199"/>
      <c r="BC2" s="199"/>
      <c r="BD2" s="199"/>
      <c r="BE2" s="199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6</v>
      </c>
    </row>
    <row r="5" spans="1:74" s="1" customFormat="1" ht="12" customHeight="1">
      <c r="B5" s="17"/>
      <c r="D5" s="21" t="s">
        <v>11</v>
      </c>
      <c r="K5" s="20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R5" s="17"/>
      <c r="BE5" s="216" t="s">
        <v>13</v>
      </c>
      <c r="BS5" s="14" t="s">
        <v>6</v>
      </c>
    </row>
    <row r="6" spans="1:74" s="1" customFormat="1" ht="36.950000000000003" customHeight="1">
      <c r="B6" s="17"/>
      <c r="D6" s="23" t="s">
        <v>14</v>
      </c>
      <c r="K6" s="210" t="s">
        <v>228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199"/>
      <c r="AJ6" s="199"/>
      <c r="AK6" s="199"/>
      <c r="AL6" s="199"/>
      <c r="AM6" s="199"/>
      <c r="AN6" s="199"/>
      <c r="AO6" s="199"/>
      <c r="AR6" s="17"/>
      <c r="BE6" s="217"/>
      <c r="BS6" s="14" t="s">
        <v>6</v>
      </c>
    </row>
    <row r="7" spans="1:74" s="1" customFormat="1" ht="12" customHeight="1">
      <c r="B7" s="17"/>
      <c r="D7" s="24" t="s">
        <v>15</v>
      </c>
      <c r="K7" s="22" t="s">
        <v>1</v>
      </c>
      <c r="AK7" s="24" t="s">
        <v>16</v>
      </c>
      <c r="AN7" s="22" t="s">
        <v>1</v>
      </c>
      <c r="AR7" s="17"/>
      <c r="BE7" s="217"/>
      <c r="BS7" s="14" t="s">
        <v>6</v>
      </c>
    </row>
    <row r="8" spans="1:74" s="1" customFormat="1" ht="12" customHeight="1">
      <c r="B8" s="17"/>
      <c r="D8" s="24" t="s">
        <v>17</v>
      </c>
      <c r="K8" s="22" t="s">
        <v>18</v>
      </c>
      <c r="AK8" s="24" t="s">
        <v>19</v>
      </c>
      <c r="AN8" s="185"/>
      <c r="AR8" s="17"/>
      <c r="BE8" s="217"/>
      <c r="BS8" s="14" t="s">
        <v>6</v>
      </c>
    </row>
    <row r="9" spans="1:74" s="1" customFormat="1" ht="14.45" customHeight="1">
      <c r="B9" s="17"/>
      <c r="AR9" s="17"/>
      <c r="BE9" s="217"/>
      <c r="BS9" s="14" t="s">
        <v>6</v>
      </c>
    </row>
    <row r="10" spans="1:74" s="1" customFormat="1" ht="12" customHeight="1">
      <c r="B10" s="17"/>
      <c r="D10" s="24" t="s">
        <v>20</v>
      </c>
      <c r="AK10" s="24" t="s">
        <v>21</v>
      </c>
      <c r="AN10" s="22" t="s">
        <v>1</v>
      </c>
      <c r="AR10" s="17"/>
      <c r="BE10" s="217"/>
      <c r="BS10" s="14" t="s">
        <v>6</v>
      </c>
    </row>
    <row r="11" spans="1:74" s="1" customFormat="1" ht="18.399999999999999" customHeight="1">
      <c r="B11" s="17"/>
      <c r="E11" s="22" t="s">
        <v>227</v>
      </c>
      <c r="AK11" s="24" t="s">
        <v>22</v>
      </c>
      <c r="AN11" s="22" t="s">
        <v>1</v>
      </c>
      <c r="AR11" s="17"/>
      <c r="BE11" s="217"/>
      <c r="BS11" s="14" t="s">
        <v>6</v>
      </c>
    </row>
    <row r="12" spans="1:74" s="1" customFormat="1" ht="6.95" customHeight="1">
      <c r="B12" s="17"/>
      <c r="AR12" s="17"/>
      <c r="BE12" s="217"/>
      <c r="BS12" s="14" t="s">
        <v>6</v>
      </c>
    </row>
    <row r="13" spans="1:74" s="1" customFormat="1" ht="12" customHeight="1">
      <c r="B13" s="17"/>
      <c r="D13" s="24" t="s">
        <v>23</v>
      </c>
      <c r="AK13" s="24" t="s">
        <v>21</v>
      </c>
      <c r="AN13" s="26" t="s">
        <v>24</v>
      </c>
      <c r="AR13" s="17"/>
      <c r="BE13" s="217"/>
      <c r="BS13" s="14" t="s">
        <v>6</v>
      </c>
    </row>
    <row r="14" spans="1:74" ht="12.75">
      <c r="B14" s="17"/>
      <c r="E14" s="211" t="s">
        <v>24</v>
      </c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  <c r="R14" s="212"/>
      <c r="S14" s="212"/>
      <c r="T14" s="212"/>
      <c r="U14" s="212"/>
      <c r="V14" s="212"/>
      <c r="W14" s="212"/>
      <c r="X14" s="212"/>
      <c r="Y14" s="212"/>
      <c r="Z14" s="212"/>
      <c r="AA14" s="212"/>
      <c r="AB14" s="212"/>
      <c r="AC14" s="212"/>
      <c r="AD14" s="212"/>
      <c r="AE14" s="212"/>
      <c r="AF14" s="212"/>
      <c r="AG14" s="212"/>
      <c r="AH14" s="212"/>
      <c r="AI14" s="212"/>
      <c r="AJ14" s="212"/>
      <c r="AK14" s="24" t="s">
        <v>22</v>
      </c>
      <c r="AN14" s="26" t="s">
        <v>24</v>
      </c>
      <c r="AR14" s="17"/>
      <c r="BE14" s="217"/>
      <c r="BS14" s="14" t="s">
        <v>6</v>
      </c>
    </row>
    <row r="15" spans="1:74" s="1" customFormat="1" ht="6.95" customHeight="1">
      <c r="B15" s="17"/>
      <c r="AR15" s="17"/>
      <c r="BE15" s="217"/>
      <c r="BS15" s="14" t="s">
        <v>3</v>
      </c>
    </row>
    <row r="16" spans="1:74" s="1" customFormat="1" ht="12" customHeight="1">
      <c r="B16" s="17"/>
      <c r="D16" s="24" t="s">
        <v>25</v>
      </c>
      <c r="AK16" s="24" t="s">
        <v>21</v>
      </c>
      <c r="AN16" s="22" t="s">
        <v>1</v>
      </c>
      <c r="AR16" s="17"/>
      <c r="BE16" s="217"/>
      <c r="BS16" s="14" t="s">
        <v>3</v>
      </c>
    </row>
    <row r="17" spans="1:71" s="1" customFormat="1" ht="18.399999999999999" customHeight="1">
      <c r="B17" s="17"/>
      <c r="E17" s="22" t="s">
        <v>181</v>
      </c>
      <c r="AK17" s="24" t="s">
        <v>22</v>
      </c>
      <c r="AN17" s="22" t="s">
        <v>1</v>
      </c>
      <c r="AR17" s="17"/>
      <c r="BE17" s="217"/>
      <c r="BS17" s="14" t="s">
        <v>26</v>
      </c>
    </row>
    <row r="18" spans="1:71" s="1" customFormat="1" ht="6.95" customHeight="1">
      <c r="B18" s="17"/>
      <c r="AR18" s="17"/>
      <c r="BE18" s="217"/>
      <c r="BS18" s="14" t="s">
        <v>27</v>
      </c>
    </row>
    <row r="19" spans="1:71" s="1" customFormat="1" ht="12" customHeight="1">
      <c r="B19" s="17"/>
      <c r="D19" s="24" t="s">
        <v>28</v>
      </c>
      <c r="AK19" s="24" t="s">
        <v>21</v>
      </c>
      <c r="AN19" s="22" t="s">
        <v>1</v>
      </c>
      <c r="AR19" s="17"/>
      <c r="BE19" s="217"/>
      <c r="BS19" s="14" t="s">
        <v>27</v>
      </c>
    </row>
    <row r="20" spans="1:71" s="1" customFormat="1" ht="18.399999999999999" customHeight="1">
      <c r="B20" s="17"/>
      <c r="E20" s="22"/>
      <c r="AK20" s="24" t="s">
        <v>22</v>
      </c>
      <c r="AN20" s="22" t="s">
        <v>1</v>
      </c>
      <c r="AR20" s="17"/>
      <c r="BE20" s="217"/>
      <c r="BS20" s="14" t="s">
        <v>26</v>
      </c>
    </row>
    <row r="21" spans="1:71" s="1" customFormat="1" ht="6.95" customHeight="1">
      <c r="B21" s="17"/>
      <c r="AR21" s="17"/>
      <c r="BE21" s="217"/>
    </row>
    <row r="22" spans="1:71" s="1" customFormat="1" ht="12" customHeight="1">
      <c r="B22" s="17"/>
      <c r="D22" s="24" t="s">
        <v>29</v>
      </c>
      <c r="AR22" s="17"/>
      <c r="BE22" s="217"/>
    </row>
    <row r="23" spans="1:71" s="1" customFormat="1" ht="16.5" customHeight="1">
      <c r="B23" s="17"/>
      <c r="E23" s="213" t="s">
        <v>1</v>
      </c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R23" s="17"/>
      <c r="BE23" s="217"/>
    </row>
    <row r="24" spans="1:71" s="1" customFormat="1" ht="6.95" customHeight="1">
      <c r="B24" s="17"/>
      <c r="AR24" s="17"/>
      <c r="BE24" s="217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17"/>
    </row>
    <row r="26" spans="1:71" s="2" customFormat="1" ht="25.9" customHeight="1">
      <c r="A26" s="29"/>
      <c r="B26" s="30"/>
      <c r="C26" s="29"/>
      <c r="D26" s="31" t="s">
        <v>30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94">
        <f>ROUND(AG94,2)</f>
        <v>0</v>
      </c>
      <c r="AL26" s="195"/>
      <c r="AM26" s="195"/>
      <c r="AN26" s="195"/>
      <c r="AO26" s="195"/>
      <c r="AP26" s="29"/>
      <c r="AQ26" s="29"/>
      <c r="AR26" s="30"/>
      <c r="BE26" s="217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17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14" t="s">
        <v>31</v>
      </c>
      <c r="M28" s="214"/>
      <c r="N28" s="214"/>
      <c r="O28" s="214"/>
      <c r="P28" s="214"/>
      <c r="Q28" s="29"/>
      <c r="R28" s="29"/>
      <c r="S28" s="29"/>
      <c r="T28" s="29"/>
      <c r="U28" s="29"/>
      <c r="V28" s="29"/>
      <c r="W28" s="214" t="s">
        <v>32</v>
      </c>
      <c r="X28" s="214"/>
      <c r="Y28" s="214"/>
      <c r="Z28" s="214"/>
      <c r="AA28" s="214"/>
      <c r="AB28" s="214"/>
      <c r="AC28" s="214"/>
      <c r="AD28" s="214"/>
      <c r="AE28" s="214"/>
      <c r="AF28" s="29"/>
      <c r="AG28" s="29"/>
      <c r="AH28" s="29"/>
      <c r="AI28" s="29"/>
      <c r="AJ28" s="29"/>
      <c r="AK28" s="214" t="s">
        <v>33</v>
      </c>
      <c r="AL28" s="214"/>
      <c r="AM28" s="214"/>
      <c r="AN28" s="214"/>
      <c r="AO28" s="214"/>
      <c r="AP28" s="29"/>
      <c r="AQ28" s="29"/>
      <c r="AR28" s="30"/>
      <c r="BE28" s="217"/>
    </row>
    <row r="29" spans="1:71" s="3" customFormat="1" ht="14.45" customHeight="1">
      <c r="B29" s="34"/>
      <c r="D29" s="24" t="s">
        <v>34</v>
      </c>
      <c r="F29" s="24" t="s">
        <v>35</v>
      </c>
      <c r="L29" s="215">
        <v>0.2</v>
      </c>
      <c r="M29" s="197"/>
      <c r="N29" s="197"/>
      <c r="O29" s="197"/>
      <c r="P29" s="197"/>
      <c r="W29" s="196">
        <f>ROUND(AZ94, 2)</f>
        <v>0</v>
      </c>
      <c r="X29" s="197"/>
      <c r="Y29" s="197"/>
      <c r="Z29" s="197"/>
      <c r="AA29" s="197"/>
      <c r="AB29" s="197"/>
      <c r="AC29" s="197"/>
      <c r="AD29" s="197"/>
      <c r="AE29" s="197"/>
      <c r="AK29" s="196">
        <f>ROUND(AV94, 2)</f>
        <v>0</v>
      </c>
      <c r="AL29" s="197"/>
      <c r="AM29" s="197"/>
      <c r="AN29" s="197"/>
      <c r="AO29" s="197"/>
      <c r="AR29" s="34"/>
      <c r="BE29" s="218"/>
    </row>
    <row r="30" spans="1:71" s="3" customFormat="1" ht="14.45" customHeight="1">
      <c r="B30" s="34"/>
      <c r="F30" s="24" t="s">
        <v>36</v>
      </c>
      <c r="L30" s="215">
        <v>0.2</v>
      </c>
      <c r="M30" s="197"/>
      <c r="N30" s="197"/>
      <c r="O30" s="197"/>
      <c r="P30" s="197"/>
      <c r="W30" s="196">
        <f>AK26</f>
        <v>0</v>
      </c>
      <c r="X30" s="197"/>
      <c r="Y30" s="197"/>
      <c r="Z30" s="197"/>
      <c r="AA30" s="197"/>
      <c r="AB30" s="197"/>
      <c r="AC30" s="197"/>
      <c r="AD30" s="197"/>
      <c r="AE30" s="197"/>
      <c r="AK30" s="196">
        <f>W30*0.2</f>
        <v>0</v>
      </c>
      <c r="AL30" s="197"/>
      <c r="AM30" s="197"/>
      <c r="AN30" s="197"/>
      <c r="AO30" s="197"/>
      <c r="AR30" s="34"/>
      <c r="BE30" s="218"/>
    </row>
    <row r="31" spans="1:71" s="3" customFormat="1" ht="14.45" hidden="1" customHeight="1">
      <c r="B31" s="34"/>
      <c r="F31" s="24" t="s">
        <v>37</v>
      </c>
      <c r="L31" s="215">
        <v>0.2</v>
      </c>
      <c r="M31" s="197"/>
      <c r="N31" s="197"/>
      <c r="O31" s="197"/>
      <c r="P31" s="197"/>
      <c r="W31" s="196">
        <f>ROUND(BB94, 2)</f>
        <v>0</v>
      </c>
      <c r="X31" s="197"/>
      <c r="Y31" s="197"/>
      <c r="Z31" s="197"/>
      <c r="AA31" s="197"/>
      <c r="AB31" s="197"/>
      <c r="AC31" s="197"/>
      <c r="AD31" s="197"/>
      <c r="AE31" s="197"/>
      <c r="AK31" s="196">
        <v>0</v>
      </c>
      <c r="AL31" s="197"/>
      <c r="AM31" s="197"/>
      <c r="AN31" s="197"/>
      <c r="AO31" s="197"/>
      <c r="AR31" s="34"/>
      <c r="BE31" s="218"/>
    </row>
    <row r="32" spans="1:71" s="3" customFormat="1" ht="14.45" hidden="1" customHeight="1">
      <c r="B32" s="34"/>
      <c r="F32" s="24" t="s">
        <v>38</v>
      </c>
      <c r="L32" s="215">
        <v>0.2</v>
      </c>
      <c r="M32" s="197"/>
      <c r="N32" s="197"/>
      <c r="O32" s="197"/>
      <c r="P32" s="197"/>
      <c r="W32" s="196">
        <f>ROUND(BC94, 2)</f>
        <v>0</v>
      </c>
      <c r="X32" s="197"/>
      <c r="Y32" s="197"/>
      <c r="Z32" s="197"/>
      <c r="AA32" s="197"/>
      <c r="AB32" s="197"/>
      <c r="AC32" s="197"/>
      <c r="AD32" s="197"/>
      <c r="AE32" s="197"/>
      <c r="AK32" s="196">
        <v>0</v>
      </c>
      <c r="AL32" s="197"/>
      <c r="AM32" s="197"/>
      <c r="AN32" s="197"/>
      <c r="AO32" s="197"/>
      <c r="AR32" s="34"/>
      <c r="BE32" s="218"/>
    </row>
    <row r="33" spans="1:57" s="3" customFormat="1" ht="14.45" hidden="1" customHeight="1">
      <c r="B33" s="34"/>
      <c r="F33" s="24" t="s">
        <v>39</v>
      </c>
      <c r="L33" s="215">
        <v>0</v>
      </c>
      <c r="M33" s="197"/>
      <c r="N33" s="197"/>
      <c r="O33" s="197"/>
      <c r="P33" s="197"/>
      <c r="W33" s="196">
        <f>ROUND(BD94, 2)</f>
        <v>0</v>
      </c>
      <c r="X33" s="197"/>
      <c r="Y33" s="197"/>
      <c r="Z33" s="197"/>
      <c r="AA33" s="197"/>
      <c r="AB33" s="197"/>
      <c r="AC33" s="197"/>
      <c r="AD33" s="197"/>
      <c r="AE33" s="197"/>
      <c r="AK33" s="196">
        <v>0</v>
      </c>
      <c r="AL33" s="197"/>
      <c r="AM33" s="197"/>
      <c r="AN33" s="197"/>
      <c r="AO33" s="197"/>
      <c r="AR33" s="34"/>
      <c r="BE33" s="218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17"/>
    </row>
    <row r="35" spans="1:57" s="2" customFormat="1" ht="25.9" customHeight="1">
      <c r="A35" s="29"/>
      <c r="B35" s="30"/>
      <c r="C35" s="35"/>
      <c r="D35" s="36" t="s">
        <v>40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41</v>
      </c>
      <c r="U35" s="37"/>
      <c r="V35" s="37"/>
      <c r="W35" s="37"/>
      <c r="X35" s="226" t="s">
        <v>42</v>
      </c>
      <c r="Y35" s="227"/>
      <c r="Z35" s="227"/>
      <c r="AA35" s="227"/>
      <c r="AB35" s="227"/>
      <c r="AC35" s="37"/>
      <c r="AD35" s="37"/>
      <c r="AE35" s="37"/>
      <c r="AF35" s="37"/>
      <c r="AG35" s="37"/>
      <c r="AH35" s="37"/>
      <c r="AI35" s="37"/>
      <c r="AJ35" s="37"/>
      <c r="AK35" s="228">
        <f>SUM(AK26:AK33)</f>
        <v>0</v>
      </c>
      <c r="AL35" s="227"/>
      <c r="AM35" s="227"/>
      <c r="AN35" s="227"/>
      <c r="AO35" s="229"/>
      <c r="AP35" s="35"/>
      <c r="AQ35" s="35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9"/>
      <c r="D49" s="40" t="s">
        <v>43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44</v>
      </c>
      <c r="AI49" s="41"/>
      <c r="AJ49" s="41"/>
      <c r="AK49" s="41"/>
      <c r="AL49" s="41"/>
      <c r="AM49" s="41"/>
      <c r="AN49" s="41"/>
      <c r="AO49" s="41"/>
      <c r="AR49" s="39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9"/>
      <c r="B60" s="30"/>
      <c r="C60" s="29"/>
      <c r="D60" s="42" t="s">
        <v>45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2" t="s">
        <v>46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2" t="s">
        <v>45</v>
      </c>
      <c r="AI60" s="32"/>
      <c r="AJ60" s="32"/>
      <c r="AK60" s="32"/>
      <c r="AL60" s="32"/>
      <c r="AM60" s="42" t="s">
        <v>46</v>
      </c>
      <c r="AN60" s="32"/>
      <c r="AO60" s="32"/>
      <c r="AP60" s="29"/>
      <c r="AQ60" s="29"/>
      <c r="AR60" s="30"/>
      <c r="BE60" s="29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9"/>
      <c r="B64" s="30"/>
      <c r="C64" s="29"/>
      <c r="D64" s="40" t="s">
        <v>47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0" t="s">
        <v>48</v>
      </c>
      <c r="AI64" s="43"/>
      <c r="AJ64" s="43"/>
      <c r="AK64" s="43"/>
      <c r="AL64" s="43"/>
      <c r="AM64" s="43"/>
      <c r="AN64" s="43"/>
      <c r="AO64" s="43"/>
      <c r="AP64" s="29"/>
      <c r="AQ64" s="29"/>
      <c r="AR64" s="30"/>
      <c r="BE64" s="29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9"/>
      <c r="B75" s="30"/>
      <c r="C75" s="29"/>
      <c r="D75" s="42" t="s">
        <v>45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2" t="s">
        <v>46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2" t="s">
        <v>45</v>
      </c>
      <c r="AI75" s="32"/>
      <c r="AJ75" s="32"/>
      <c r="AK75" s="32"/>
      <c r="AL75" s="32"/>
      <c r="AM75" s="42" t="s">
        <v>46</v>
      </c>
      <c r="AN75" s="32"/>
      <c r="AO75" s="32"/>
      <c r="AP75" s="29"/>
      <c r="AQ75" s="29"/>
      <c r="AR75" s="30"/>
      <c r="BE75" s="29"/>
    </row>
    <row r="76" spans="1:57" s="2" customFormat="1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0"/>
      <c r="BE77" s="29"/>
    </row>
    <row r="81" spans="1:91" s="2" customFormat="1" ht="6.95" customHeight="1">
      <c r="A81" s="29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0"/>
      <c r="BE81" s="29"/>
    </row>
    <row r="82" spans="1:91" s="2" customFormat="1" ht="24.95" customHeight="1">
      <c r="A82" s="29"/>
      <c r="B82" s="30"/>
      <c r="C82" s="18" t="s">
        <v>49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48"/>
      <c r="C84" s="24" t="s">
        <v>11</v>
      </c>
      <c r="AR84" s="48"/>
    </row>
    <row r="85" spans="1:91" s="5" customFormat="1" ht="36.950000000000003" customHeight="1">
      <c r="B85" s="49"/>
      <c r="C85" s="50" t="s">
        <v>14</v>
      </c>
      <c r="L85" s="206" t="str">
        <f>K6</f>
        <v>ZŠ Kráľa Svätopluka, Nitra - výstavba bežeckej dráhy so šprintérskou rovinkou</v>
      </c>
      <c r="M85" s="207"/>
      <c r="N85" s="207"/>
      <c r="O85" s="207"/>
      <c r="P85" s="207"/>
      <c r="Q85" s="207"/>
      <c r="R85" s="207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207"/>
      <c r="AD85" s="207"/>
      <c r="AE85" s="207"/>
      <c r="AF85" s="207"/>
      <c r="AG85" s="207"/>
      <c r="AH85" s="207"/>
      <c r="AI85" s="207"/>
      <c r="AJ85" s="207"/>
      <c r="AK85" s="207"/>
      <c r="AL85" s="207"/>
      <c r="AM85" s="207"/>
      <c r="AN85" s="207"/>
      <c r="AO85" s="207"/>
      <c r="AR85" s="49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17</v>
      </c>
      <c r="D87" s="29"/>
      <c r="E87" s="29"/>
      <c r="F87" s="29"/>
      <c r="G87" s="29"/>
      <c r="H87" s="29"/>
      <c r="I87" s="29"/>
      <c r="J87" s="29"/>
      <c r="K87" s="29"/>
      <c r="L87" s="51" t="str">
        <f>IF(K8="","",K8)</f>
        <v xml:space="preserve"> 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19</v>
      </c>
      <c r="AJ87" s="29"/>
      <c r="AK87" s="29"/>
      <c r="AL87" s="29"/>
      <c r="AM87" s="208" t="str">
        <f>IF(AN8= "","",AN8)</f>
        <v/>
      </c>
      <c r="AN87" s="208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2" customHeight="1">
      <c r="A89" s="29"/>
      <c r="B89" s="30"/>
      <c r="C89" s="24" t="s">
        <v>20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Mesto Nitra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25</v>
      </c>
      <c r="AJ89" s="29"/>
      <c r="AK89" s="29"/>
      <c r="AL89" s="29"/>
      <c r="AM89" s="204" t="str">
        <f>IF(E17="","",E17)</f>
        <v>Ing. Miroslav Schroner</v>
      </c>
      <c r="AN89" s="205"/>
      <c r="AO89" s="205"/>
      <c r="AP89" s="205"/>
      <c r="AQ89" s="29"/>
      <c r="AR89" s="30"/>
      <c r="AS89" s="200" t="s">
        <v>50</v>
      </c>
      <c r="AT89" s="201"/>
      <c r="AU89" s="53"/>
      <c r="AV89" s="53"/>
      <c r="AW89" s="53"/>
      <c r="AX89" s="53"/>
      <c r="AY89" s="53"/>
      <c r="AZ89" s="53"/>
      <c r="BA89" s="53"/>
      <c r="BB89" s="53"/>
      <c r="BC89" s="53"/>
      <c r="BD89" s="54"/>
      <c r="BE89" s="29"/>
    </row>
    <row r="90" spans="1:91" s="2" customFormat="1" ht="15.2" customHeight="1">
      <c r="A90" s="29"/>
      <c r="B90" s="30"/>
      <c r="C90" s="24" t="s">
        <v>23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28</v>
      </c>
      <c r="AJ90" s="29"/>
      <c r="AK90" s="29"/>
      <c r="AL90" s="29"/>
      <c r="AM90" s="204" t="str">
        <f>IF(E20="","",E20)</f>
        <v/>
      </c>
      <c r="AN90" s="205"/>
      <c r="AO90" s="205"/>
      <c r="AP90" s="205"/>
      <c r="AQ90" s="29"/>
      <c r="AR90" s="30"/>
      <c r="AS90" s="202"/>
      <c r="AT90" s="203"/>
      <c r="AU90" s="55"/>
      <c r="AV90" s="55"/>
      <c r="AW90" s="55"/>
      <c r="AX90" s="55"/>
      <c r="AY90" s="55"/>
      <c r="AZ90" s="55"/>
      <c r="BA90" s="55"/>
      <c r="BB90" s="55"/>
      <c r="BC90" s="55"/>
      <c r="BD90" s="56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202"/>
      <c r="AT91" s="203"/>
      <c r="AU91" s="55"/>
      <c r="AV91" s="55"/>
      <c r="AW91" s="55"/>
      <c r="AX91" s="55"/>
      <c r="AY91" s="55"/>
      <c r="AZ91" s="55"/>
      <c r="BA91" s="55"/>
      <c r="BB91" s="55"/>
      <c r="BC91" s="55"/>
      <c r="BD91" s="56"/>
      <c r="BE91" s="29"/>
    </row>
    <row r="92" spans="1:91" s="2" customFormat="1" ht="29.25" customHeight="1">
      <c r="A92" s="29"/>
      <c r="B92" s="30"/>
      <c r="C92" s="230" t="s">
        <v>51</v>
      </c>
      <c r="D92" s="223"/>
      <c r="E92" s="223"/>
      <c r="F92" s="223"/>
      <c r="G92" s="223"/>
      <c r="H92" s="57"/>
      <c r="I92" s="222" t="s">
        <v>52</v>
      </c>
      <c r="J92" s="223"/>
      <c r="K92" s="223"/>
      <c r="L92" s="223"/>
      <c r="M92" s="223"/>
      <c r="N92" s="223"/>
      <c r="O92" s="223"/>
      <c r="P92" s="223"/>
      <c r="Q92" s="223"/>
      <c r="R92" s="223"/>
      <c r="S92" s="223"/>
      <c r="T92" s="223"/>
      <c r="U92" s="223"/>
      <c r="V92" s="223"/>
      <c r="W92" s="223"/>
      <c r="X92" s="223"/>
      <c r="Y92" s="223"/>
      <c r="Z92" s="223"/>
      <c r="AA92" s="223"/>
      <c r="AB92" s="223"/>
      <c r="AC92" s="223"/>
      <c r="AD92" s="223"/>
      <c r="AE92" s="223"/>
      <c r="AF92" s="223"/>
      <c r="AG92" s="225" t="s">
        <v>53</v>
      </c>
      <c r="AH92" s="223"/>
      <c r="AI92" s="223"/>
      <c r="AJ92" s="223"/>
      <c r="AK92" s="223"/>
      <c r="AL92" s="223"/>
      <c r="AM92" s="223"/>
      <c r="AN92" s="222" t="s">
        <v>54</v>
      </c>
      <c r="AO92" s="223"/>
      <c r="AP92" s="224"/>
      <c r="AQ92" s="58" t="s">
        <v>55</v>
      </c>
      <c r="AR92" s="30"/>
      <c r="AS92" s="59" t="s">
        <v>56</v>
      </c>
      <c r="AT92" s="60" t="s">
        <v>57</v>
      </c>
      <c r="AU92" s="60" t="s">
        <v>58</v>
      </c>
      <c r="AV92" s="60" t="s">
        <v>59</v>
      </c>
      <c r="AW92" s="60" t="s">
        <v>60</v>
      </c>
      <c r="AX92" s="60" t="s">
        <v>61</v>
      </c>
      <c r="AY92" s="60" t="s">
        <v>62</v>
      </c>
      <c r="AZ92" s="60" t="s">
        <v>63</v>
      </c>
      <c r="BA92" s="60" t="s">
        <v>64</v>
      </c>
      <c r="BB92" s="60" t="s">
        <v>65</v>
      </c>
      <c r="BC92" s="60" t="s">
        <v>66</v>
      </c>
      <c r="BD92" s="61" t="s">
        <v>67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2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4"/>
      <c r="BE93" s="29"/>
    </row>
    <row r="94" spans="1:91" s="6" customFormat="1" ht="32.450000000000003" customHeight="1">
      <c r="B94" s="65"/>
      <c r="C94" s="66" t="s">
        <v>68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32">
        <f>ROUND(SUM(AG95:AG95),2)</f>
        <v>0</v>
      </c>
      <c r="AH94" s="232"/>
      <c r="AI94" s="232"/>
      <c r="AJ94" s="232"/>
      <c r="AK94" s="232"/>
      <c r="AL94" s="232"/>
      <c r="AM94" s="232"/>
      <c r="AN94" s="219">
        <f>AG94*1.2</f>
        <v>0</v>
      </c>
      <c r="AO94" s="219"/>
      <c r="AP94" s="219"/>
      <c r="AQ94" s="69" t="s">
        <v>1</v>
      </c>
      <c r="AR94" s="65"/>
      <c r="AS94" s="70">
        <f>ROUND(SUM(AS95:AS95),2)</f>
        <v>0</v>
      </c>
      <c r="AT94" s="71">
        <f t="shared" ref="AT94:AT95" si="0">ROUND(SUM(AV94:AW94),2)</f>
        <v>0</v>
      </c>
      <c r="AU94" s="72">
        <f>ROUND(SUM(AU95:AU95),5)</f>
        <v>0</v>
      </c>
      <c r="AV94" s="71">
        <f>ROUND(AZ94*L29,2)</f>
        <v>0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>
        <f>ROUND(SUM(AZ95:AZ95),2)</f>
        <v>0</v>
      </c>
      <c r="BA94" s="71">
        <f>ROUND(SUM(BA95:BA95),2)</f>
        <v>0</v>
      </c>
      <c r="BB94" s="71">
        <f>ROUND(SUM(BB95:BB95),2)</f>
        <v>0</v>
      </c>
      <c r="BC94" s="71">
        <f>ROUND(SUM(BC95:BC95),2)</f>
        <v>0</v>
      </c>
      <c r="BD94" s="73">
        <f>ROUND(SUM(BD95:BD95),2)</f>
        <v>0</v>
      </c>
      <c r="BS94" s="74" t="s">
        <v>69</v>
      </c>
      <c r="BT94" s="74" t="s">
        <v>70</v>
      </c>
      <c r="BU94" s="75" t="s">
        <v>71</v>
      </c>
      <c r="BV94" s="74" t="s">
        <v>12</v>
      </c>
      <c r="BW94" s="74" t="s">
        <v>4</v>
      </c>
      <c r="BX94" s="74" t="s">
        <v>72</v>
      </c>
      <c r="CL94" s="74" t="s">
        <v>1</v>
      </c>
    </row>
    <row r="95" spans="1:91" s="7" customFormat="1" ht="16.5" customHeight="1">
      <c r="A95" s="76" t="s">
        <v>73</v>
      </c>
      <c r="B95" s="77"/>
      <c r="C95" s="78"/>
      <c r="D95" s="231" t="s">
        <v>74</v>
      </c>
      <c r="E95" s="231"/>
      <c r="F95" s="231"/>
      <c r="G95" s="231"/>
      <c r="H95" s="231"/>
      <c r="I95" s="79"/>
      <c r="J95" s="231" t="s">
        <v>209</v>
      </c>
      <c r="K95" s="231"/>
      <c r="L95" s="231"/>
      <c r="M95" s="231"/>
      <c r="N95" s="231"/>
      <c r="O95" s="231"/>
      <c r="P95" s="231"/>
      <c r="Q95" s="231"/>
      <c r="R95" s="231"/>
      <c r="S95" s="231"/>
      <c r="T95" s="231"/>
      <c r="U95" s="231"/>
      <c r="V95" s="231"/>
      <c r="W95" s="231"/>
      <c r="X95" s="231"/>
      <c r="Y95" s="231"/>
      <c r="Z95" s="231"/>
      <c r="AA95" s="231"/>
      <c r="AB95" s="231"/>
      <c r="AC95" s="231"/>
      <c r="AD95" s="231"/>
      <c r="AE95" s="231"/>
      <c r="AF95" s="231"/>
      <c r="AG95" s="220">
        <f>'Atletický ovál a rovinka'!J30</f>
        <v>0</v>
      </c>
      <c r="AH95" s="221"/>
      <c r="AI95" s="221"/>
      <c r="AJ95" s="221"/>
      <c r="AK95" s="221"/>
      <c r="AL95" s="221"/>
      <c r="AM95" s="221"/>
      <c r="AN95" s="220">
        <f>AG95*1.2</f>
        <v>0</v>
      </c>
      <c r="AO95" s="221"/>
      <c r="AP95" s="221"/>
      <c r="AQ95" s="80" t="s">
        <v>75</v>
      </c>
      <c r="AR95" s="77"/>
      <c r="AS95" s="81">
        <v>0</v>
      </c>
      <c r="AT95" s="82">
        <f t="shared" si="0"/>
        <v>0</v>
      </c>
      <c r="AU95" s="83">
        <f>'Atletický ovál a rovinka'!P122</f>
        <v>0</v>
      </c>
      <c r="AV95" s="82">
        <f>'Atletický ovál a rovinka'!J33</f>
        <v>0</v>
      </c>
      <c r="AW95" s="82">
        <f>'Atletický ovál a rovinka'!J34</f>
        <v>0</v>
      </c>
      <c r="AX95" s="82">
        <f>'Atletický ovál a rovinka'!J35</f>
        <v>0</v>
      </c>
      <c r="AY95" s="82">
        <f>'Atletický ovál a rovinka'!J36</f>
        <v>0</v>
      </c>
      <c r="AZ95" s="82">
        <f>'Atletický ovál a rovinka'!F33</f>
        <v>0</v>
      </c>
      <c r="BA95" s="82">
        <f>'Atletický ovál a rovinka'!F34</f>
        <v>0</v>
      </c>
      <c r="BB95" s="82">
        <f>'Atletický ovál a rovinka'!F35</f>
        <v>0</v>
      </c>
      <c r="BC95" s="82">
        <f>'Atletický ovál a rovinka'!F36</f>
        <v>0</v>
      </c>
      <c r="BD95" s="84">
        <f>'Atletický ovál a rovinka'!F37</f>
        <v>0</v>
      </c>
      <c r="BT95" s="85" t="s">
        <v>74</v>
      </c>
      <c r="BV95" s="85" t="s">
        <v>12</v>
      </c>
      <c r="BW95" s="85" t="s">
        <v>76</v>
      </c>
      <c r="BX95" s="85" t="s">
        <v>4</v>
      </c>
      <c r="CL95" s="85" t="s">
        <v>1</v>
      </c>
      <c r="CM95" s="85" t="s">
        <v>70</v>
      </c>
    </row>
    <row r="96" spans="1:91" s="2" customFormat="1" ht="30" customHeight="1">
      <c r="A96" s="29"/>
      <c r="B96" s="30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30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s="2" customFormat="1" ht="6.95" customHeight="1">
      <c r="A97" s="29"/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30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</sheetData>
  <mergeCells count="42">
    <mergeCell ref="C92:G92"/>
    <mergeCell ref="I92:AF92"/>
    <mergeCell ref="D95:H95"/>
    <mergeCell ref="J95:AF95"/>
    <mergeCell ref="AG94:AM94"/>
    <mergeCell ref="AN94:AP94"/>
    <mergeCell ref="AN95:AP95"/>
    <mergeCell ref="AG95:AM95"/>
    <mergeCell ref="L30:P30"/>
    <mergeCell ref="L31:P31"/>
    <mergeCell ref="L32:P32"/>
    <mergeCell ref="L33:P33"/>
    <mergeCell ref="AN92:AP92"/>
    <mergeCell ref="AG92:AM92"/>
    <mergeCell ref="X35:AB35"/>
    <mergeCell ref="AK35:AO35"/>
    <mergeCell ref="AK31:AO31"/>
    <mergeCell ref="W32:AE32"/>
    <mergeCell ref="AK32:AO32"/>
    <mergeCell ref="W33:AE33"/>
    <mergeCell ref="AK33:AO33"/>
    <mergeCell ref="AR2:BE2"/>
    <mergeCell ref="AS89:AT91"/>
    <mergeCell ref="AM90:AP90"/>
    <mergeCell ref="L85:AO85"/>
    <mergeCell ref="AM87:AN87"/>
    <mergeCell ref="AM89:AP89"/>
    <mergeCell ref="K5:AO5"/>
    <mergeCell ref="K6:AO6"/>
    <mergeCell ref="E14:AJ14"/>
    <mergeCell ref="E23:AN23"/>
    <mergeCell ref="L28:P28"/>
    <mergeCell ref="W28:AE28"/>
    <mergeCell ref="AK28:AO28"/>
    <mergeCell ref="L29:P29"/>
    <mergeCell ref="W31:AE31"/>
    <mergeCell ref="BE5:BE34"/>
    <mergeCell ref="AK26:AO26"/>
    <mergeCell ref="W29:AE29"/>
    <mergeCell ref="AK29:AO29"/>
    <mergeCell ref="W30:AE30"/>
    <mergeCell ref="AK30:AO30"/>
  </mergeCells>
  <hyperlinks>
    <hyperlink ref="A95" location="'1 - SO 01 Atletický a kor...'!C2" display="/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0"/>
  <sheetViews>
    <sheetView showGridLines="0" topLeftCell="A101" workbookViewId="0">
      <selection activeCell="J15" sqref="J15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9" width="20.1640625" style="86" customWidth="1"/>
    <col min="10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86"/>
      <c r="L2" s="198" t="s">
        <v>5</v>
      </c>
      <c r="M2" s="199"/>
      <c r="N2" s="199"/>
      <c r="O2" s="199"/>
      <c r="P2" s="199"/>
      <c r="Q2" s="199"/>
      <c r="R2" s="199"/>
      <c r="S2" s="199"/>
      <c r="T2" s="199"/>
      <c r="U2" s="199"/>
      <c r="V2" s="199"/>
      <c r="AT2" s="14" t="s">
        <v>76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87"/>
      <c r="J3" s="16"/>
      <c r="K3" s="16"/>
      <c r="L3" s="17"/>
      <c r="AT3" s="14" t="s">
        <v>70</v>
      </c>
    </row>
    <row r="4" spans="1:46" s="1" customFormat="1" ht="24.95" customHeight="1">
      <c r="B4" s="17"/>
      <c r="D4" s="18" t="s">
        <v>80</v>
      </c>
      <c r="I4" s="86"/>
      <c r="L4" s="17"/>
      <c r="M4" s="88" t="s">
        <v>9</v>
      </c>
      <c r="AT4" s="14" t="s">
        <v>3</v>
      </c>
    </row>
    <row r="5" spans="1:46" s="1" customFormat="1" ht="6.95" customHeight="1">
      <c r="B5" s="17"/>
      <c r="I5" s="86"/>
      <c r="L5" s="17"/>
    </row>
    <row r="6" spans="1:46" s="1" customFormat="1" ht="12" customHeight="1">
      <c r="B6" s="17"/>
      <c r="D6" s="24" t="s">
        <v>14</v>
      </c>
      <c r="I6" s="86"/>
      <c r="L6" s="17"/>
    </row>
    <row r="7" spans="1:46" s="1" customFormat="1" ht="16.5" customHeight="1">
      <c r="B7" s="17"/>
      <c r="E7" s="234" t="str">
        <f>'Rekapitulácia stavby'!K6</f>
        <v>ZŠ Kráľa Svätopluka, Nitra - výstavba bežeckej dráhy so šprintérskou rovinkou</v>
      </c>
      <c r="F7" s="235"/>
      <c r="G7" s="235"/>
      <c r="H7" s="235"/>
      <c r="I7" s="86"/>
      <c r="L7" s="17"/>
    </row>
    <row r="8" spans="1:46" s="2" customFormat="1" ht="12" customHeight="1">
      <c r="A8" s="29"/>
      <c r="B8" s="30"/>
      <c r="C8" s="29"/>
      <c r="D8" s="24" t="s">
        <v>81</v>
      </c>
      <c r="E8" s="29"/>
      <c r="F8" s="29"/>
      <c r="G8" s="29"/>
      <c r="H8" s="29"/>
      <c r="I8" s="89"/>
      <c r="J8" s="29"/>
      <c r="K8" s="29"/>
      <c r="L8" s="3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06" t="s">
        <v>226</v>
      </c>
      <c r="F9" s="233"/>
      <c r="G9" s="233"/>
      <c r="H9" s="233"/>
      <c r="I9" s="89"/>
      <c r="J9" s="29"/>
      <c r="K9" s="29"/>
      <c r="L9" s="3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89"/>
      <c r="J10" s="29"/>
      <c r="K10" s="29"/>
      <c r="L10" s="3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15</v>
      </c>
      <c r="E11" s="29"/>
      <c r="F11" s="22" t="s">
        <v>1</v>
      </c>
      <c r="G11" s="29"/>
      <c r="H11" s="29"/>
      <c r="I11" s="90" t="s">
        <v>16</v>
      </c>
      <c r="J11" s="22" t="s">
        <v>1</v>
      </c>
      <c r="K11" s="29"/>
      <c r="L11" s="3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17</v>
      </c>
      <c r="E12" s="29"/>
      <c r="F12" s="22" t="s">
        <v>18</v>
      </c>
      <c r="G12" s="29"/>
      <c r="H12" s="29"/>
      <c r="I12" s="90" t="s">
        <v>19</v>
      </c>
      <c r="J12" s="52"/>
      <c r="K12" s="29"/>
      <c r="L12" s="3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89"/>
      <c r="J13" s="29"/>
      <c r="K13" s="29"/>
      <c r="L13" s="3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90" t="s">
        <v>21</v>
      </c>
      <c r="J14" s="22" t="s">
        <v>1</v>
      </c>
      <c r="K14" s="29"/>
      <c r="L14" s="3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227</v>
      </c>
      <c r="F15" s="29"/>
      <c r="G15" s="29"/>
      <c r="H15" s="29"/>
      <c r="I15" s="90" t="s">
        <v>22</v>
      </c>
      <c r="J15" s="22" t="s">
        <v>1</v>
      </c>
      <c r="K15" s="29"/>
      <c r="L15" s="3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89"/>
      <c r="J16" s="29"/>
      <c r="K16" s="29"/>
      <c r="L16" s="3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23</v>
      </c>
      <c r="E17" s="29"/>
      <c r="F17" s="29"/>
      <c r="G17" s="29"/>
      <c r="H17" s="29"/>
      <c r="I17" s="90" t="s">
        <v>21</v>
      </c>
      <c r="J17" s="25" t="str">
        <f>'Rekapitulácia stavby'!AN13</f>
        <v>Vyplň údaj</v>
      </c>
      <c r="K17" s="29"/>
      <c r="L17" s="3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6" t="str">
        <f>'Rekapitulácia stavby'!E14</f>
        <v>Vyplň údaj</v>
      </c>
      <c r="F18" s="209"/>
      <c r="G18" s="209"/>
      <c r="H18" s="209"/>
      <c r="I18" s="90" t="s">
        <v>22</v>
      </c>
      <c r="J18" s="25" t="str">
        <f>'Rekapitulácia stavby'!AN14</f>
        <v>Vyplň údaj</v>
      </c>
      <c r="K18" s="29"/>
      <c r="L18" s="3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89"/>
      <c r="J19" s="29"/>
      <c r="K19" s="29"/>
      <c r="L19" s="3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25</v>
      </c>
      <c r="E20" s="29"/>
      <c r="F20" s="29"/>
      <c r="G20" s="29"/>
      <c r="H20" s="29"/>
      <c r="I20" s="90" t="s">
        <v>21</v>
      </c>
      <c r="J20" s="22" t="s">
        <v>1</v>
      </c>
      <c r="K20" s="29"/>
      <c r="L20" s="3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'Rekapitulácia stavby'!E17</f>
        <v>Ing. Miroslav Schroner</v>
      </c>
      <c r="F21" s="29"/>
      <c r="G21" s="29"/>
      <c r="H21" s="29"/>
      <c r="I21" s="90" t="s">
        <v>22</v>
      </c>
      <c r="J21" s="22" t="s">
        <v>1</v>
      </c>
      <c r="K21" s="29"/>
      <c r="L21" s="3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89"/>
      <c r="J22" s="29"/>
      <c r="K22" s="29"/>
      <c r="L22" s="3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28</v>
      </c>
      <c r="E23" s="29"/>
      <c r="F23" s="29"/>
      <c r="G23" s="29"/>
      <c r="H23" s="29"/>
      <c r="I23" s="90" t="s">
        <v>21</v>
      </c>
      <c r="J23" s="22" t="s">
        <v>1</v>
      </c>
      <c r="K23" s="29"/>
      <c r="L23" s="3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>
        <f>'Rekapitulácia stavby'!E20</f>
        <v>0</v>
      </c>
      <c r="F24" s="29"/>
      <c r="G24" s="29"/>
      <c r="H24" s="29"/>
      <c r="I24" s="90" t="s">
        <v>22</v>
      </c>
      <c r="J24" s="22" t="s">
        <v>1</v>
      </c>
      <c r="K24" s="29"/>
      <c r="L24" s="3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89"/>
      <c r="J25" s="29"/>
      <c r="K25" s="29"/>
      <c r="L25" s="3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29</v>
      </c>
      <c r="E26" s="29"/>
      <c r="F26" s="29"/>
      <c r="G26" s="29"/>
      <c r="H26" s="29"/>
      <c r="I26" s="89"/>
      <c r="J26" s="29"/>
      <c r="K26" s="29"/>
      <c r="L26" s="3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1"/>
      <c r="B27" s="92"/>
      <c r="C27" s="91"/>
      <c r="D27" s="91"/>
      <c r="E27" s="213" t="s">
        <v>1</v>
      </c>
      <c r="F27" s="213"/>
      <c r="G27" s="213"/>
      <c r="H27" s="213"/>
      <c r="I27" s="93"/>
      <c r="J27" s="91"/>
      <c r="K27" s="91"/>
      <c r="L27" s="94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89"/>
      <c r="J28" s="29"/>
      <c r="K28" s="29"/>
      <c r="L28" s="3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3"/>
      <c r="E29" s="63"/>
      <c r="F29" s="63"/>
      <c r="G29" s="63"/>
      <c r="H29" s="63"/>
      <c r="I29" s="95"/>
      <c r="J29" s="63"/>
      <c r="K29" s="63"/>
      <c r="L29" s="3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6" t="s">
        <v>30</v>
      </c>
      <c r="E30" s="29"/>
      <c r="F30" s="29"/>
      <c r="G30" s="29"/>
      <c r="H30" s="29"/>
      <c r="I30" s="89"/>
      <c r="J30" s="68">
        <f>ROUND(J122, 2)</f>
        <v>0</v>
      </c>
      <c r="K30" s="29"/>
      <c r="L30" s="3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3"/>
      <c r="E31" s="63"/>
      <c r="F31" s="63"/>
      <c r="G31" s="63"/>
      <c r="H31" s="63"/>
      <c r="I31" s="95"/>
      <c r="J31" s="63"/>
      <c r="K31" s="63"/>
      <c r="L31" s="3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32</v>
      </c>
      <c r="G32" s="29"/>
      <c r="H32" s="29"/>
      <c r="I32" s="97" t="s">
        <v>31</v>
      </c>
      <c r="J32" s="33" t="s">
        <v>33</v>
      </c>
      <c r="K32" s="29"/>
      <c r="L32" s="3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34</v>
      </c>
      <c r="E33" s="24" t="s">
        <v>35</v>
      </c>
      <c r="F33" s="99">
        <f>ROUND((SUM(BE122:BE165)),  2)</f>
        <v>0</v>
      </c>
      <c r="G33" s="29"/>
      <c r="H33" s="29"/>
      <c r="I33" s="100">
        <v>0.2</v>
      </c>
      <c r="J33" s="99">
        <f>ROUND(((SUM(BE122:BE165))*I33),  2)</f>
        <v>0</v>
      </c>
      <c r="K33" s="29"/>
      <c r="L33" s="3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24" t="s">
        <v>36</v>
      </c>
      <c r="F34" s="99">
        <f>J30</f>
        <v>0</v>
      </c>
      <c r="G34" s="29"/>
      <c r="H34" s="29"/>
      <c r="I34" s="100">
        <v>0.2</v>
      </c>
      <c r="J34" s="99">
        <f>F34*0.2</f>
        <v>0</v>
      </c>
      <c r="K34" s="29"/>
      <c r="L34" s="3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37</v>
      </c>
      <c r="F35" s="99">
        <f>ROUND((SUM(BG122:BG165)),  2)</f>
        <v>0</v>
      </c>
      <c r="G35" s="29"/>
      <c r="H35" s="29"/>
      <c r="I35" s="100">
        <v>0.2</v>
      </c>
      <c r="J35" s="99">
        <f>0</f>
        <v>0</v>
      </c>
      <c r="K35" s="29"/>
      <c r="L35" s="3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38</v>
      </c>
      <c r="F36" s="99">
        <f>ROUND((SUM(BH122:BH165)),  2)</f>
        <v>0</v>
      </c>
      <c r="G36" s="29"/>
      <c r="H36" s="29"/>
      <c r="I36" s="100">
        <v>0.2</v>
      </c>
      <c r="J36" s="99">
        <f>0</f>
        <v>0</v>
      </c>
      <c r="K36" s="29"/>
      <c r="L36" s="3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24" t="s">
        <v>39</v>
      </c>
      <c r="F37" s="99">
        <f>ROUND((SUM(BI122:BI165)),  2)</f>
        <v>0</v>
      </c>
      <c r="G37" s="29"/>
      <c r="H37" s="29"/>
      <c r="I37" s="100">
        <v>0</v>
      </c>
      <c r="J37" s="99">
        <f>0</f>
        <v>0</v>
      </c>
      <c r="K37" s="29"/>
      <c r="L37" s="3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89"/>
      <c r="J38" s="29"/>
      <c r="K38" s="29"/>
      <c r="L38" s="3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1"/>
      <c r="D39" s="102" t="s">
        <v>40</v>
      </c>
      <c r="E39" s="57"/>
      <c r="F39" s="57"/>
      <c r="G39" s="103" t="s">
        <v>41</v>
      </c>
      <c r="H39" s="104" t="s">
        <v>42</v>
      </c>
      <c r="I39" s="105"/>
      <c r="J39" s="106">
        <f>SUM(J30:J37)</f>
        <v>0</v>
      </c>
      <c r="K39" s="107"/>
      <c r="L39" s="3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89"/>
      <c r="J40" s="29"/>
      <c r="K40" s="29"/>
      <c r="L40" s="3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I41" s="86"/>
      <c r="L41" s="17"/>
    </row>
    <row r="42" spans="1:31" s="1" customFormat="1" ht="14.45" customHeight="1">
      <c r="B42" s="17"/>
      <c r="I42" s="86"/>
      <c r="L42" s="17"/>
    </row>
    <row r="43" spans="1:31" s="1" customFormat="1" ht="14.45" customHeight="1">
      <c r="B43" s="17"/>
      <c r="I43" s="86"/>
      <c r="L43" s="17"/>
    </row>
    <row r="44" spans="1:31" s="1" customFormat="1" ht="14.45" customHeight="1">
      <c r="B44" s="17"/>
      <c r="I44" s="86"/>
      <c r="L44" s="17"/>
    </row>
    <row r="45" spans="1:31" s="1" customFormat="1" ht="14.45" customHeight="1">
      <c r="B45" s="17"/>
      <c r="I45" s="86"/>
      <c r="L45" s="17"/>
    </row>
    <row r="46" spans="1:31" s="1" customFormat="1" ht="14.45" customHeight="1">
      <c r="B46" s="17"/>
      <c r="I46" s="86"/>
      <c r="L46" s="17"/>
    </row>
    <row r="47" spans="1:31" s="1" customFormat="1" ht="14.45" customHeight="1">
      <c r="B47" s="17"/>
      <c r="I47" s="86"/>
      <c r="L47" s="17"/>
    </row>
    <row r="48" spans="1:31" s="1" customFormat="1" ht="14.45" customHeight="1">
      <c r="B48" s="17"/>
      <c r="I48" s="86"/>
      <c r="L48" s="17"/>
    </row>
    <row r="49" spans="1:31" s="1" customFormat="1" ht="14.45" customHeight="1">
      <c r="B49" s="17"/>
      <c r="I49" s="86"/>
      <c r="L49" s="17"/>
    </row>
    <row r="50" spans="1:31" s="2" customFormat="1" ht="14.45" customHeight="1">
      <c r="B50" s="39"/>
      <c r="D50" s="40" t="s">
        <v>43</v>
      </c>
      <c r="E50" s="41"/>
      <c r="F50" s="41"/>
      <c r="G50" s="40" t="s">
        <v>44</v>
      </c>
      <c r="H50" s="41"/>
      <c r="I50" s="108"/>
      <c r="J50" s="41"/>
      <c r="K50" s="41"/>
      <c r="L50" s="39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2" t="s">
        <v>45</v>
      </c>
      <c r="E61" s="32"/>
      <c r="F61" s="109" t="s">
        <v>46</v>
      </c>
      <c r="G61" s="42" t="s">
        <v>45</v>
      </c>
      <c r="H61" s="32"/>
      <c r="I61" s="110"/>
      <c r="J61" s="111" t="s">
        <v>46</v>
      </c>
      <c r="K61" s="32"/>
      <c r="L61" s="3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0" t="s">
        <v>47</v>
      </c>
      <c r="E65" s="43"/>
      <c r="F65" s="43"/>
      <c r="G65" s="40" t="s">
        <v>48</v>
      </c>
      <c r="H65" s="43"/>
      <c r="I65" s="112"/>
      <c r="J65" s="43"/>
      <c r="K65" s="43"/>
      <c r="L65" s="3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2" t="s">
        <v>45</v>
      </c>
      <c r="E76" s="32"/>
      <c r="F76" s="109" t="s">
        <v>46</v>
      </c>
      <c r="G76" s="42" t="s">
        <v>45</v>
      </c>
      <c r="H76" s="32"/>
      <c r="I76" s="110"/>
      <c r="J76" s="111" t="s">
        <v>46</v>
      </c>
      <c r="K76" s="32"/>
      <c r="L76" s="3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4"/>
      <c r="C77" s="45"/>
      <c r="D77" s="45"/>
      <c r="E77" s="45"/>
      <c r="F77" s="45"/>
      <c r="G77" s="45"/>
      <c r="H77" s="45"/>
      <c r="I77" s="113"/>
      <c r="J77" s="45"/>
      <c r="K77" s="45"/>
      <c r="L77" s="3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6"/>
      <c r="C81" s="47"/>
      <c r="D81" s="47"/>
      <c r="E81" s="47"/>
      <c r="F81" s="47"/>
      <c r="G81" s="47"/>
      <c r="H81" s="47"/>
      <c r="I81" s="114"/>
      <c r="J81" s="47"/>
      <c r="K81" s="47"/>
      <c r="L81" s="3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82</v>
      </c>
      <c r="D82" s="29"/>
      <c r="E82" s="29"/>
      <c r="F82" s="29"/>
      <c r="G82" s="29"/>
      <c r="H82" s="29"/>
      <c r="I82" s="89"/>
      <c r="J82" s="29"/>
      <c r="K82" s="29"/>
      <c r="L82" s="3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89"/>
      <c r="J83" s="29"/>
      <c r="K83" s="29"/>
      <c r="L83" s="3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89"/>
      <c r="J84" s="29"/>
      <c r="K84" s="29"/>
      <c r="L84" s="3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34" t="str">
        <f>E7</f>
        <v>ZŠ Kráľa Svätopluka, Nitra - výstavba bežeckej dráhy so šprintérskou rovinkou</v>
      </c>
      <c r="F85" s="235"/>
      <c r="G85" s="235"/>
      <c r="H85" s="235"/>
      <c r="I85" s="89"/>
      <c r="J85" s="29"/>
      <c r="K85" s="29"/>
      <c r="L85" s="3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81</v>
      </c>
      <c r="D86" s="29"/>
      <c r="E86" s="29"/>
      <c r="F86" s="29"/>
      <c r="G86" s="29"/>
      <c r="H86" s="29"/>
      <c r="I86" s="89"/>
      <c r="J86" s="29"/>
      <c r="K86" s="29"/>
      <c r="L86" s="3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206" t="str">
        <f>E9</f>
        <v>Atletický ovál a bežecká rovinka</v>
      </c>
      <c r="F87" s="233"/>
      <c r="G87" s="233"/>
      <c r="H87" s="233"/>
      <c r="I87" s="89"/>
      <c r="J87" s="29"/>
      <c r="K87" s="29"/>
      <c r="L87" s="3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89"/>
      <c r="J88" s="29"/>
      <c r="K88" s="29"/>
      <c r="L88" s="3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17</v>
      </c>
      <c r="D89" s="29"/>
      <c r="E89" s="29"/>
      <c r="F89" s="22" t="str">
        <f>F12</f>
        <v xml:space="preserve"> </v>
      </c>
      <c r="G89" s="29"/>
      <c r="H89" s="29"/>
      <c r="I89" s="90" t="s">
        <v>19</v>
      </c>
      <c r="J89" s="52"/>
      <c r="K89" s="29"/>
      <c r="L89" s="3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89"/>
      <c r="J90" s="29"/>
      <c r="K90" s="29"/>
      <c r="L90" s="3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7.95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90" t="s">
        <v>25</v>
      </c>
      <c r="J91" s="27" t="str">
        <f>E21</f>
        <v>Ing. Miroslav Schroner</v>
      </c>
      <c r="K91" s="29"/>
      <c r="L91" s="3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23</v>
      </c>
      <c r="D92" s="29"/>
      <c r="E92" s="29"/>
      <c r="F92" s="22" t="str">
        <f>IF(E18="","",E18)</f>
        <v>Vyplň údaj</v>
      </c>
      <c r="G92" s="29"/>
      <c r="H92" s="29"/>
      <c r="I92" s="90" t="s">
        <v>28</v>
      </c>
      <c r="J92" s="27">
        <f>E24</f>
        <v>0</v>
      </c>
      <c r="K92" s="29"/>
      <c r="L92" s="3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89"/>
      <c r="J93" s="29"/>
      <c r="K93" s="29"/>
      <c r="L93" s="3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5" t="s">
        <v>83</v>
      </c>
      <c r="D94" s="101"/>
      <c r="E94" s="101"/>
      <c r="F94" s="101"/>
      <c r="G94" s="101"/>
      <c r="H94" s="101"/>
      <c r="I94" s="116"/>
      <c r="J94" s="117" t="s">
        <v>84</v>
      </c>
      <c r="K94" s="101"/>
      <c r="L94" s="3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89"/>
      <c r="J95" s="29"/>
      <c r="K95" s="29"/>
      <c r="L95" s="3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8" t="s">
        <v>85</v>
      </c>
      <c r="D96" s="29"/>
      <c r="E96" s="29"/>
      <c r="F96" s="29"/>
      <c r="G96" s="29"/>
      <c r="H96" s="29"/>
      <c r="I96" s="89"/>
      <c r="J96" s="68">
        <f>J122</f>
        <v>0</v>
      </c>
      <c r="K96" s="29"/>
      <c r="L96" s="3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86</v>
      </c>
    </row>
    <row r="97" spans="1:31" s="9" customFormat="1" ht="24.95" customHeight="1">
      <c r="B97" s="119"/>
      <c r="D97" s="120" t="s">
        <v>87</v>
      </c>
      <c r="E97" s="121"/>
      <c r="F97" s="121"/>
      <c r="G97" s="121"/>
      <c r="H97" s="121"/>
      <c r="I97" s="122"/>
      <c r="J97" s="123">
        <f>J123</f>
        <v>0</v>
      </c>
      <c r="L97" s="119"/>
    </row>
    <row r="98" spans="1:31" s="10" customFormat="1" ht="19.899999999999999" customHeight="1">
      <c r="B98" s="124"/>
      <c r="D98" s="125" t="s">
        <v>88</v>
      </c>
      <c r="E98" s="126"/>
      <c r="F98" s="126"/>
      <c r="G98" s="126"/>
      <c r="H98" s="126"/>
      <c r="I98" s="127"/>
      <c r="J98" s="128">
        <f>J124</f>
        <v>0</v>
      </c>
      <c r="L98" s="124"/>
    </row>
    <row r="99" spans="1:31" s="10" customFormat="1" ht="19.899999999999999" customHeight="1">
      <c r="B99" s="124"/>
      <c r="D99" s="125" t="s">
        <v>89</v>
      </c>
      <c r="E99" s="126"/>
      <c r="F99" s="126"/>
      <c r="G99" s="126"/>
      <c r="H99" s="126"/>
      <c r="I99" s="127"/>
      <c r="J99" s="128">
        <f>J142</f>
        <v>0</v>
      </c>
      <c r="L99" s="124"/>
    </row>
    <row r="100" spans="1:31" s="10" customFormat="1" ht="19.899999999999999" customHeight="1">
      <c r="B100" s="124"/>
      <c r="D100" s="125" t="s">
        <v>90</v>
      </c>
      <c r="E100" s="126"/>
      <c r="F100" s="126"/>
      <c r="G100" s="126"/>
      <c r="H100" s="126"/>
      <c r="I100" s="127"/>
      <c r="J100" s="128">
        <f>J147</f>
        <v>0</v>
      </c>
      <c r="L100" s="124"/>
    </row>
    <row r="101" spans="1:31" s="10" customFormat="1" ht="19.899999999999999" customHeight="1">
      <c r="B101" s="124"/>
      <c r="D101" s="125" t="s">
        <v>91</v>
      </c>
      <c r="E101" s="126"/>
      <c r="F101" s="126"/>
      <c r="G101" s="126"/>
      <c r="H101" s="126"/>
      <c r="I101" s="127"/>
      <c r="J101" s="128">
        <f>J164</f>
        <v>0</v>
      </c>
      <c r="L101" s="124"/>
    </row>
    <row r="102" spans="1:31" s="10" customFormat="1" ht="19.899999999999999" customHeight="1">
      <c r="B102" s="119"/>
      <c r="C102" s="9"/>
      <c r="D102" s="120" t="s">
        <v>198</v>
      </c>
      <c r="E102" s="121"/>
      <c r="F102" s="121"/>
      <c r="G102" s="121"/>
      <c r="H102" s="121"/>
      <c r="I102" s="122"/>
      <c r="J102" s="123">
        <f>J166</f>
        <v>0</v>
      </c>
      <c r="L102" s="124"/>
    </row>
    <row r="103" spans="1:31" s="2" customFormat="1" ht="21.75" customHeight="1">
      <c r="A103" s="29"/>
      <c r="B103" s="30"/>
      <c r="C103" s="29"/>
      <c r="D103" s="29"/>
      <c r="E103" s="29"/>
      <c r="F103" s="29"/>
      <c r="G103" s="29"/>
      <c r="H103" s="29"/>
      <c r="I103" s="89"/>
      <c r="J103" s="29"/>
      <c r="K103" s="29"/>
      <c r="L103" s="3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s="2" customFormat="1" ht="6.95" customHeight="1">
      <c r="A104" s="29"/>
      <c r="B104" s="44"/>
      <c r="C104" s="45"/>
      <c r="D104" s="45"/>
      <c r="E104" s="45"/>
      <c r="F104" s="45"/>
      <c r="G104" s="45"/>
      <c r="H104" s="45"/>
      <c r="I104" s="113"/>
      <c r="J104" s="45"/>
      <c r="K104" s="45"/>
      <c r="L104" s="3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8" spans="1:31" s="2" customFormat="1" ht="6.95" customHeight="1">
      <c r="A108" s="29"/>
      <c r="B108" s="46"/>
      <c r="C108" s="47"/>
      <c r="D108" s="47"/>
      <c r="E108" s="47"/>
      <c r="F108" s="47"/>
      <c r="G108" s="47"/>
      <c r="H108" s="47"/>
      <c r="I108" s="114"/>
      <c r="J108" s="47"/>
      <c r="K108" s="47"/>
      <c r="L108" s="3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24.95" customHeight="1">
      <c r="A109" s="29"/>
      <c r="B109" s="30"/>
      <c r="C109" s="18" t="s">
        <v>92</v>
      </c>
      <c r="D109" s="29"/>
      <c r="E109" s="29"/>
      <c r="F109" s="29"/>
      <c r="G109" s="29"/>
      <c r="H109" s="29"/>
      <c r="I109" s="89"/>
      <c r="J109" s="29"/>
      <c r="K109" s="29"/>
      <c r="L109" s="3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5" customHeight="1">
      <c r="A110" s="29"/>
      <c r="B110" s="30"/>
      <c r="C110" s="29"/>
      <c r="D110" s="29"/>
      <c r="E110" s="29"/>
      <c r="F110" s="29"/>
      <c r="G110" s="29"/>
      <c r="H110" s="29"/>
      <c r="I110" s="89"/>
      <c r="J110" s="29"/>
      <c r="K110" s="29"/>
      <c r="L110" s="3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14</v>
      </c>
      <c r="D111" s="29"/>
      <c r="E111" s="29"/>
      <c r="F111" s="29"/>
      <c r="G111" s="29"/>
      <c r="H111" s="29"/>
      <c r="I111" s="89"/>
      <c r="J111" s="29"/>
      <c r="K111" s="29"/>
      <c r="L111" s="3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34" t="str">
        <f>E7</f>
        <v>ZŠ Kráľa Svätopluka, Nitra - výstavba bežeckej dráhy so šprintérskou rovinkou</v>
      </c>
      <c r="F112" s="235"/>
      <c r="G112" s="235"/>
      <c r="H112" s="235"/>
      <c r="I112" s="89"/>
      <c r="J112" s="29"/>
      <c r="K112" s="29"/>
      <c r="L112" s="3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81</v>
      </c>
      <c r="D113" s="29"/>
      <c r="E113" s="29"/>
      <c r="F113" s="29"/>
      <c r="G113" s="29"/>
      <c r="H113" s="29"/>
      <c r="I113" s="89"/>
      <c r="J113" s="29"/>
      <c r="K113" s="29"/>
      <c r="L113" s="3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6.5" customHeight="1">
      <c r="A114" s="29"/>
      <c r="B114" s="30"/>
      <c r="C114" s="29"/>
      <c r="D114" s="29"/>
      <c r="E114" s="206" t="str">
        <f>E9</f>
        <v>Atletický ovál a bežecká rovinka</v>
      </c>
      <c r="F114" s="233"/>
      <c r="G114" s="233"/>
      <c r="H114" s="233"/>
      <c r="I114" s="89"/>
      <c r="J114" s="29"/>
      <c r="K114" s="29"/>
      <c r="L114" s="3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89"/>
      <c r="J115" s="29"/>
      <c r="K115" s="29"/>
      <c r="L115" s="3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17</v>
      </c>
      <c r="D116" s="29"/>
      <c r="E116" s="29"/>
      <c r="F116" s="22" t="str">
        <f>F12</f>
        <v xml:space="preserve"> </v>
      </c>
      <c r="G116" s="29"/>
      <c r="H116" s="29"/>
      <c r="I116" s="90" t="s">
        <v>19</v>
      </c>
      <c r="J116" s="52"/>
      <c r="K116" s="29"/>
      <c r="L116" s="3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89"/>
      <c r="J117" s="29"/>
      <c r="K117" s="29"/>
      <c r="L117" s="3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27.95" customHeight="1">
      <c r="A118" s="29"/>
      <c r="B118" s="30"/>
      <c r="C118" s="24" t="s">
        <v>20</v>
      </c>
      <c r="D118" s="29"/>
      <c r="E118" s="29"/>
      <c r="F118" s="22" t="str">
        <f>E15</f>
        <v>Mesto Nitra</v>
      </c>
      <c r="G118" s="29"/>
      <c r="H118" s="29"/>
      <c r="I118" s="90" t="s">
        <v>25</v>
      </c>
      <c r="J118" s="27" t="str">
        <f>E21</f>
        <v>Ing. Miroslav Schroner</v>
      </c>
      <c r="K118" s="29"/>
      <c r="L118" s="3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5.2" customHeight="1">
      <c r="A119" s="29"/>
      <c r="B119" s="30"/>
      <c r="C119" s="24" t="s">
        <v>23</v>
      </c>
      <c r="D119" s="29"/>
      <c r="E119" s="29"/>
      <c r="F119" s="22" t="str">
        <f>IF(E18="","",E18)</f>
        <v>Vyplň údaj</v>
      </c>
      <c r="G119" s="29"/>
      <c r="H119" s="29"/>
      <c r="I119" s="90" t="s">
        <v>28</v>
      </c>
      <c r="J119" s="27">
        <f>E24</f>
        <v>0</v>
      </c>
      <c r="K119" s="29"/>
      <c r="L119" s="3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0.35" customHeight="1">
      <c r="A120" s="29"/>
      <c r="B120" s="30"/>
      <c r="C120" s="29"/>
      <c r="D120" s="29"/>
      <c r="E120" s="29"/>
      <c r="F120" s="29"/>
      <c r="G120" s="29"/>
      <c r="H120" s="29"/>
      <c r="I120" s="89"/>
      <c r="J120" s="29"/>
      <c r="K120" s="29"/>
      <c r="L120" s="3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11" customFormat="1" ht="29.25" customHeight="1">
      <c r="A121" s="129"/>
      <c r="B121" s="130"/>
      <c r="C121" s="131" t="s">
        <v>93</v>
      </c>
      <c r="D121" s="132" t="s">
        <v>55</v>
      </c>
      <c r="E121" s="132" t="s">
        <v>51</v>
      </c>
      <c r="F121" s="132" t="s">
        <v>52</v>
      </c>
      <c r="G121" s="132" t="s">
        <v>94</v>
      </c>
      <c r="H121" s="132" t="s">
        <v>95</v>
      </c>
      <c r="I121" s="133" t="s">
        <v>96</v>
      </c>
      <c r="J121" s="134" t="s">
        <v>84</v>
      </c>
      <c r="K121" s="135" t="s">
        <v>97</v>
      </c>
      <c r="L121" s="136"/>
      <c r="M121" s="59" t="s">
        <v>1</v>
      </c>
      <c r="N121" s="60" t="s">
        <v>34</v>
      </c>
      <c r="O121" s="60" t="s">
        <v>98</v>
      </c>
      <c r="P121" s="60" t="s">
        <v>99</v>
      </c>
      <c r="Q121" s="60" t="s">
        <v>100</v>
      </c>
      <c r="R121" s="60" t="s">
        <v>101</v>
      </c>
      <c r="S121" s="60" t="s">
        <v>102</v>
      </c>
      <c r="T121" s="61" t="s">
        <v>103</v>
      </c>
      <c r="U121" s="129"/>
      <c r="V121" s="129"/>
      <c r="W121" s="129"/>
      <c r="X121" s="129"/>
      <c r="Y121" s="129"/>
      <c r="Z121" s="129"/>
      <c r="AA121" s="129"/>
      <c r="AB121" s="129"/>
      <c r="AC121" s="129"/>
      <c r="AD121" s="129"/>
      <c r="AE121" s="129"/>
    </row>
    <row r="122" spans="1:65" s="2" customFormat="1" ht="22.9" customHeight="1">
      <c r="A122" s="29"/>
      <c r="B122" s="30"/>
      <c r="C122" s="66" t="s">
        <v>85</v>
      </c>
      <c r="D122" s="29"/>
      <c r="E122" s="29"/>
      <c r="F122" s="29"/>
      <c r="G122" s="29"/>
      <c r="H122" s="29"/>
      <c r="I122" s="89"/>
      <c r="J122" s="137">
        <f>J123+J166</f>
        <v>0</v>
      </c>
      <c r="K122" s="29"/>
      <c r="L122" s="30"/>
      <c r="M122" s="62"/>
      <c r="N122" s="53"/>
      <c r="O122" s="63"/>
      <c r="P122" s="138">
        <f>P123</f>
        <v>0</v>
      </c>
      <c r="Q122" s="63"/>
      <c r="R122" s="138">
        <f>R123</f>
        <v>450.22116513999998</v>
      </c>
      <c r="S122" s="63"/>
      <c r="T122" s="139">
        <f>T123</f>
        <v>200.43458000000001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T122" s="14" t="s">
        <v>69</v>
      </c>
      <c r="AU122" s="14" t="s">
        <v>86</v>
      </c>
      <c r="BK122" s="140">
        <f>BK123</f>
        <v>0</v>
      </c>
    </row>
    <row r="123" spans="1:65" s="12" customFormat="1" ht="25.9" customHeight="1">
      <c r="B123" s="141"/>
      <c r="D123" s="142" t="s">
        <v>69</v>
      </c>
      <c r="E123" s="143" t="s">
        <v>104</v>
      </c>
      <c r="F123" s="143" t="s">
        <v>105</v>
      </c>
      <c r="I123" s="144"/>
      <c r="J123" s="145">
        <f>J124+J142+J147+J164</f>
        <v>0</v>
      </c>
      <c r="L123" s="141"/>
      <c r="M123" s="146"/>
      <c r="N123" s="147"/>
      <c r="O123" s="147"/>
      <c r="P123" s="148">
        <f>P124+P142+P147+P164</f>
        <v>0</v>
      </c>
      <c r="Q123" s="147"/>
      <c r="R123" s="148">
        <f>R124+R142+R147+R164</f>
        <v>450.22116513999998</v>
      </c>
      <c r="S123" s="147"/>
      <c r="T123" s="149">
        <f>T124+T142+T147+T164</f>
        <v>200.43458000000001</v>
      </c>
      <c r="AR123" s="142" t="s">
        <v>74</v>
      </c>
      <c r="AT123" s="150" t="s">
        <v>69</v>
      </c>
      <c r="AU123" s="150" t="s">
        <v>70</v>
      </c>
      <c r="AY123" s="142" t="s">
        <v>106</v>
      </c>
      <c r="BK123" s="151">
        <f>BK124+BK142+BK147+BK164</f>
        <v>0</v>
      </c>
    </row>
    <row r="124" spans="1:65" s="12" customFormat="1" ht="22.9" customHeight="1">
      <c r="B124" s="141"/>
      <c r="D124" s="142" t="s">
        <v>69</v>
      </c>
      <c r="E124" s="152" t="s">
        <v>74</v>
      </c>
      <c r="F124" s="152" t="s">
        <v>107</v>
      </c>
      <c r="I124" s="144"/>
      <c r="J124" s="153">
        <f>SUM(J125:J141)</f>
        <v>0</v>
      </c>
      <c r="L124" s="141"/>
      <c r="M124" s="146"/>
      <c r="N124" s="147"/>
      <c r="O124" s="147"/>
      <c r="P124" s="148">
        <f>SUM(P125:P141)</f>
        <v>0</v>
      </c>
      <c r="Q124" s="147"/>
      <c r="R124" s="148">
        <f>SUM(R125:R141)</f>
        <v>7.9000000000000008E-3</v>
      </c>
      <c r="S124" s="147"/>
      <c r="T124" s="149">
        <f>SUM(T125:T141)</f>
        <v>200.43458000000001</v>
      </c>
      <c r="AR124" s="142" t="s">
        <v>74</v>
      </c>
      <c r="AT124" s="150" t="s">
        <v>69</v>
      </c>
      <c r="AU124" s="150" t="s">
        <v>74</v>
      </c>
      <c r="AY124" s="142" t="s">
        <v>106</v>
      </c>
      <c r="BK124" s="151">
        <f>SUM(BK125:BK141)</f>
        <v>0</v>
      </c>
    </row>
    <row r="125" spans="1:65" s="2" customFormat="1" ht="32.25" customHeight="1">
      <c r="A125" s="29"/>
      <c r="B125" s="154"/>
      <c r="C125" s="155" t="s">
        <v>74</v>
      </c>
      <c r="D125" s="155" t="s">
        <v>108</v>
      </c>
      <c r="E125" s="156" t="s">
        <v>199</v>
      </c>
      <c r="F125" s="157" t="s">
        <v>200</v>
      </c>
      <c r="G125" s="158" t="s">
        <v>117</v>
      </c>
      <c r="H125" s="159">
        <v>229.71</v>
      </c>
      <c r="I125" s="160"/>
      <c r="J125" s="159">
        <f t="shared" ref="J125:J141" si="0">ROUND(I125*H125,3)</f>
        <v>0</v>
      </c>
      <c r="K125" s="161"/>
      <c r="L125" s="30"/>
      <c r="M125" s="162" t="s">
        <v>1</v>
      </c>
      <c r="N125" s="163" t="s">
        <v>36</v>
      </c>
      <c r="O125" s="55"/>
      <c r="P125" s="164">
        <f t="shared" ref="P125:P141" si="1">O125*H125</f>
        <v>0</v>
      </c>
      <c r="Q125" s="164">
        <v>0</v>
      </c>
      <c r="R125" s="164">
        <f t="shared" ref="R125:R141" si="2">Q125*H125</f>
        <v>0</v>
      </c>
      <c r="S125" s="164">
        <v>9.8000000000000004E-2</v>
      </c>
      <c r="T125" s="165">
        <f t="shared" ref="T125:T141" si="3">S125*H125</f>
        <v>22.511580000000002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6" t="s">
        <v>78</v>
      </c>
      <c r="AT125" s="166" t="s">
        <v>108</v>
      </c>
      <c r="AU125" s="166" t="s">
        <v>77</v>
      </c>
      <c r="AY125" s="14" t="s">
        <v>106</v>
      </c>
      <c r="BE125" s="167">
        <f t="shared" ref="BE125:BE141" si="4">IF(N125="základná",J125,0)</f>
        <v>0</v>
      </c>
      <c r="BF125" s="167">
        <f t="shared" ref="BF125:BF141" si="5">IF(N125="znížená",J125,0)</f>
        <v>0</v>
      </c>
      <c r="BG125" s="167">
        <f t="shared" ref="BG125:BG141" si="6">IF(N125="zákl. prenesená",J125,0)</f>
        <v>0</v>
      </c>
      <c r="BH125" s="167">
        <f t="shared" ref="BH125:BH141" si="7">IF(N125="zníž. prenesená",J125,0)</f>
        <v>0</v>
      </c>
      <c r="BI125" s="167">
        <f t="shared" ref="BI125:BI141" si="8">IF(N125="nulová",J125,0)</f>
        <v>0</v>
      </c>
      <c r="BJ125" s="14" t="s">
        <v>77</v>
      </c>
      <c r="BK125" s="168">
        <f t="shared" ref="BK125:BK141" si="9">ROUND(I125*H125,3)</f>
        <v>0</v>
      </c>
      <c r="BL125" s="14" t="s">
        <v>78</v>
      </c>
      <c r="BM125" s="166" t="s">
        <v>111</v>
      </c>
    </row>
    <row r="126" spans="1:65" s="2" customFormat="1" ht="32.25" customHeight="1">
      <c r="A126" s="29"/>
      <c r="B126" s="154"/>
      <c r="C126" s="155">
        <v>2</v>
      </c>
      <c r="D126" s="155" t="s">
        <v>108</v>
      </c>
      <c r="E126" s="156" t="s">
        <v>201</v>
      </c>
      <c r="F126" s="157" t="s">
        <v>202</v>
      </c>
      <c r="G126" s="158" t="s">
        <v>117</v>
      </c>
      <c r="H126" s="159">
        <v>229.71</v>
      </c>
      <c r="I126" s="160"/>
      <c r="J126" s="159">
        <f t="shared" si="0"/>
        <v>0</v>
      </c>
      <c r="K126" s="161"/>
      <c r="L126" s="30"/>
      <c r="M126" s="162"/>
      <c r="N126" s="163"/>
      <c r="O126" s="55"/>
      <c r="P126" s="164"/>
      <c r="Q126" s="164"/>
      <c r="R126" s="164"/>
      <c r="S126" s="164"/>
      <c r="T126" s="165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6"/>
      <c r="AT126" s="166"/>
      <c r="AU126" s="166"/>
      <c r="AY126" s="14"/>
      <c r="BE126" s="167"/>
      <c r="BF126" s="167"/>
      <c r="BG126" s="167"/>
      <c r="BH126" s="167"/>
      <c r="BI126" s="167"/>
      <c r="BJ126" s="14"/>
      <c r="BK126" s="168"/>
      <c r="BL126" s="14"/>
      <c r="BM126" s="166"/>
    </row>
    <row r="127" spans="1:65" s="2" customFormat="1" ht="32.25" customHeight="1">
      <c r="A127" s="29"/>
      <c r="B127" s="154"/>
      <c r="C127" s="155">
        <v>3</v>
      </c>
      <c r="D127" s="155" t="s">
        <v>108</v>
      </c>
      <c r="E127" s="156" t="s">
        <v>109</v>
      </c>
      <c r="F127" s="157" t="s">
        <v>225</v>
      </c>
      <c r="G127" s="158" t="s">
        <v>110</v>
      </c>
      <c r="H127" s="159">
        <v>983</v>
      </c>
      <c r="I127" s="160"/>
      <c r="J127" s="159">
        <f t="shared" ref="J127" si="10">ROUND(I127*H127,3)</f>
        <v>0</v>
      </c>
      <c r="K127" s="161"/>
      <c r="L127" s="30"/>
      <c r="M127" s="162"/>
      <c r="N127" s="163"/>
      <c r="O127" s="55"/>
      <c r="P127" s="164"/>
      <c r="Q127" s="164"/>
      <c r="R127" s="164"/>
      <c r="S127" s="164"/>
      <c r="T127" s="165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6"/>
      <c r="AT127" s="166"/>
      <c r="AU127" s="166"/>
      <c r="AY127" s="14"/>
      <c r="BE127" s="167"/>
      <c r="BF127" s="167"/>
      <c r="BG127" s="167"/>
      <c r="BH127" s="167"/>
      <c r="BI127" s="167"/>
      <c r="BJ127" s="14"/>
      <c r="BK127" s="168"/>
      <c r="BL127" s="14"/>
      <c r="BM127" s="166"/>
    </row>
    <row r="128" spans="1:65" s="2" customFormat="1" ht="32.25" customHeight="1">
      <c r="A128" s="29"/>
      <c r="B128" s="154"/>
      <c r="C128" s="155">
        <v>4</v>
      </c>
      <c r="D128" s="155" t="s">
        <v>108</v>
      </c>
      <c r="E128" s="156" t="s">
        <v>113</v>
      </c>
      <c r="F128" s="157" t="s">
        <v>210</v>
      </c>
      <c r="G128" s="158" t="s">
        <v>110</v>
      </c>
      <c r="H128" s="159">
        <v>983</v>
      </c>
      <c r="I128" s="160"/>
      <c r="J128" s="159">
        <f t="shared" si="0"/>
        <v>0</v>
      </c>
      <c r="K128" s="161"/>
      <c r="L128" s="30"/>
      <c r="M128" s="162" t="s">
        <v>1</v>
      </c>
      <c r="N128" s="163" t="s">
        <v>36</v>
      </c>
      <c r="O128" s="55"/>
      <c r="P128" s="164">
        <f t="shared" si="1"/>
        <v>0</v>
      </c>
      <c r="Q128" s="164">
        <v>0</v>
      </c>
      <c r="R128" s="164">
        <f t="shared" si="2"/>
        <v>0</v>
      </c>
      <c r="S128" s="164">
        <v>0.18099999999999999</v>
      </c>
      <c r="T128" s="165">
        <f t="shared" si="3"/>
        <v>177.923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6" t="s">
        <v>78</v>
      </c>
      <c r="AT128" s="166" t="s">
        <v>108</v>
      </c>
      <c r="AU128" s="166" t="s">
        <v>77</v>
      </c>
      <c r="AY128" s="14" t="s">
        <v>106</v>
      </c>
      <c r="BE128" s="167">
        <f t="shared" si="4"/>
        <v>0</v>
      </c>
      <c r="BF128" s="167">
        <f t="shared" si="5"/>
        <v>0</v>
      </c>
      <c r="BG128" s="167">
        <f t="shared" si="6"/>
        <v>0</v>
      </c>
      <c r="BH128" s="167">
        <f t="shared" si="7"/>
        <v>0</v>
      </c>
      <c r="BI128" s="167">
        <f t="shared" si="8"/>
        <v>0</v>
      </c>
      <c r="BJ128" s="14" t="s">
        <v>77</v>
      </c>
      <c r="BK128" s="168">
        <f t="shared" si="9"/>
        <v>0</v>
      </c>
      <c r="BL128" s="14" t="s">
        <v>78</v>
      </c>
      <c r="BM128" s="166" t="s">
        <v>114</v>
      </c>
    </row>
    <row r="129" spans="1:65" s="2" customFormat="1" ht="32.25" customHeight="1">
      <c r="A129" s="29"/>
      <c r="B129" s="154"/>
      <c r="C129" s="155">
        <v>5</v>
      </c>
      <c r="D129" s="155" t="s">
        <v>108</v>
      </c>
      <c r="E129" s="156" t="s">
        <v>115</v>
      </c>
      <c r="F129" s="157" t="s">
        <v>116</v>
      </c>
      <c r="G129" s="158" t="s">
        <v>117</v>
      </c>
      <c r="H129" s="159">
        <v>45.27</v>
      </c>
      <c r="I129" s="160"/>
      <c r="J129" s="159">
        <f t="shared" si="0"/>
        <v>0</v>
      </c>
      <c r="K129" s="161"/>
      <c r="L129" s="30"/>
      <c r="M129" s="162" t="s">
        <v>1</v>
      </c>
      <c r="N129" s="163" t="s">
        <v>36</v>
      </c>
      <c r="O129" s="55"/>
      <c r="P129" s="164">
        <f t="shared" si="1"/>
        <v>0</v>
      </c>
      <c r="Q129" s="164">
        <v>0</v>
      </c>
      <c r="R129" s="164">
        <f t="shared" si="2"/>
        <v>0</v>
      </c>
      <c r="S129" s="164">
        <v>0</v>
      </c>
      <c r="T129" s="165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6" t="s">
        <v>78</v>
      </c>
      <c r="AT129" s="166" t="s">
        <v>108</v>
      </c>
      <c r="AU129" s="166" t="s">
        <v>77</v>
      </c>
      <c r="AY129" s="14" t="s">
        <v>106</v>
      </c>
      <c r="BE129" s="167">
        <f t="shared" si="4"/>
        <v>0</v>
      </c>
      <c r="BF129" s="167">
        <f t="shared" si="5"/>
        <v>0</v>
      </c>
      <c r="BG129" s="167">
        <f t="shared" si="6"/>
        <v>0</v>
      </c>
      <c r="BH129" s="167">
        <f t="shared" si="7"/>
        <v>0</v>
      </c>
      <c r="BI129" s="167">
        <f t="shared" si="8"/>
        <v>0</v>
      </c>
      <c r="BJ129" s="14" t="s">
        <v>77</v>
      </c>
      <c r="BK129" s="168">
        <f t="shared" si="9"/>
        <v>0</v>
      </c>
      <c r="BL129" s="14" t="s">
        <v>78</v>
      </c>
      <c r="BM129" s="166" t="s">
        <v>118</v>
      </c>
    </row>
    <row r="130" spans="1:65" s="2" customFormat="1" ht="37.5" customHeight="1">
      <c r="A130" s="29"/>
      <c r="B130" s="154"/>
      <c r="C130" s="155">
        <v>6</v>
      </c>
      <c r="D130" s="155" t="s">
        <v>108</v>
      </c>
      <c r="E130" s="156" t="s">
        <v>119</v>
      </c>
      <c r="F130" s="157" t="s">
        <v>120</v>
      </c>
      <c r="G130" s="158" t="s">
        <v>117</v>
      </c>
      <c r="H130" s="159">
        <v>45.27</v>
      </c>
      <c r="I130" s="160"/>
      <c r="J130" s="159">
        <f t="shared" si="0"/>
        <v>0</v>
      </c>
      <c r="K130" s="161"/>
      <c r="L130" s="30"/>
      <c r="M130" s="162" t="s">
        <v>1</v>
      </c>
      <c r="N130" s="163" t="s">
        <v>36</v>
      </c>
      <c r="O130" s="55"/>
      <c r="P130" s="164">
        <f t="shared" si="1"/>
        <v>0</v>
      </c>
      <c r="Q130" s="164">
        <v>0</v>
      </c>
      <c r="R130" s="164">
        <f t="shared" si="2"/>
        <v>0</v>
      </c>
      <c r="S130" s="164">
        <v>0</v>
      </c>
      <c r="T130" s="165">
        <f t="shared" si="3"/>
        <v>0</v>
      </c>
      <c r="U130" s="29"/>
      <c r="V130" s="29"/>
      <c r="W130" s="29"/>
      <c r="X130" s="29"/>
      <c r="Y130" s="168"/>
      <c r="Z130" s="29"/>
      <c r="AA130" s="29"/>
      <c r="AB130" s="29"/>
      <c r="AC130" s="29"/>
      <c r="AD130" s="29"/>
      <c r="AE130" s="29"/>
      <c r="AR130" s="166" t="s">
        <v>78</v>
      </c>
      <c r="AT130" s="166" t="s">
        <v>108</v>
      </c>
      <c r="AU130" s="166" t="s">
        <v>77</v>
      </c>
      <c r="AY130" s="14" t="s">
        <v>106</v>
      </c>
      <c r="BE130" s="167">
        <f t="shared" si="4"/>
        <v>0</v>
      </c>
      <c r="BF130" s="167">
        <f t="shared" si="5"/>
        <v>0</v>
      </c>
      <c r="BG130" s="167">
        <f t="shared" si="6"/>
        <v>0</v>
      </c>
      <c r="BH130" s="167">
        <f t="shared" si="7"/>
        <v>0</v>
      </c>
      <c r="BI130" s="167">
        <f t="shared" si="8"/>
        <v>0</v>
      </c>
      <c r="BJ130" s="14" t="s">
        <v>77</v>
      </c>
      <c r="BK130" s="168">
        <f t="shared" si="9"/>
        <v>0</v>
      </c>
      <c r="BL130" s="14" t="s">
        <v>78</v>
      </c>
      <c r="BM130" s="166" t="s">
        <v>121</v>
      </c>
    </row>
    <row r="131" spans="1:65" s="2" customFormat="1" ht="32.25" customHeight="1">
      <c r="A131" s="189"/>
      <c r="B131" s="154"/>
      <c r="C131" s="155">
        <v>6</v>
      </c>
      <c r="D131" s="190" t="s">
        <v>108</v>
      </c>
      <c r="E131" s="191" t="s">
        <v>220</v>
      </c>
      <c r="F131" s="157" t="s">
        <v>223</v>
      </c>
      <c r="G131" s="192" t="s">
        <v>117</v>
      </c>
      <c r="H131" s="159">
        <v>274.98</v>
      </c>
      <c r="I131" s="160"/>
      <c r="J131" s="159">
        <f t="shared" si="0"/>
        <v>0</v>
      </c>
      <c r="K131" s="161"/>
      <c r="L131" s="30"/>
      <c r="M131" s="162" t="s">
        <v>1</v>
      </c>
      <c r="N131" s="163" t="s">
        <v>36</v>
      </c>
      <c r="O131" s="55"/>
      <c r="P131" s="164">
        <f t="shared" ref="P131" si="11">O131*H131</f>
        <v>0</v>
      </c>
      <c r="Q131" s="164">
        <v>0</v>
      </c>
      <c r="R131" s="164">
        <f t="shared" ref="R131" si="12">Q131*H131</f>
        <v>0</v>
      </c>
      <c r="S131" s="164">
        <v>0</v>
      </c>
      <c r="T131" s="165">
        <f t="shared" ref="T131" si="13">S131*H131</f>
        <v>0</v>
      </c>
      <c r="U131" s="189"/>
      <c r="V131" s="189"/>
      <c r="W131" s="189"/>
      <c r="X131" s="189"/>
      <c r="Y131" s="168"/>
      <c r="Z131" s="189"/>
      <c r="AA131" s="189"/>
      <c r="AB131" s="189"/>
      <c r="AC131" s="189"/>
      <c r="AD131" s="189"/>
      <c r="AE131" s="189"/>
      <c r="AR131" s="166" t="s">
        <v>78</v>
      </c>
      <c r="AT131" s="166" t="s">
        <v>108</v>
      </c>
      <c r="AU131" s="166" t="s">
        <v>77</v>
      </c>
      <c r="AY131" s="14" t="s">
        <v>106</v>
      </c>
      <c r="BE131" s="167">
        <f t="shared" ref="BE131" si="14">IF(N131="základná",J131,0)</f>
        <v>0</v>
      </c>
      <c r="BF131" s="167">
        <f t="shared" ref="BF131" si="15">IF(N131="znížená",J131,0)</f>
        <v>0</v>
      </c>
      <c r="BG131" s="167">
        <f t="shared" ref="BG131" si="16">IF(N131="zákl. prenesená",J131,0)</f>
        <v>0</v>
      </c>
      <c r="BH131" s="167">
        <f t="shared" ref="BH131" si="17">IF(N131="zníž. prenesená",J131,0)</f>
        <v>0</v>
      </c>
      <c r="BI131" s="167">
        <f t="shared" ref="BI131" si="18">IF(N131="nulová",J131,0)</f>
        <v>0</v>
      </c>
      <c r="BJ131" s="14" t="s">
        <v>77</v>
      </c>
      <c r="BK131" s="168">
        <f t="shared" ref="BK131" si="19">ROUND(I131*H131,3)</f>
        <v>0</v>
      </c>
      <c r="BL131" s="14" t="s">
        <v>78</v>
      </c>
      <c r="BM131" s="166" t="s">
        <v>121</v>
      </c>
    </row>
    <row r="132" spans="1:65" s="2" customFormat="1" ht="32.25" customHeight="1">
      <c r="A132" s="189"/>
      <c r="B132" s="154"/>
      <c r="C132" s="155">
        <v>6</v>
      </c>
      <c r="D132" s="190" t="s">
        <v>108</v>
      </c>
      <c r="E132" s="191" t="s">
        <v>221</v>
      </c>
      <c r="F132" s="157" t="s">
        <v>224</v>
      </c>
      <c r="G132" s="192" t="s">
        <v>124</v>
      </c>
      <c r="H132" s="159">
        <v>494.96</v>
      </c>
      <c r="I132" s="160"/>
      <c r="J132" s="159">
        <f t="shared" si="0"/>
        <v>0</v>
      </c>
      <c r="K132" s="161"/>
      <c r="L132" s="30"/>
      <c r="M132" s="162" t="s">
        <v>1</v>
      </c>
      <c r="N132" s="163" t="s">
        <v>36</v>
      </c>
      <c r="O132" s="55"/>
      <c r="P132" s="164">
        <f t="shared" ref="P132" si="20">O132*H132</f>
        <v>0</v>
      </c>
      <c r="Q132" s="164">
        <v>0</v>
      </c>
      <c r="R132" s="164">
        <f t="shared" ref="R132" si="21">Q132*H132</f>
        <v>0</v>
      </c>
      <c r="S132" s="164">
        <v>0</v>
      </c>
      <c r="T132" s="165">
        <f t="shared" ref="T132" si="22">S132*H132</f>
        <v>0</v>
      </c>
      <c r="U132" s="189"/>
      <c r="V132" s="189"/>
      <c r="W132" s="189"/>
      <c r="X132" s="189"/>
      <c r="Y132" s="168"/>
      <c r="Z132" s="189"/>
      <c r="AA132" s="189"/>
      <c r="AB132" s="189"/>
      <c r="AC132" s="189"/>
      <c r="AD132" s="189"/>
      <c r="AE132" s="189"/>
      <c r="AR132" s="166" t="s">
        <v>78</v>
      </c>
      <c r="AT132" s="166" t="s">
        <v>108</v>
      </c>
      <c r="AU132" s="166" t="s">
        <v>77</v>
      </c>
      <c r="AY132" s="14" t="s">
        <v>106</v>
      </c>
      <c r="BE132" s="167">
        <f t="shared" ref="BE132" si="23">IF(N132="základná",J132,0)</f>
        <v>0</v>
      </c>
      <c r="BF132" s="167">
        <f t="shared" ref="BF132" si="24">IF(N132="znížená",J132,0)</f>
        <v>0</v>
      </c>
      <c r="BG132" s="167">
        <f t="shared" ref="BG132" si="25">IF(N132="zákl. prenesená",J132,0)</f>
        <v>0</v>
      </c>
      <c r="BH132" s="167">
        <f t="shared" ref="BH132" si="26">IF(N132="zníž. prenesená",J132,0)</f>
        <v>0</v>
      </c>
      <c r="BI132" s="167">
        <f t="shared" ref="BI132" si="27">IF(N132="nulová",J132,0)</f>
        <v>0</v>
      </c>
      <c r="BJ132" s="14" t="s">
        <v>77</v>
      </c>
      <c r="BK132" s="168">
        <f t="shared" ref="BK132" si="28">ROUND(I132*H132,3)</f>
        <v>0</v>
      </c>
      <c r="BL132" s="14" t="s">
        <v>78</v>
      </c>
      <c r="BM132" s="166" t="s">
        <v>121</v>
      </c>
    </row>
    <row r="133" spans="1:65" s="2" customFormat="1" ht="32.25" customHeight="1">
      <c r="A133" s="189"/>
      <c r="B133" s="154"/>
      <c r="C133" s="155">
        <v>6</v>
      </c>
      <c r="D133" s="190" t="s">
        <v>108</v>
      </c>
      <c r="E133" s="191" t="s">
        <v>222</v>
      </c>
      <c r="F133" s="157" t="s">
        <v>208</v>
      </c>
      <c r="G133" s="192" t="s">
        <v>124</v>
      </c>
      <c r="H133" s="159">
        <v>494.96</v>
      </c>
      <c r="I133" s="160"/>
      <c r="J133" s="159">
        <f t="shared" si="0"/>
        <v>0</v>
      </c>
      <c r="K133" s="161"/>
      <c r="L133" s="30"/>
      <c r="M133" s="162" t="s">
        <v>1</v>
      </c>
      <c r="N133" s="163" t="s">
        <v>36</v>
      </c>
      <c r="O133" s="55"/>
      <c r="P133" s="164">
        <f t="shared" ref="P133" si="29">O133*H133</f>
        <v>0</v>
      </c>
      <c r="Q133" s="164">
        <v>0</v>
      </c>
      <c r="R133" s="164">
        <f t="shared" ref="R133" si="30">Q133*H133</f>
        <v>0</v>
      </c>
      <c r="S133" s="164">
        <v>0</v>
      </c>
      <c r="T133" s="165">
        <f t="shared" ref="T133" si="31">S133*H133</f>
        <v>0</v>
      </c>
      <c r="U133" s="189"/>
      <c r="V133" s="189"/>
      <c r="W133" s="189"/>
      <c r="X133" s="189"/>
      <c r="Y133" s="168"/>
      <c r="Z133" s="189"/>
      <c r="AA133" s="189"/>
      <c r="AB133" s="189"/>
      <c r="AC133" s="189"/>
      <c r="AD133" s="189"/>
      <c r="AE133" s="189"/>
      <c r="AR133" s="166" t="s">
        <v>78</v>
      </c>
      <c r="AT133" s="166" t="s">
        <v>108</v>
      </c>
      <c r="AU133" s="166" t="s">
        <v>77</v>
      </c>
      <c r="AY133" s="14" t="s">
        <v>106</v>
      </c>
      <c r="BE133" s="167">
        <f t="shared" ref="BE133" si="32">IF(N133="základná",J133,0)</f>
        <v>0</v>
      </c>
      <c r="BF133" s="167">
        <f t="shared" ref="BF133" si="33">IF(N133="znížená",J133,0)</f>
        <v>0</v>
      </c>
      <c r="BG133" s="167">
        <f t="shared" ref="BG133" si="34">IF(N133="zákl. prenesená",J133,0)</f>
        <v>0</v>
      </c>
      <c r="BH133" s="167">
        <f t="shared" ref="BH133" si="35">IF(N133="zníž. prenesená",J133,0)</f>
        <v>0</v>
      </c>
      <c r="BI133" s="167">
        <f t="shared" ref="BI133" si="36">IF(N133="nulová",J133,0)</f>
        <v>0</v>
      </c>
      <c r="BJ133" s="14" t="s">
        <v>77</v>
      </c>
      <c r="BK133" s="168">
        <f t="shared" ref="BK133" si="37">ROUND(I133*H133,3)</f>
        <v>0</v>
      </c>
      <c r="BL133" s="14" t="s">
        <v>78</v>
      </c>
      <c r="BM133" s="166" t="s">
        <v>121</v>
      </c>
    </row>
    <row r="134" spans="1:65" s="2" customFormat="1" ht="32.25" customHeight="1">
      <c r="A134" s="29"/>
      <c r="B134" s="154"/>
      <c r="C134" s="155">
        <v>10</v>
      </c>
      <c r="D134" s="155" t="s">
        <v>108</v>
      </c>
      <c r="E134" s="156" t="s">
        <v>203</v>
      </c>
      <c r="F134" s="157" t="s">
        <v>204</v>
      </c>
      <c r="G134" s="158" t="s">
        <v>117</v>
      </c>
      <c r="H134" s="159">
        <v>21.12</v>
      </c>
      <c r="I134" s="160"/>
      <c r="J134" s="159">
        <f t="shared" si="0"/>
        <v>0</v>
      </c>
      <c r="K134" s="161"/>
      <c r="L134" s="30"/>
      <c r="M134" s="162"/>
      <c r="N134" s="163"/>
      <c r="O134" s="55"/>
      <c r="P134" s="164">
        <f t="shared" si="1"/>
        <v>0</v>
      </c>
      <c r="Q134" s="164"/>
      <c r="R134" s="164"/>
      <c r="S134" s="164"/>
      <c r="T134" s="165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6"/>
      <c r="AT134" s="166"/>
      <c r="AU134" s="166"/>
      <c r="AY134" s="14"/>
      <c r="BE134" s="167"/>
      <c r="BF134" s="167"/>
      <c r="BG134" s="167"/>
      <c r="BH134" s="167"/>
      <c r="BI134" s="167"/>
      <c r="BJ134" s="14"/>
      <c r="BK134" s="168">
        <f t="shared" si="9"/>
        <v>0</v>
      </c>
      <c r="BL134" s="14"/>
      <c r="BM134" s="166"/>
    </row>
    <row r="135" spans="1:65" s="2" customFormat="1" ht="32.25" customHeight="1">
      <c r="A135" s="29"/>
      <c r="B135" s="154"/>
      <c r="C135" s="155">
        <v>11</v>
      </c>
      <c r="D135" s="155" t="s">
        <v>108</v>
      </c>
      <c r="E135" s="156" t="s">
        <v>125</v>
      </c>
      <c r="F135" s="157" t="s">
        <v>126</v>
      </c>
      <c r="G135" s="158" t="s">
        <v>110</v>
      </c>
      <c r="H135" s="159">
        <v>258.92</v>
      </c>
      <c r="I135" s="160"/>
      <c r="J135" s="159">
        <f t="shared" si="0"/>
        <v>0</v>
      </c>
      <c r="K135" s="161"/>
      <c r="L135" s="30"/>
      <c r="M135" s="162" t="s">
        <v>1</v>
      </c>
      <c r="N135" s="163" t="s">
        <v>36</v>
      </c>
      <c r="O135" s="55"/>
      <c r="P135" s="164">
        <f t="shared" si="1"/>
        <v>0</v>
      </c>
      <c r="Q135" s="164">
        <v>0</v>
      </c>
      <c r="R135" s="164">
        <f t="shared" si="2"/>
        <v>0</v>
      </c>
      <c r="S135" s="164">
        <v>0</v>
      </c>
      <c r="T135" s="165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6" t="s">
        <v>78</v>
      </c>
      <c r="AT135" s="166" t="s">
        <v>108</v>
      </c>
      <c r="AU135" s="166" t="s">
        <v>77</v>
      </c>
      <c r="AY135" s="14" t="s">
        <v>106</v>
      </c>
      <c r="BE135" s="167">
        <f t="shared" si="4"/>
        <v>0</v>
      </c>
      <c r="BF135" s="167">
        <f t="shared" si="5"/>
        <v>0</v>
      </c>
      <c r="BG135" s="167">
        <f t="shared" si="6"/>
        <v>0</v>
      </c>
      <c r="BH135" s="167">
        <f t="shared" si="7"/>
        <v>0</v>
      </c>
      <c r="BI135" s="167">
        <f t="shared" si="8"/>
        <v>0</v>
      </c>
      <c r="BJ135" s="14" t="s">
        <v>77</v>
      </c>
      <c r="BK135" s="168">
        <f t="shared" si="9"/>
        <v>0</v>
      </c>
      <c r="BL135" s="14" t="s">
        <v>78</v>
      </c>
      <c r="BM135" s="166" t="s">
        <v>127</v>
      </c>
    </row>
    <row r="136" spans="1:65" s="2" customFormat="1" ht="32.25" customHeight="1">
      <c r="A136" s="29"/>
      <c r="B136" s="154"/>
      <c r="C136" s="169">
        <v>12</v>
      </c>
      <c r="D136" s="169" t="s">
        <v>128</v>
      </c>
      <c r="E136" s="170" t="s">
        <v>187</v>
      </c>
      <c r="F136" s="171" t="s">
        <v>186</v>
      </c>
      <c r="G136" s="172" t="s">
        <v>129</v>
      </c>
      <c r="H136" s="173">
        <v>7.77</v>
      </c>
      <c r="I136" s="174"/>
      <c r="J136" s="173">
        <f t="shared" si="0"/>
        <v>0</v>
      </c>
      <c r="K136" s="175"/>
      <c r="L136" s="176"/>
      <c r="M136" s="177" t="s">
        <v>1</v>
      </c>
      <c r="N136" s="178" t="s">
        <v>36</v>
      </c>
      <c r="O136" s="55"/>
      <c r="P136" s="164">
        <f t="shared" si="1"/>
        <v>0</v>
      </c>
      <c r="Q136" s="164">
        <v>1E-3</v>
      </c>
      <c r="R136" s="164">
        <f t="shared" si="2"/>
        <v>7.77E-3</v>
      </c>
      <c r="S136" s="164">
        <v>0</v>
      </c>
      <c r="T136" s="165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6" t="s">
        <v>122</v>
      </c>
      <c r="AT136" s="166" t="s">
        <v>128</v>
      </c>
      <c r="AU136" s="166" t="s">
        <v>77</v>
      </c>
      <c r="AY136" s="14" t="s">
        <v>106</v>
      </c>
      <c r="BE136" s="167">
        <f t="shared" si="4"/>
        <v>0</v>
      </c>
      <c r="BF136" s="167">
        <f t="shared" si="5"/>
        <v>0</v>
      </c>
      <c r="BG136" s="167">
        <f t="shared" si="6"/>
        <v>0</v>
      </c>
      <c r="BH136" s="167">
        <f t="shared" si="7"/>
        <v>0</v>
      </c>
      <c r="BI136" s="167">
        <f t="shared" si="8"/>
        <v>0</v>
      </c>
      <c r="BJ136" s="14" t="s">
        <v>77</v>
      </c>
      <c r="BK136" s="168">
        <f t="shared" si="9"/>
        <v>0</v>
      </c>
      <c r="BL136" s="14" t="s">
        <v>78</v>
      </c>
      <c r="BM136" s="166" t="s">
        <v>130</v>
      </c>
    </row>
    <row r="137" spans="1:65" s="2" customFormat="1" ht="32.25" customHeight="1">
      <c r="A137" s="29"/>
      <c r="B137" s="154"/>
      <c r="C137" s="155">
        <v>13</v>
      </c>
      <c r="D137" s="155" t="s">
        <v>108</v>
      </c>
      <c r="E137" s="156" t="s">
        <v>131</v>
      </c>
      <c r="F137" s="157" t="s">
        <v>132</v>
      </c>
      <c r="G137" s="158" t="s">
        <v>110</v>
      </c>
      <c r="H137" s="159">
        <v>258.92</v>
      </c>
      <c r="I137" s="160"/>
      <c r="J137" s="159">
        <f t="shared" si="0"/>
        <v>0</v>
      </c>
      <c r="K137" s="161"/>
      <c r="L137" s="30"/>
      <c r="M137" s="162" t="s">
        <v>1</v>
      </c>
      <c r="N137" s="163" t="s">
        <v>36</v>
      </c>
      <c r="O137" s="55"/>
      <c r="P137" s="164">
        <f t="shared" si="1"/>
        <v>0</v>
      </c>
      <c r="Q137" s="164">
        <v>0</v>
      </c>
      <c r="R137" s="164">
        <f t="shared" si="2"/>
        <v>0</v>
      </c>
      <c r="S137" s="164">
        <v>0</v>
      </c>
      <c r="T137" s="165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6" t="s">
        <v>78</v>
      </c>
      <c r="AT137" s="166" t="s">
        <v>108</v>
      </c>
      <c r="AU137" s="166" t="s">
        <v>77</v>
      </c>
      <c r="AY137" s="14" t="s">
        <v>106</v>
      </c>
      <c r="BE137" s="167">
        <f t="shared" si="4"/>
        <v>0</v>
      </c>
      <c r="BF137" s="167">
        <f t="shared" si="5"/>
        <v>0</v>
      </c>
      <c r="BG137" s="167">
        <f t="shared" si="6"/>
        <v>0</v>
      </c>
      <c r="BH137" s="167">
        <f t="shared" si="7"/>
        <v>0</v>
      </c>
      <c r="BI137" s="167">
        <f t="shared" si="8"/>
        <v>0</v>
      </c>
      <c r="BJ137" s="14" t="s">
        <v>77</v>
      </c>
      <c r="BK137" s="168">
        <f t="shared" si="9"/>
        <v>0</v>
      </c>
      <c r="BL137" s="14" t="s">
        <v>78</v>
      </c>
      <c r="BM137" s="166" t="s">
        <v>133</v>
      </c>
    </row>
    <row r="138" spans="1:65" s="2" customFormat="1" ht="32.25" customHeight="1">
      <c r="A138" s="29"/>
      <c r="B138" s="154"/>
      <c r="C138" s="155">
        <v>14</v>
      </c>
      <c r="D138" s="155" t="s">
        <v>108</v>
      </c>
      <c r="E138" s="156" t="s">
        <v>134</v>
      </c>
      <c r="F138" s="157" t="s">
        <v>135</v>
      </c>
      <c r="G138" s="158" t="s">
        <v>110</v>
      </c>
      <c r="H138" s="159">
        <v>258.92</v>
      </c>
      <c r="I138" s="160"/>
      <c r="J138" s="159">
        <f t="shared" si="0"/>
        <v>0</v>
      </c>
      <c r="K138" s="161"/>
      <c r="L138" s="30"/>
      <c r="M138" s="162" t="s">
        <v>1</v>
      </c>
      <c r="N138" s="163" t="s">
        <v>36</v>
      </c>
      <c r="O138" s="55"/>
      <c r="P138" s="164">
        <f t="shared" si="1"/>
        <v>0</v>
      </c>
      <c r="Q138" s="164">
        <v>0</v>
      </c>
      <c r="R138" s="164">
        <f t="shared" si="2"/>
        <v>0</v>
      </c>
      <c r="S138" s="164">
        <v>0</v>
      </c>
      <c r="T138" s="165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6" t="s">
        <v>78</v>
      </c>
      <c r="AT138" s="166" t="s">
        <v>108</v>
      </c>
      <c r="AU138" s="166" t="s">
        <v>77</v>
      </c>
      <c r="AY138" s="14" t="s">
        <v>106</v>
      </c>
      <c r="BE138" s="167">
        <f t="shared" si="4"/>
        <v>0</v>
      </c>
      <c r="BF138" s="167">
        <f t="shared" si="5"/>
        <v>0</v>
      </c>
      <c r="BG138" s="167">
        <f t="shared" si="6"/>
        <v>0</v>
      </c>
      <c r="BH138" s="167">
        <f t="shared" si="7"/>
        <v>0</v>
      </c>
      <c r="BI138" s="167">
        <f t="shared" si="8"/>
        <v>0</v>
      </c>
      <c r="BJ138" s="14" t="s">
        <v>77</v>
      </c>
      <c r="BK138" s="168">
        <f t="shared" si="9"/>
        <v>0</v>
      </c>
      <c r="BL138" s="14" t="s">
        <v>78</v>
      </c>
      <c r="BM138" s="166" t="s">
        <v>136</v>
      </c>
    </row>
    <row r="139" spans="1:65" s="2" customFormat="1" ht="32.25" customHeight="1">
      <c r="A139" s="29"/>
      <c r="B139" s="154"/>
      <c r="C139" s="155">
        <v>15</v>
      </c>
      <c r="D139" s="155" t="s">
        <v>108</v>
      </c>
      <c r="E139" s="156" t="s">
        <v>137</v>
      </c>
      <c r="F139" s="157" t="s">
        <v>138</v>
      </c>
      <c r="G139" s="158" t="s">
        <v>110</v>
      </c>
      <c r="H139" s="159">
        <v>258.92</v>
      </c>
      <c r="I139" s="160"/>
      <c r="J139" s="159">
        <f t="shared" si="0"/>
        <v>0</v>
      </c>
      <c r="K139" s="161"/>
      <c r="L139" s="30"/>
      <c r="M139" s="162" t="s">
        <v>1</v>
      </c>
      <c r="N139" s="163" t="s">
        <v>36</v>
      </c>
      <c r="O139" s="55"/>
      <c r="P139" s="164">
        <f t="shared" si="1"/>
        <v>0</v>
      </c>
      <c r="Q139" s="164">
        <v>0</v>
      </c>
      <c r="R139" s="164">
        <f t="shared" si="2"/>
        <v>0</v>
      </c>
      <c r="S139" s="164">
        <v>0</v>
      </c>
      <c r="T139" s="165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6" t="s">
        <v>78</v>
      </c>
      <c r="AT139" s="166" t="s">
        <v>108</v>
      </c>
      <c r="AU139" s="166" t="s">
        <v>77</v>
      </c>
      <c r="AY139" s="14" t="s">
        <v>106</v>
      </c>
      <c r="BE139" s="167">
        <f t="shared" si="4"/>
        <v>0</v>
      </c>
      <c r="BF139" s="167">
        <f t="shared" si="5"/>
        <v>0</v>
      </c>
      <c r="BG139" s="167">
        <f t="shared" si="6"/>
        <v>0</v>
      </c>
      <c r="BH139" s="167">
        <f t="shared" si="7"/>
        <v>0</v>
      </c>
      <c r="BI139" s="167">
        <f t="shared" si="8"/>
        <v>0</v>
      </c>
      <c r="BJ139" s="14" t="s">
        <v>77</v>
      </c>
      <c r="BK139" s="168">
        <f t="shared" si="9"/>
        <v>0</v>
      </c>
      <c r="BL139" s="14" t="s">
        <v>78</v>
      </c>
      <c r="BM139" s="166" t="s">
        <v>139</v>
      </c>
    </row>
    <row r="140" spans="1:65" s="2" customFormat="1" ht="32.25" customHeight="1">
      <c r="A140" s="29"/>
      <c r="B140" s="154"/>
      <c r="C140" s="169">
        <v>16</v>
      </c>
      <c r="D140" s="169" t="s">
        <v>128</v>
      </c>
      <c r="E140" s="170" t="s">
        <v>189</v>
      </c>
      <c r="F140" s="171" t="s">
        <v>188</v>
      </c>
      <c r="G140" s="172" t="s">
        <v>140</v>
      </c>
      <c r="H140" s="173">
        <v>0.13</v>
      </c>
      <c r="I140" s="174"/>
      <c r="J140" s="173">
        <f t="shared" si="0"/>
        <v>0</v>
      </c>
      <c r="K140" s="175"/>
      <c r="L140" s="176"/>
      <c r="M140" s="177" t="s">
        <v>1</v>
      </c>
      <c r="N140" s="178" t="s">
        <v>36</v>
      </c>
      <c r="O140" s="55"/>
      <c r="P140" s="164">
        <f t="shared" si="1"/>
        <v>0</v>
      </c>
      <c r="Q140" s="164">
        <v>1E-3</v>
      </c>
      <c r="R140" s="164">
        <f t="shared" si="2"/>
        <v>1.3000000000000002E-4</v>
      </c>
      <c r="S140" s="164">
        <v>0</v>
      </c>
      <c r="T140" s="165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6" t="s">
        <v>122</v>
      </c>
      <c r="AT140" s="166" t="s">
        <v>128</v>
      </c>
      <c r="AU140" s="166" t="s">
        <v>77</v>
      </c>
      <c r="AY140" s="14" t="s">
        <v>106</v>
      </c>
      <c r="BE140" s="167">
        <f t="shared" si="4"/>
        <v>0</v>
      </c>
      <c r="BF140" s="167">
        <f t="shared" si="5"/>
        <v>0</v>
      </c>
      <c r="BG140" s="167">
        <f t="shared" si="6"/>
        <v>0</v>
      </c>
      <c r="BH140" s="167">
        <f t="shared" si="7"/>
        <v>0</v>
      </c>
      <c r="BI140" s="167">
        <f t="shared" si="8"/>
        <v>0</v>
      </c>
      <c r="BJ140" s="14" t="s">
        <v>77</v>
      </c>
      <c r="BK140" s="168">
        <f t="shared" si="9"/>
        <v>0</v>
      </c>
      <c r="BL140" s="14" t="s">
        <v>78</v>
      </c>
      <c r="BM140" s="166" t="s">
        <v>141</v>
      </c>
    </row>
    <row r="141" spans="1:65" s="2" customFormat="1" ht="32.25" customHeight="1">
      <c r="A141" s="29"/>
      <c r="B141" s="154"/>
      <c r="C141" s="155">
        <v>17</v>
      </c>
      <c r="D141" s="155" t="s">
        <v>108</v>
      </c>
      <c r="E141" s="156" t="s">
        <v>142</v>
      </c>
      <c r="F141" s="157" t="s">
        <v>143</v>
      </c>
      <c r="G141" s="158" t="s">
        <v>117</v>
      </c>
      <c r="H141" s="159">
        <v>5.28</v>
      </c>
      <c r="I141" s="160"/>
      <c r="J141" s="159">
        <f t="shared" si="0"/>
        <v>0</v>
      </c>
      <c r="K141" s="161"/>
      <c r="L141" s="30"/>
      <c r="M141" s="162" t="s">
        <v>1</v>
      </c>
      <c r="N141" s="163" t="s">
        <v>36</v>
      </c>
      <c r="O141" s="55"/>
      <c r="P141" s="164">
        <f t="shared" si="1"/>
        <v>0</v>
      </c>
      <c r="Q141" s="164">
        <v>0</v>
      </c>
      <c r="R141" s="164">
        <f t="shared" si="2"/>
        <v>0</v>
      </c>
      <c r="S141" s="164">
        <v>0</v>
      </c>
      <c r="T141" s="165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6" t="s">
        <v>78</v>
      </c>
      <c r="AT141" s="166" t="s">
        <v>108</v>
      </c>
      <c r="AU141" s="166" t="s">
        <v>77</v>
      </c>
      <c r="AY141" s="14" t="s">
        <v>106</v>
      </c>
      <c r="BE141" s="167">
        <f t="shared" si="4"/>
        <v>0</v>
      </c>
      <c r="BF141" s="167">
        <f t="shared" si="5"/>
        <v>0</v>
      </c>
      <c r="BG141" s="167">
        <f t="shared" si="6"/>
        <v>0</v>
      </c>
      <c r="BH141" s="167">
        <f t="shared" si="7"/>
        <v>0</v>
      </c>
      <c r="BI141" s="167">
        <f t="shared" si="8"/>
        <v>0</v>
      </c>
      <c r="BJ141" s="14" t="s">
        <v>77</v>
      </c>
      <c r="BK141" s="168">
        <f t="shared" si="9"/>
        <v>0</v>
      </c>
      <c r="BL141" s="14" t="s">
        <v>78</v>
      </c>
      <c r="BM141" s="166" t="s">
        <v>144</v>
      </c>
    </row>
    <row r="142" spans="1:65" s="12" customFormat="1" ht="32.25" customHeight="1">
      <c r="B142" s="141"/>
      <c r="D142" s="142" t="s">
        <v>69</v>
      </c>
      <c r="E142" s="152" t="s">
        <v>79</v>
      </c>
      <c r="F142" s="152" t="s">
        <v>145</v>
      </c>
      <c r="I142" s="144"/>
      <c r="J142" s="153">
        <f>SUM(J143:J146)</f>
        <v>0</v>
      </c>
      <c r="L142" s="141"/>
      <c r="M142" s="146"/>
      <c r="N142" s="147"/>
      <c r="O142" s="147"/>
      <c r="P142" s="148">
        <f>SUM(P143:P146)</f>
        <v>0</v>
      </c>
      <c r="Q142" s="147"/>
      <c r="R142" s="148">
        <f>SUM(R143:R146)</f>
        <v>225.36618804000003</v>
      </c>
      <c r="S142" s="147"/>
      <c r="T142" s="149">
        <f>SUM(T143:T146)</f>
        <v>0</v>
      </c>
      <c r="AR142" s="142" t="s">
        <v>74</v>
      </c>
      <c r="AT142" s="150" t="s">
        <v>69</v>
      </c>
      <c r="AU142" s="150" t="s">
        <v>74</v>
      </c>
      <c r="AY142" s="142" t="s">
        <v>106</v>
      </c>
      <c r="BK142" s="151">
        <f>SUM(BK143:BK146)</f>
        <v>0</v>
      </c>
    </row>
    <row r="143" spans="1:65" s="2" customFormat="1" ht="32.25" customHeight="1">
      <c r="A143" s="29"/>
      <c r="B143" s="154"/>
      <c r="C143" s="155">
        <v>18</v>
      </c>
      <c r="D143" s="155" t="s">
        <v>108</v>
      </c>
      <c r="E143" s="156" t="s">
        <v>182</v>
      </c>
      <c r="F143" s="157" t="s">
        <v>211</v>
      </c>
      <c r="G143" s="158" t="s">
        <v>110</v>
      </c>
      <c r="H143" s="159">
        <v>1098.972</v>
      </c>
      <c r="I143" s="160"/>
      <c r="J143" s="159">
        <f t="shared" ref="J143:J146" si="38">ROUND(I143*H143,3)</f>
        <v>0</v>
      </c>
      <c r="K143" s="161"/>
      <c r="L143" s="30"/>
      <c r="M143" s="162" t="s">
        <v>1</v>
      </c>
      <c r="N143" s="163" t="s">
        <v>36</v>
      </c>
      <c r="O143" s="55"/>
      <c r="P143" s="164">
        <f t="shared" ref="P143:P146" si="39">O143*H143</f>
        <v>0</v>
      </c>
      <c r="Q143" s="164">
        <v>0.12144000000000001</v>
      </c>
      <c r="R143" s="164">
        <f t="shared" ref="R143:R146" si="40">Q143*H143</f>
        <v>133.45915968</v>
      </c>
      <c r="S143" s="164">
        <v>0</v>
      </c>
      <c r="T143" s="165">
        <f t="shared" ref="T143:T146" si="41"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6" t="s">
        <v>78</v>
      </c>
      <c r="AT143" s="166" t="s">
        <v>108</v>
      </c>
      <c r="AU143" s="166" t="s">
        <v>77</v>
      </c>
      <c r="AY143" s="14" t="s">
        <v>106</v>
      </c>
      <c r="BE143" s="167">
        <f t="shared" ref="BE143:BE146" si="42">IF(N143="základná",J143,0)</f>
        <v>0</v>
      </c>
      <c r="BF143" s="167">
        <f t="shared" ref="BF143:BF146" si="43">IF(N143="znížená",J143,0)</f>
        <v>0</v>
      </c>
      <c r="BG143" s="167">
        <f t="shared" ref="BG143:BG146" si="44">IF(N143="zákl. prenesená",J143,0)</f>
        <v>0</v>
      </c>
      <c r="BH143" s="167">
        <f t="shared" ref="BH143:BH146" si="45">IF(N143="zníž. prenesená",J143,0)</f>
        <v>0</v>
      </c>
      <c r="BI143" s="167">
        <f t="shared" ref="BI143:BI146" si="46">IF(N143="nulová",J143,0)</f>
        <v>0</v>
      </c>
      <c r="BJ143" s="14" t="s">
        <v>77</v>
      </c>
      <c r="BK143" s="168">
        <f t="shared" ref="BK143:BK146" si="47">ROUND(I143*H143,3)</f>
        <v>0</v>
      </c>
      <c r="BL143" s="14" t="s">
        <v>78</v>
      </c>
      <c r="BM143" s="166" t="s">
        <v>146</v>
      </c>
    </row>
    <row r="144" spans="1:65" s="2" customFormat="1" ht="32.25" customHeight="1">
      <c r="A144" s="29"/>
      <c r="B144" s="154"/>
      <c r="C144" s="155">
        <v>19</v>
      </c>
      <c r="D144" s="155" t="s">
        <v>108</v>
      </c>
      <c r="E144" s="156" t="s">
        <v>183</v>
      </c>
      <c r="F144" s="157" t="s">
        <v>212</v>
      </c>
      <c r="G144" s="158" t="s">
        <v>110</v>
      </c>
      <c r="H144" s="159">
        <v>1098.972</v>
      </c>
      <c r="I144" s="160"/>
      <c r="J144" s="159">
        <f t="shared" si="38"/>
        <v>0</v>
      </c>
      <c r="K144" s="161"/>
      <c r="L144" s="30"/>
      <c r="M144" s="162" t="s">
        <v>1</v>
      </c>
      <c r="N144" s="163" t="s">
        <v>36</v>
      </c>
      <c r="O144" s="55"/>
      <c r="P144" s="164">
        <f t="shared" si="39"/>
        <v>0</v>
      </c>
      <c r="Q144" s="164">
        <v>8.0030000000000004E-2</v>
      </c>
      <c r="R144" s="164">
        <f t="shared" si="40"/>
        <v>87.950729160000009</v>
      </c>
      <c r="S144" s="164">
        <v>0</v>
      </c>
      <c r="T144" s="165">
        <f t="shared" si="41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6" t="s">
        <v>78</v>
      </c>
      <c r="AT144" s="166" t="s">
        <v>108</v>
      </c>
      <c r="AU144" s="166" t="s">
        <v>77</v>
      </c>
      <c r="AY144" s="14" t="s">
        <v>106</v>
      </c>
      <c r="BE144" s="167">
        <f t="shared" si="42"/>
        <v>0</v>
      </c>
      <c r="BF144" s="167">
        <f t="shared" si="43"/>
        <v>0</v>
      </c>
      <c r="BG144" s="167">
        <f t="shared" si="44"/>
        <v>0</v>
      </c>
      <c r="BH144" s="167">
        <f t="shared" si="45"/>
        <v>0</v>
      </c>
      <c r="BI144" s="167">
        <f t="shared" si="46"/>
        <v>0</v>
      </c>
      <c r="BJ144" s="14" t="s">
        <v>77</v>
      </c>
      <c r="BK144" s="168">
        <f t="shared" si="47"/>
        <v>0</v>
      </c>
      <c r="BL144" s="14" t="s">
        <v>78</v>
      </c>
      <c r="BM144" s="166" t="s">
        <v>147</v>
      </c>
    </row>
    <row r="145" spans="1:65" s="2" customFormat="1" ht="32.25" customHeight="1">
      <c r="A145" s="29"/>
      <c r="B145" s="154"/>
      <c r="C145" s="155">
        <v>20</v>
      </c>
      <c r="D145" s="155" t="s">
        <v>108</v>
      </c>
      <c r="E145" s="156" t="s">
        <v>148</v>
      </c>
      <c r="F145" s="157" t="s">
        <v>213</v>
      </c>
      <c r="G145" s="158" t="s">
        <v>110</v>
      </c>
      <c r="H145" s="159">
        <v>1098.972</v>
      </c>
      <c r="I145" s="160"/>
      <c r="J145" s="159">
        <f t="shared" si="38"/>
        <v>0</v>
      </c>
      <c r="K145" s="161"/>
      <c r="L145" s="30"/>
      <c r="M145" s="162" t="s">
        <v>1</v>
      </c>
      <c r="N145" s="163" t="s">
        <v>36</v>
      </c>
      <c r="O145" s="55"/>
      <c r="P145" s="164">
        <f t="shared" si="39"/>
        <v>0</v>
      </c>
      <c r="Q145" s="164">
        <v>1.75E-3</v>
      </c>
      <c r="R145" s="164">
        <f t="shared" si="40"/>
        <v>1.9232009999999999</v>
      </c>
      <c r="S145" s="164">
        <v>0</v>
      </c>
      <c r="T145" s="165">
        <f t="shared" si="41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6" t="s">
        <v>78</v>
      </c>
      <c r="AT145" s="166" t="s">
        <v>108</v>
      </c>
      <c r="AU145" s="166" t="s">
        <v>77</v>
      </c>
      <c r="AY145" s="14" t="s">
        <v>106</v>
      </c>
      <c r="BE145" s="167">
        <f t="shared" si="42"/>
        <v>0</v>
      </c>
      <c r="BF145" s="167">
        <f t="shared" si="43"/>
        <v>0</v>
      </c>
      <c r="BG145" s="167">
        <f t="shared" si="44"/>
        <v>0</v>
      </c>
      <c r="BH145" s="167">
        <f t="shared" si="45"/>
        <v>0</v>
      </c>
      <c r="BI145" s="167">
        <f t="shared" si="46"/>
        <v>0</v>
      </c>
      <c r="BJ145" s="14" t="s">
        <v>77</v>
      </c>
      <c r="BK145" s="168">
        <f t="shared" si="47"/>
        <v>0</v>
      </c>
      <c r="BL145" s="14" t="s">
        <v>78</v>
      </c>
      <c r="BM145" s="166" t="s">
        <v>149</v>
      </c>
    </row>
    <row r="146" spans="1:65" s="2" customFormat="1" ht="41.25" customHeight="1">
      <c r="A146" s="29"/>
      <c r="B146" s="154"/>
      <c r="C146" s="155">
        <v>21</v>
      </c>
      <c r="D146" s="155" t="s">
        <v>108</v>
      </c>
      <c r="E146" s="156" t="s">
        <v>150</v>
      </c>
      <c r="F146" s="157" t="s">
        <v>214</v>
      </c>
      <c r="G146" s="158" t="s">
        <v>110</v>
      </c>
      <c r="H146" s="159">
        <v>1098.972</v>
      </c>
      <c r="I146" s="160"/>
      <c r="J146" s="159">
        <f t="shared" si="38"/>
        <v>0</v>
      </c>
      <c r="K146" s="161"/>
      <c r="L146" s="30"/>
      <c r="M146" s="162" t="s">
        <v>1</v>
      </c>
      <c r="N146" s="163" t="s">
        <v>36</v>
      </c>
      <c r="O146" s="55"/>
      <c r="P146" s="164">
        <f t="shared" si="39"/>
        <v>0</v>
      </c>
      <c r="Q146" s="164">
        <v>1.8500000000000001E-3</v>
      </c>
      <c r="R146" s="164">
        <f t="shared" si="40"/>
        <v>2.0330982</v>
      </c>
      <c r="S146" s="164">
        <v>0</v>
      </c>
      <c r="T146" s="165">
        <f t="shared" si="41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6" t="s">
        <v>78</v>
      </c>
      <c r="AT146" s="166" t="s">
        <v>108</v>
      </c>
      <c r="AU146" s="166" t="s">
        <v>77</v>
      </c>
      <c r="AY146" s="14" t="s">
        <v>106</v>
      </c>
      <c r="BE146" s="167">
        <f t="shared" si="42"/>
        <v>0</v>
      </c>
      <c r="BF146" s="167">
        <f t="shared" si="43"/>
        <v>0</v>
      </c>
      <c r="BG146" s="167">
        <f t="shared" si="44"/>
        <v>0</v>
      </c>
      <c r="BH146" s="167">
        <f t="shared" si="45"/>
        <v>0</v>
      </c>
      <c r="BI146" s="167">
        <f t="shared" si="46"/>
        <v>0</v>
      </c>
      <c r="BJ146" s="14" t="s">
        <v>77</v>
      </c>
      <c r="BK146" s="168">
        <f t="shared" si="47"/>
        <v>0</v>
      </c>
      <c r="BL146" s="14" t="s">
        <v>78</v>
      </c>
      <c r="BM146" s="166" t="s">
        <v>151</v>
      </c>
    </row>
    <row r="147" spans="1:65" s="12" customFormat="1" ht="32.25" customHeight="1">
      <c r="B147" s="141"/>
      <c r="D147" s="142" t="s">
        <v>69</v>
      </c>
      <c r="E147" s="152" t="s">
        <v>123</v>
      </c>
      <c r="F147" s="152" t="s">
        <v>153</v>
      </c>
      <c r="I147" s="144"/>
      <c r="J147" s="153">
        <f>SUM(J148:J163)</f>
        <v>0</v>
      </c>
      <c r="L147" s="141"/>
      <c r="M147" s="146"/>
      <c r="N147" s="147"/>
      <c r="O147" s="147"/>
      <c r="P147" s="148">
        <f>SUM(P148:P163)</f>
        <v>0</v>
      </c>
      <c r="Q147" s="147"/>
      <c r="R147" s="148">
        <f>SUM(R148:R163)</f>
        <v>224.84707709999995</v>
      </c>
      <c r="S147" s="147"/>
      <c r="T147" s="149">
        <f>SUM(T148:T163)</f>
        <v>0</v>
      </c>
      <c r="AR147" s="142" t="s">
        <v>74</v>
      </c>
      <c r="AT147" s="150" t="s">
        <v>69</v>
      </c>
      <c r="AU147" s="150" t="s">
        <v>74</v>
      </c>
      <c r="AY147" s="142" t="s">
        <v>106</v>
      </c>
      <c r="BK147" s="151">
        <f>SUM(BK148:BK163)</f>
        <v>0</v>
      </c>
    </row>
    <row r="148" spans="1:65" s="2" customFormat="1" ht="32.25" customHeight="1">
      <c r="A148" s="29"/>
      <c r="B148" s="154"/>
      <c r="C148" s="155">
        <v>22</v>
      </c>
      <c r="D148" s="155" t="s">
        <v>108</v>
      </c>
      <c r="E148" s="156" t="s">
        <v>154</v>
      </c>
      <c r="F148" s="157" t="s">
        <v>185</v>
      </c>
      <c r="G148" s="158" t="s">
        <v>112</v>
      </c>
      <c r="H148" s="159">
        <v>1190</v>
      </c>
      <c r="I148" s="160"/>
      <c r="J148" s="159">
        <f t="shared" ref="J148:J161" si="48">ROUND(I148*H148,3)</f>
        <v>0</v>
      </c>
      <c r="K148" s="161"/>
      <c r="L148" s="30"/>
      <c r="M148" s="162" t="s">
        <v>1</v>
      </c>
      <c r="N148" s="163" t="s">
        <v>36</v>
      </c>
      <c r="O148" s="55"/>
      <c r="P148" s="164">
        <f t="shared" ref="P148:P161" si="49">O148*H148</f>
        <v>0</v>
      </c>
      <c r="Q148" s="164">
        <v>6.9999999999999994E-5</v>
      </c>
      <c r="R148" s="164">
        <f t="shared" ref="R148:R161" si="50">Q148*H148</f>
        <v>8.3299999999999999E-2</v>
      </c>
      <c r="S148" s="164">
        <v>0</v>
      </c>
      <c r="T148" s="165">
        <f t="shared" ref="T148:T161" si="51"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6" t="s">
        <v>78</v>
      </c>
      <c r="AT148" s="166" t="s">
        <v>108</v>
      </c>
      <c r="AU148" s="166" t="s">
        <v>77</v>
      </c>
      <c r="AY148" s="14" t="s">
        <v>106</v>
      </c>
      <c r="BE148" s="167">
        <f t="shared" ref="BE148:BE161" si="52">IF(N148="základná",J148,0)</f>
        <v>0</v>
      </c>
      <c r="BF148" s="167">
        <f t="shared" ref="BF148:BF161" si="53">IF(N148="znížená",J148,0)</f>
        <v>0</v>
      </c>
      <c r="BG148" s="167">
        <f t="shared" ref="BG148:BG161" si="54">IF(N148="zákl. prenesená",J148,0)</f>
        <v>0</v>
      </c>
      <c r="BH148" s="167">
        <f t="shared" ref="BH148:BH161" si="55">IF(N148="zníž. prenesená",J148,0)</f>
        <v>0</v>
      </c>
      <c r="BI148" s="167">
        <f t="shared" ref="BI148:BI161" si="56">IF(N148="nulová",J148,0)</f>
        <v>0</v>
      </c>
      <c r="BJ148" s="14" t="s">
        <v>77</v>
      </c>
      <c r="BK148" s="168">
        <f t="shared" ref="BK148:BK162" si="57">ROUND(I148*H148,3)</f>
        <v>0</v>
      </c>
      <c r="BL148" s="14" t="s">
        <v>78</v>
      </c>
      <c r="BM148" s="166" t="s">
        <v>155</v>
      </c>
    </row>
    <row r="149" spans="1:65" s="2" customFormat="1" ht="32.25" customHeight="1">
      <c r="A149" s="29"/>
      <c r="B149" s="154"/>
      <c r="C149" s="155">
        <v>23</v>
      </c>
      <c r="D149" s="155" t="s">
        <v>108</v>
      </c>
      <c r="E149" s="156" t="s">
        <v>156</v>
      </c>
      <c r="F149" s="157" t="s">
        <v>157</v>
      </c>
      <c r="G149" s="158" t="s">
        <v>112</v>
      </c>
      <c r="H149" s="159">
        <v>1190</v>
      </c>
      <c r="I149" s="160"/>
      <c r="J149" s="159">
        <f t="shared" si="48"/>
        <v>0</v>
      </c>
      <c r="K149" s="161"/>
      <c r="L149" s="30"/>
      <c r="M149" s="162" t="s">
        <v>1</v>
      </c>
      <c r="N149" s="163" t="s">
        <v>36</v>
      </c>
      <c r="O149" s="55"/>
      <c r="P149" s="164">
        <f t="shared" si="49"/>
        <v>0</v>
      </c>
      <c r="Q149" s="164">
        <v>2.4000000000000001E-4</v>
      </c>
      <c r="R149" s="164">
        <f t="shared" si="50"/>
        <v>0.28560000000000002</v>
      </c>
      <c r="S149" s="164">
        <v>0</v>
      </c>
      <c r="T149" s="165">
        <f t="shared" si="51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6" t="s">
        <v>78</v>
      </c>
      <c r="AT149" s="166" t="s">
        <v>108</v>
      </c>
      <c r="AU149" s="166" t="s">
        <v>77</v>
      </c>
      <c r="AY149" s="14" t="s">
        <v>106</v>
      </c>
      <c r="BE149" s="167">
        <f t="shared" si="52"/>
        <v>0</v>
      </c>
      <c r="BF149" s="167">
        <f t="shared" si="53"/>
        <v>0</v>
      </c>
      <c r="BG149" s="167">
        <f t="shared" si="54"/>
        <v>0</v>
      </c>
      <c r="BH149" s="167">
        <f t="shared" si="55"/>
        <v>0</v>
      </c>
      <c r="BI149" s="167">
        <f t="shared" si="56"/>
        <v>0</v>
      </c>
      <c r="BJ149" s="14" t="s">
        <v>77</v>
      </c>
      <c r="BK149" s="168">
        <f t="shared" si="57"/>
        <v>0</v>
      </c>
      <c r="BL149" s="14" t="s">
        <v>78</v>
      </c>
      <c r="BM149" s="166" t="s">
        <v>158</v>
      </c>
    </row>
    <row r="150" spans="1:65" s="2" customFormat="1" ht="32.25" customHeight="1">
      <c r="A150" s="29"/>
      <c r="B150" s="154"/>
      <c r="C150" s="155">
        <v>24</v>
      </c>
      <c r="D150" s="155" t="s">
        <v>108</v>
      </c>
      <c r="E150" s="156" t="s">
        <v>159</v>
      </c>
      <c r="F150" s="157" t="s">
        <v>160</v>
      </c>
      <c r="G150" s="158" t="s">
        <v>112</v>
      </c>
      <c r="H150" s="159">
        <v>1190</v>
      </c>
      <c r="I150" s="160"/>
      <c r="J150" s="159">
        <f t="shared" si="48"/>
        <v>0</v>
      </c>
      <c r="K150" s="161"/>
      <c r="L150" s="30"/>
      <c r="M150" s="162" t="s">
        <v>1</v>
      </c>
      <c r="N150" s="163" t="s">
        <v>36</v>
      </c>
      <c r="O150" s="55"/>
      <c r="P150" s="164">
        <f t="shared" si="49"/>
        <v>0</v>
      </c>
      <c r="Q150" s="164">
        <v>0</v>
      </c>
      <c r="R150" s="164">
        <f t="shared" si="50"/>
        <v>0</v>
      </c>
      <c r="S150" s="164">
        <v>0</v>
      </c>
      <c r="T150" s="165">
        <f t="shared" si="51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6" t="s">
        <v>78</v>
      </c>
      <c r="AT150" s="166" t="s">
        <v>108</v>
      </c>
      <c r="AU150" s="166" t="s">
        <v>77</v>
      </c>
      <c r="AY150" s="14" t="s">
        <v>106</v>
      </c>
      <c r="BE150" s="167">
        <f t="shared" si="52"/>
        <v>0</v>
      </c>
      <c r="BF150" s="167">
        <f t="shared" si="53"/>
        <v>0</v>
      </c>
      <c r="BG150" s="167">
        <f t="shared" si="54"/>
        <v>0</v>
      </c>
      <c r="BH150" s="167">
        <f t="shared" si="55"/>
        <v>0</v>
      </c>
      <c r="BI150" s="167">
        <f t="shared" si="56"/>
        <v>0</v>
      </c>
      <c r="BJ150" s="14" t="s">
        <v>77</v>
      </c>
      <c r="BK150" s="168">
        <f t="shared" si="57"/>
        <v>0</v>
      </c>
      <c r="BL150" s="14" t="s">
        <v>78</v>
      </c>
      <c r="BM150" s="166" t="s">
        <v>161</v>
      </c>
    </row>
    <row r="151" spans="1:65" s="2" customFormat="1" ht="40.5" customHeight="1">
      <c r="A151" s="29"/>
      <c r="B151" s="154"/>
      <c r="C151" s="155">
        <v>30</v>
      </c>
      <c r="D151" s="155" t="s">
        <v>108</v>
      </c>
      <c r="E151" s="156" t="s">
        <v>162</v>
      </c>
      <c r="F151" s="157" t="s">
        <v>163</v>
      </c>
      <c r="G151" s="158" t="s">
        <v>112</v>
      </c>
      <c r="H151" s="159">
        <v>503.2</v>
      </c>
      <c r="I151" s="160"/>
      <c r="J151" s="159">
        <f t="shared" si="48"/>
        <v>0</v>
      </c>
      <c r="K151" s="161"/>
      <c r="L151" s="30"/>
      <c r="M151" s="162" t="s">
        <v>1</v>
      </c>
      <c r="N151" s="163" t="s">
        <v>36</v>
      </c>
      <c r="O151" s="55"/>
      <c r="P151" s="164">
        <f t="shared" si="49"/>
        <v>0</v>
      </c>
      <c r="Q151" s="164">
        <v>9.8530000000000006E-2</v>
      </c>
      <c r="R151" s="164">
        <f t="shared" si="50"/>
        <v>49.580296000000004</v>
      </c>
      <c r="S151" s="164">
        <v>0</v>
      </c>
      <c r="T151" s="165">
        <f t="shared" si="51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6" t="s">
        <v>78</v>
      </c>
      <c r="AT151" s="166" t="s">
        <v>108</v>
      </c>
      <c r="AU151" s="166" t="s">
        <v>77</v>
      </c>
      <c r="AY151" s="14" t="s">
        <v>106</v>
      </c>
      <c r="BE151" s="167">
        <f t="shared" si="52"/>
        <v>0</v>
      </c>
      <c r="BF151" s="167">
        <f t="shared" si="53"/>
        <v>0</v>
      </c>
      <c r="BG151" s="167">
        <f t="shared" si="54"/>
        <v>0</v>
      </c>
      <c r="BH151" s="167">
        <f t="shared" si="55"/>
        <v>0</v>
      </c>
      <c r="BI151" s="167">
        <f t="shared" si="56"/>
        <v>0</v>
      </c>
      <c r="BJ151" s="14" t="s">
        <v>77</v>
      </c>
      <c r="BK151" s="168">
        <f t="shared" si="57"/>
        <v>0</v>
      </c>
      <c r="BL151" s="14" t="s">
        <v>78</v>
      </c>
      <c r="BM151" s="166" t="s">
        <v>164</v>
      </c>
    </row>
    <row r="152" spans="1:65" s="2" customFormat="1" ht="32.25" customHeight="1">
      <c r="A152" s="29"/>
      <c r="B152" s="154"/>
      <c r="C152" s="169">
        <v>31</v>
      </c>
      <c r="D152" s="169" t="s">
        <v>128</v>
      </c>
      <c r="E152" s="170" t="s">
        <v>165</v>
      </c>
      <c r="F152" s="171" t="s">
        <v>184</v>
      </c>
      <c r="G152" s="172" t="s">
        <v>152</v>
      </c>
      <c r="H152" s="173">
        <v>528.36</v>
      </c>
      <c r="I152" s="174"/>
      <c r="J152" s="173">
        <f t="shared" si="48"/>
        <v>0</v>
      </c>
      <c r="K152" s="175"/>
      <c r="L152" s="176"/>
      <c r="M152" s="177" t="s">
        <v>1</v>
      </c>
      <c r="N152" s="178" t="s">
        <v>36</v>
      </c>
      <c r="O152" s="55"/>
      <c r="P152" s="164">
        <f t="shared" si="49"/>
        <v>0</v>
      </c>
      <c r="Q152" s="164">
        <v>2.3E-2</v>
      </c>
      <c r="R152" s="164">
        <f t="shared" si="50"/>
        <v>12.152279999999999</v>
      </c>
      <c r="S152" s="164">
        <v>0</v>
      </c>
      <c r="T152" s="165">
        <f t="shared" si="51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6" t="s">
        <v>122</v>
      </c>
      <c r="AT152" s="166" t="s">
        <v>128</v>
      </c>
      <c r="AU152" s="166" t="s">
        <v>77</v>
      </c>
      <c r="AY152" s="14" t="s">
        <v>106</v>
      </c>
      <c r="BE152" s="167">
        <f t="shared" si="52"/>
        <v>0</v>
      </c>
      <c r="BF152" s="167">
        <f t="shared" si="53"/>
        <v>0</v>
      </c>
      <c r="BG152" s="167">
        <f t="shared" si="54"/>
        <v>0</v>
      </c>
      <c r="BH152" s="167">
        <f t="shared" si="55"/>
        <v>0</v>
      </c>
      <c r="BI152" s="167">
        <f t="shared" si="56"/>
        <v>0</v>
      </c>
      <c r="BJ152" s="14" t="s">
        <v>77</v>
      </c>
      <c r="BK152" s="168">
        <f t="shared" si="57"/>
        <v>0</v>
      </c>
      <c r="BL152" s="14" t="s">
        <v>78</v>
      </c>
      <c r="BM152" s="166" t="s">
        <v>166</v>
      </c>
    </row>
    <row r="153" spans="1:65" s="2" customFormat="1" ht="32.25" customHeight="1">
      <c r="A153" s="193"/>
      <c r="B153" s="154"/>
      <c r="C153" s="155">
        <v>34</v>
      </c>
      <c r="D153" s="155" t="s">
        <v>108</v>
      </c>
      <c r="E153" s="156" t="s">
        <v>190</v>
      </c>
      <c r="F153" s="157" t="s">
        <v>167</v>
      </c>
      <c r="G153" s="158" t="s">
        <v>117</v>
      </c>
      <c r="H153" s="159">
        <v>28.56</v>
      </c>
      <c r="I153" s="160"/>
      <c r="J153" s="159">
        <f t="shared" si="48"/>
        <v>0</v>
      </c>
      <c r="K153" s="161"/>
      <c r="L153" s="30"/>
      <c r="M153" s="162" t="s">
        <v>1</v>
      </c>
      <c r="N153" s="163" t="s">
        <v>36</v>
      </c>
      <c r="O153" s="55"/>
      <c r="P153" s="164">
        <f t="shared" si="49"/>
        <v>0</v>
      </c>
      <c r="Q153" s="164">
        <v>2.2151299999999998</v>
      </c>
      <c r="R153" s="164">
        <f t="shared" si="50"/>
        <v>63.264112799999992</v>
      </c>
      <c r="S153" s="164">
        <v>0</v>
      </c>
      <c r="T153" s="165">
        <f t="shared" si="51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6" t="s">
        <v>78</v>
      </c>
      <c r="AT153" s="166" t="s">
        <v>108</v>
      </c>
      <c r="AU153" s="166" t="s">
        <v>77</v>
      </c>
      <c r="AY153" s="14" t="s">
        <v>106</v>
      </c>
      <c r="BE153" s="167">
        <f t="shared" si="52"/>
        <v>0</v>
      </c>
      <c r="BF153" s="167">
        <f t="shared" si="53"/>
        <v>0</v>
      </c>
      <c r="BG153" s="167">
        <f t="shared" si="54"/>
        <v>0</v>
      </c>
      <c r="BH153" s="167">
        <f t="shared" si="55"/>
        <v>0</v>
      </c>
      <c r="BI153" s="167">
        <f t="shared" si="56"/>
        <v>0</v>
      </c>
      <c r="BJ153" s="14" t="s">
        <v>77</v>
      </c>
      <c r="BK153" s="168">
        <f t="shared" si="57"/>
        <v>0</v>
      </c>
      <c r="BL153" s="14" t="s">
        <v>78</v>
      </c>
      <c r="BM153" s="166" t="s">
        <v>168</v>
      </c>
    </row>
    <row r="154" spans="1:65" s="2" customFormat="1" ht="42" customHeight="1">
      <c r="A154" s="193"/>
      <c r="B154" s="154"/>
      <c r="C154" s="155"/>
      <c r="D154" s="155" t="s">
        <v>108</v>
      </c>
      <c r="E154" s="156" t="s">
        <v>236</v>
      </c>
      <c r="F154" s="157" t="s">
        <v>238</v>
      </c>
      <c r="G154" s="158" t="s">
        <v>152</v>
      </c>
      <c r="H154" s="159">
        <v>26</v>
      </c>
      <c r="I154" s="160"/>
      <c r="J154" s="159">
        <f t="shared" si="48"/>
        <v>0</v>
      </c>
      <c r="K154" s="161"/>
      <c r="L154" s="30"/>
      <c r="M154" s="162"/>
      <c r="N154" s="163"/>
      <c r="O154" s="55"/>
      <c r="P154" s="164">
        <f t="shared" si="49"/>
        <v>0</v>
      </c>
      <c r="Q154" s="164"/>
      <c r="R154" s="164"/>
      <c r="S154" s="164"/>
      <c r="T154" s="165"/>
      <c r="U154" s="193"/>
      <c r="V154" s="193"/>
      <c r="W154" s="193"/>
      <c r="X154" s="193"/>
      <c r="Y154" s="193"/>
      <c r="Z154" s="193"/>
      <c r="AA154" s="193"/>
      <c r="AB154" s="193"/>
      <c r="AC154" s="193"/>
      <c r="AD154" s="193"/>
      <c r="AE154" s="193"/>
      <c r="AR154" s="166"/>
      <c r="AT154" s="166"/>
      <c r="AU154" s="166"/>
      <c r="AY154" s="14"/>
      <c r="BE154" s="167"/>
      <c r="BF154" s="167"/>
      <c r="BG154" s="167"/>
      <c r="BH154" s="167"/>
      <c r="BI154" s="167"/>
      <c r="BJ154" s="14"/>
      <c r="BK154" s="168"/>
      <c r="BL154" s="14"/>
      <c r="BM154" s="166"/>
    </row>
    <row r="155" spans="1:65" s="2" customFormat="1" ht="32.25" customHeight="1">
      <c r="A155" s="193"/>
      <c r="B155" s="154"/>
      <c r="C155" s="155"/>
      <c r="D155" s="169" t="s">
        <v>128</v>
      </c>
      <c r="E155" s="170" t="s">
        <v>237</v>
      </c>
      <c r="F155" s="171" t="s">
        <v>239</v>
      </c>
      <c r="G155" s="172" t="s">
        <v>152</v>
      </c>
      <c r="H155" s="173">
        <v>26</v>
      </c>
      <c r="I155" s="174"/>
      <c r="J155" s="173">
        <f t="shared" si="48"/>
        <v>0</v>
      </c>
      <c r="K155" s="161"/>
      <c r="L155" s="30"/>
      <c r="M155" s="162"/>
      <c r="N155" s="163"/>
      <c r="O155" s="55"/>
      <c r="P155" s="164">
        <f t="shared" si="49"/>
        <v>0</v>
      </c>
      <c r="Q155" s="164"/>
      <c r="R155" s="164"/>
      <c r="S155" s="164"/>
      <c r="T155" s="165"/>
      <c r="U155" s="193"/>
      <c r="V155" s="193"/>
      <c r="W155" s="193"/>
      <c r="X155" s="193"/>
      <c r="Y155" s="193"/>
      <c r="Z155" s="193"/>
      <c r="AA155" s="193"/>
      <c r="AB155" s="193"/>
      <c r="AC155" s="193"/>
      <c r="AD155" s="193"/>
      <c r="AE155" s="193"/>
      <c r="AR155" s="166"/>
      <c r="AT155" s="166"/>
      <c r="AU155" s="166"/>
      <c r="AY155" s="14"/>
      <c r="BE155" s="167"/>
      <c r="BF155" s="167"/>
      <c r="BG155" s="167"/>
      <c r="BH155" s="167"/>
      <c r="BI155" s="167"/>
      <c r="BJ155" s="14"/>
      <c r="BK155" s="168"/>
      <c r="BL155" s="14"/>
      <c r="BM155" s="166"/>
    </row>
    <row r="156" spans="1:65" s="2" customFormat="1" ht="84.75" customHeight="1">
      <c r="A156" s="193"/>
      <c r="B156" s="154"/>
      <c r="C156" s="155">
        <v>34</v>
      </c>
      <c r="D156" s="190" t="s">
        <v>108</v>
      </c>
      <c r="E156" s="191" t="s">
        <v>229</v>
      </c>
      <c r="F156" s="157" t="s">
        <v>230</v>
      </c>
      <c r="G156" s="158" t="s">
        <v>110</v>
      </c>
      <c r="H156" s="159">
        <v>33.21</v>
      </c>
      <c r="I156" s="160"/>
      <c r="J156" s="159">
        <f t="shared" ref="J156:J158" si="58">ROUND(I156*H156,3)</f>
        <v>0</v>
      </c>
      <c r="K156" s="161"/>
      <c r="L156" s="30"/>
      <c r="M156" s="162" t="s">
        <v>1</v>
      </c>
      <c r="N156" s="163" t="s">
        <v>36</v>
      </c>
      <c r="O156" s="55"/>
      <c r="P156" s="164">
        <f t="shared" ref="P156:P158" si="59">O156*H156</f>
        <v>0</v>
      </c>
      <c r="Q156" s="164">
        <v>2.2151299999999998</v>
      </c>
      <c r="R156" s="164">
        <f t="shared" ref="R156:R158" si="60">Q156*H156</f>
        <v>73.56446729999999</v>
      </c>
      <c r="S156" s="164">
        <v>0</v>
      </c>
      <c r="T156" s="165">
        <f t="shared" ref="T156:T158" si="61">S156*H156</f>
        <v>0</v>
      </c>
      <c r="U156" s="193"/>
      <c r="V156" s="193"/>
      <c r="W156" s="193"/>
      <c r="X156" s="193"/>
      <c r="Y156" s="193"/>
      <c r="Z156" s="193"/>
      <c r="AA156" s="193"/>
      <c r="AB156" s="193"/>
      <c r="AC156" s="193"/>
      <c r="AD156" s="193"/>
      <c r="AE156" s="193"/>
      <c r="AR156" s="166" t="s">
        <v>78</v>
      </c>
      <c r="AT156" s="166" t="s">
        <v>108</v>
      </c>
      <c r="AU156" s="166" t="s">
        <v>77</v>
      </c>
      <c r="AY156" s="14" t="s">
        <v>106</v>
      </c>
      <c r="BE156" s="167">
        <f t="shared" ref="BE156:BE158" si="62">IF(N156="základná",J156,0)</f>
        <v>0</v>
      </c>
      <c r="BF156" s="167">
        <f t="shared" ref="BF156:BF158" si="63">IF(N156="znížená",J156,0)</f>
        <v>0</v>
      </c>
      <c r="BG156" s="167">
        <f t="shared" ref="BG156:BG158" si="64">IF(N156="zákl. prenesená",J156,0)</f>
        <v>0</v>
      </c>
      <c r="BH156" s="167">
        <f t="shared" ref="BH156:BH158" si="65">IF(N156="zníž. prenesená",J156,0)</f>
        <v>0</v>
      </c>
      <c r="BI156" s="167">
        <f t="shared" ref="BI156:BI158" si="66">IF(N156="nulová",J156,0)</f>
        <v>0</v>
      </c>
      <c r="BJ156" s="14" t="s">
        <v>77</v>
      </c>
      <c r="BK156" s="168">
        <f t="shared" ref="BK156:BK158" si="67">ROUND(I156*H156,3)</f>
        <v>0</v>
      </c>
      <c r="BL156" s="14" t="s">
        <v>78</v>
      </c>
      <c r="BM156" s="166" t="s">
        <v>168</v>
      </c>
    </row>
    <row r="157" spans="1:65" s="2" customFormat="1" ht="59.25" customHeight="1">
      <c r="A157" s="193"/>
      <c r="B157" s="154"/>
      <c r="C157" s="155">
        <v>34</v>
      </c>
      <c r="D157" s="190" t="s">
        <v>108</v>
      </c>
      <c r="E157" s="191" t="s">
        <v>231</v>
      </c>
      <c r="F157" s="157" t="s">
        <v>234</v>
      </c>
      <c r="G157" s="158" t="s">
        <v>117</v>
      </c>
      <c r="H157" s="159">
        <v>10.7</v>
      </c>
      <c r="I157" s="160"/>
      <c r="J157" s="159">
        <f t="shared" si="58"/>
        <v>0</v>
      </c>
      <c r="K157" s="161"/>
      <c r="L157" s="30"/>
      <c r="M157" s="162" t="s">
        <v>1</v>
      </c>
      <c r="N157" s="163" t="s">
        <v>36</v>
      </c>
      <c r="O157" s="55"/>
      <c r="P157" s="164">
        <f t="shared" si="59"/>
        <v>0</v>
      </c>
      <c r="Q157" s="164">
        <v>2.2151299999999998</v>
      </c>
      <c r="R157" s="164">
        <f t="shared" si="60"/>
        <v>23.701890999999996</v>
      </c>
      <c r="S157" s="164">
        <v>0</v>
      </c>
      <c r="T157" s="165">
        <f t="shared" si="61"/>
        <v>0</v>
      </c>
      <c r="U157" s="193"/>
      <c r="V157" s="193"/>
      <c r="W157" s="193"/>
      <c r="X157" s="193"/>
      <c r="Y157" s="193"/>
      <c r="Z157" s="193"/>
      <c r="AA157" s="193"/>
      <c r="AB157" s="193"/>
      <c r="AC157" s="193"/>
      <c r="AD157" s="193"/>
      <c r="AE157" s="193"/>
      <c r="AR157" s="166" t="s">
        <v>78</v>
      </c>
      <c r="AT157" s="166" t="s">
        <v>108</v>
      </c>
      <c r="AU157" s="166" t="s">
        <v>77</v>
      </c>
      <c r="AY157" s="14" t="s">
        <v>106</v>
      </c>
      <c r="BE157" s="167">
        <f t="shared" si="62"/>
        <v>0</v>
      </c>
      <c r="BF157" s="167">
        <f t="shared" si="63"/>
        <v>0</v>
      </c>
      <c r="BG157" s="167">
        <f t="shared" si="64"/>
        <v>0</v>
      </c>
      <c r="BH157" s="167">
        <f t="shared" si="65"/>
        <v>0</v>
      </c>
      <c r="BI157" s="167">
        <f t="shared" si="66"/>
        <v>0</v>
      </c>
      <c r="BJ157" s="14" t="s">
        <v>77</v>
      </c>
      <c r="BK157" s="168">
        <f t="shared" si="67"/>
        <v>0</v>
      </c>
      <c r="BL157" s="14" t="s">
        <v>78</v>
      </c>
      <c r="BM157" s="166" t="s">
        <v>168</v>
      </c>
    </row>
    <row r="158" spans="1:65" s="2" customFormat="1" ht="32.25" customHeight="1">
      <c r="A158" s="193"/>
      <c r="B158" s="154"/>
      <c r="C158" s="155">
        <v>34</v>
      </c>
      <c r="D158" s="190" t="s">
        <v>108</v>
      </c>
      <c r="E158" s="191" t="s">
        <v>232</v>
      </c>
      <c r="F158" s="157" t="s">
        <v>233</v>
      </c>
      <c r="G158" s="158" t="s">
        <v>235</v>
      </c>
      <c r="H158" s="159">
        <v>1</v>
      </c>
      <c r="I158" s="160"/>
      <c r="J158" s="159">
        <f t="shared" si="58"/>
        <v>0</v>
      </c>
      <c r="K158" s="161"/>
      <c r="L158" s="30"/>
      <c r="M158" s="162" t="s">
        <v>1</v>
      </c>
      <c r="N158" s="163" t="s">
        <v>36</v>
      </c>
      <c r="O158" s="55"/>
      <c r="P158" s="164">
        <f t="shared" si="59"/>
        <v>0</v>
      </c>
      <c r="Q158" s="164">
        <v>2.2151299999999998</v>
      </c>
      <c r="R158" s="164">
        <f t="shared" si="60"/>
        <v>2.2151299999999998</v>
      </c>
      <c r="S158" s="164">
        <v>0</v>
      </c>
      <c r="T158" s="165">
        <f t="shared" si="61"/>
        <v>0</v>
      </c>
      <c r="U158" s="193"/>
      <c r="V158" s="193"/>
      <c r="W158" s="193"/>
      <c r="X158" s="193"/>
      <c r="Y158" s="193"/>
      <c r="Z158" s="193"/>
      <c r="AA158" s="193"/>
      <c r="AB158" s="193"/>
      <c r="AC158" s="193"/>
      <c r="AD158" s="193"/>
      <c r="AE158" s="193"/>
      <c r="AR158" s="166" t="s">
        <v>78</v>
      </c>
      <c r="AT158" s="166" t="s">
        <v>108</v>
      </c>
      <c r="AU158" s="166" t="s">
        <v>77</v>
      </c>
      <c r="AY158" s="14" t="s">
        <v>106</v>
      </c>
      <c r="BE158" s="167">
        <f t="shared" si="62"/>
        <v>0</v>
      </c>
      <c r="BF158" s="167">
        <f t="shared" si="63"/>
        <v>0</v>
      </c>
      <c r="BG158" s="167">
        <f t="shared" si="64"/>
        <v>0</v>
      </c>
      <c r="BH158" s="167">
        <f t="shared" si="65"/>
        <v>0</v>
      </c>
      <c r="BI158" s="167">
        <f t="shared" si="66"/>
        <v>0</v>
      </c>
      <c r="BJ158" s="14" t="s">
        <v>77</v>
      </c>
      <c r="BK158" s="168">
        <f t="shared" si="67"/>
        <v>0</v>
      </c>
      <c r="BL158" s="14" t="s">
        <v>78</v>
      </c>
      <c r="BM158" s="166" t="s">
        <v>168</v>
      </c>
    </row>
    <row r="159" spans="1:65" s="2" customFormat="1" ht="32.25" customHeight="1">
      <c r="A159" s="193"/>
      <c r="B159" s="154"/>
      <c r="C159" s="190" t="s">
        <v>215</v>
      </c>
      <c r="D159" s="190" t="s">
        <v>108</v>
      </c>
      <c r="E159" s="191" t="s">
        <v>216</v>
      </c>
      <c r="F159" s="157" t="s">
        <v>217</v>
      </c>
      <c r="G159" s="158" t="s">
        <v>112</v>
      </c>
      <c r="H159" s="159">
        <v>472.41</v>
      </c>
      <c r="I159" s="160"/>
      <c r="J159" s="159">
        <f t="shared" si="48"/>
        <v>0</v>
      </c>
      <c r="K159" s="161"/>
      <c r="L159" s="30"/>
      <c r="M159" s="162" t="s">
        <v>1</v>
      </c>
      <c r="N159" s="163" t="s">
        <v>36</v>
      </c>
      <c r="O159" s="55"/>
      <c r="P159" s="164">
        <f t="shared" si="49"/>
        <v>0</v>
      </c>
      <c r="Q159" s="164">
        <v>0</v>
      </c>
      <c r="R159" s="164">
        <f t="shared" si="50"/>
        <v>0</v>
      </c>
      <c r="S159" s="164">
        <v>0</v>
      </c>
      <c r="T159" s="165">
        <f t="shared" si="51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6" t="s">
        <v>78</v>
      </c>
      <c r="AT159" s="166" t="s">
        <v>108</v>
      </c>
      <c r="AU159" s="166" t="s">
        <v>77</v>
      </c>
      <c r="AY159" s="14" t="s">
        <v>106</v>
      </c>
      <c r="BE159" s="167">
        <f t="shared" si="52"/>
        <v>0</v>
      </c>
      <c r="BF159" s="167">
        <f t="shared" si="53"/>
        <v>0</v>
      </c>
      <c r="BG159" s="167">
        <f t="shared" si="54"/>
        <v>0</v>
      </c>
      <c r="BH159" s="167">
        <f t="shared" si="55"/>
        <v>0</v>
      </c>
      <c r="BI159" s="167">
        <f t="shared" si="56"/>
        <v>0</v>
      </c>
      <c r="BJ159" s="14" t="s">
        <v>77</v>
      </c>
      <c r="BK159" s="168">
        <f t="shared" si="57"/>
        <v>0</v>
      </c>
      <c r="BL159" s="14" t="s">
        <v>78</v>
      </c>
      <c r="BM159" s="166" t="s">
        <v>169</v>
      </c>
    </row>
    <row r="160" spans="1:65" s="2" customFormat="1" ht="32.25" customHeight="1">
      <c r="A160" s="29"/>
      <c r="B160" s="154"/>
      <c r="C160" s="155">
        <v>37</v>
      </c>
      <c r="D160" s="155" t="s">
        <v>108</v>
      </c>
      <c r="E160" s="156" t="s">
        <v>170</v>
      </c>
      <c r="F160" s="188" t="s">
        <v>171</v>
      </c>
      <c r="G160" s="158" t="s">
        <v>124</v>
      </c>
      <c r="H160" s="159">
        <v>46.85</v>
      </c>
      <c r="I160" s="160"/>
      <c r="J160" s="159">
        <f t="shared" si="48"/>
        <v>0</v>
      </c>
      <c r="K160" s="161"/>
      <c r="L160" s="30"/>
      <c r="M160" s="162" t="s">
        <v>1</v>
      </c>
      <c r="N160" s="163" t="s">
        <v>36</v>
      </c>
      <c r="O160" s="55"/>
      <c r="P160" s="164">
        <f t="shared" si="49"/>
        <v>0</v>
      </c>
      <c r="Q160" s="164">
        <v>0</v>
      </c>
      <c r="R160" s="164">
        <f t="shared" si="50"/>
        <v>0</v>
      </c>
      <c r="S160" s="164">
        <v>0</v>
      </c>
      <c r="T160" s="165">
        <f t="shared" si="51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6" t="s">
        <v>78</v>
      </c>
      <c r="AT160" s="166" t="s">
        <v>108</v>
      </c>
      <c r="AU160" s="166" t="s">
        <v>77</v>
      </c>
      <c r="AY160" s="14" t="s">
        <v>106</v>
      </c>
      <c r="BE160" s="167">
        <f t="shared" si="52"/>
        <v>0</v>
      </c>
      <c r="BF160" s="167">
        <f t="shared" si="53"/>
        <v>0</v>
      </c>
      <c r="BG160" s="167">
        <f t="shared" si="54"/>
        <v>0</v>
      </c>
      <c r="BH160" s="167">
        <f t="shared" si="55"/>
        <v>0</v>
      </c>
      <c r="BI160" s="167">
        <f t="shared" si="56"/>
        <v>0</v>
      </c>
      <c r="BJ160" s="14" t="s">
        <v>77</v>
      </c>
      <c r="BK160" s="168">
        <f t="shared" si="57"/>
        <v>0</v>
      </c>
      <c r="BL160" s="14" t="s">
        <v>78</v>
      </c>
      <c r="BM160" s="166" t="s">
        <v>172</v>
      </c>
    </row>
    <row r="161" spans="1:65" s="2" customFormat="1" ht="32.25" customHeight="1">
      <c r="A161" s="29"/>
      <c r="B161" s="154"/>
      <c r="C161" s="155">
        <v>38</v>
      </c>
      <c r="D161" s="155" t="s">
        <v>108</v>
      </c>
      <c r="E161" s="156" t="s">
        <v>173</v>
      </c>
      <c r="F161" s="188" t="s">
        <v>206</v>
      </c>
      <c r="G161" s="158" t="s">
        <v>124</v>
      </c>
      <c r="H161" s="159">
        <v>234.25</v>
      </c>
      <c r="I161" s="160"/>
      <c r="J161" s="159">
        <f t="shared" si="48"/>
        <v>0</v>
      </c>
      <c r="K161" s="161"/>
      <c r="L161" s="30"/>
      <c r="M161" s="162" t="s">
        <v>1</v>
      </c>
      <c r="N161" s="163" t="s">
        <v>36</v>
      </c>
      <c r="O161" s="55"/>
      <c r="P161" s="164">
        <f t="shared" si="49"/>
        <v>0</v>
      </c>
      <c r="Q161" s="164">
        <v>0</v>
      </c>
      <c r="R161" s="164">
        <f t="shared" si="50"/>
        <v>0</v>
      </c>
      <c r="S161" s="164">
        <v>0</v>
      </c>
      <c r="T161" s="165">
        <f t="shared" si="51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6" t="s">
        <v>78</v>
      </c>
      <c r="AT161" s="166" t="s">
        <v>108</v>
      </c>
      <c r="AU161" s="166" t="s">
        <v>77</v>
      </c>
      <c r="AY161" s="14" t="s">
        <v>106</v>
      </c>
      <c r="BE161" s="167">
        <f t="shared" si="52"/>
        <v>0</v>
      </c>
      <c r="BF161" s="167">
        <f t="shared" si="53"/>
        <v>0</v>
      </c>
      <c r="BG161" s="167">
        <f t="shared" si="54"/>
        <v>0</v>
      </c>
      <c r="BH161" s="167">
        <f t="shared" si="55"/>
        <v>0</v>
      </c>
      <c r="BI161" s="167">
        <f t="shared" si="56"/>
        <v>0</v>
      </c>
      <c r="BJ161" s="14" t="s">
        <v>77</v>
      </c>
      <c r="BK161" s="168">
        <f t="shared" si="57"/>
        <v>0</v>
      </c>
      <c r="BL161" s="14" t="s">
        <v>78</v>
      </c>
      <c r="BM161" s="166" t="s">
        <v>174</v>
      </c>
    </row>
    <row r="162" spans="1:65" s="2" customFormat="1" ht="32.25" customHeight="1">
      <c r="A162" s="184"/>
      <c r="B162" s="154"/>
      <c r="C162" s="155">
        <v>39</v>
      </c>
      <c r="D162" s="155" t="s">
        <v>108</v>
      </c>
      <c r="E162" s="156" t="s">
        <v>175</v>
      </c>
      <c r="F162" s="188" t="s">
        <v>205</v>
      </c>
      <c r="G162" s="158" t="s">
        <v>124</v>
      </c>
      <c r="H162" s="159">
        <v>46.85</v>
      </c>
      <c r="I162" s="160"/>
      <c r="J162" s="159">
        <f t="shared" ref="J162" si="68">ROUND(I162*H162,3)</f>
        <v>0</v>
      </c>
      <c r="K162" s="161"/>
      <c r="L162" s="30"/>
      <c r="M162" s="162"/>
      <c r="N162" s="163"/>
      <c r="O162" s="55"/>
      <c r="P162" s="164"/>
      <c r="Q162" s="164"/>
      <c r="R162" s="164"/>
      <c r="S162" s="164"/>
      <c r="T162" s="165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R162" s="166"/>
      <c r="AT162" s="166"/>
      <c r="AU162" s="166"/>
      <c r="AY162" s="14"/>
      <c r="BE162" s="167"/>
      <c r="BF162" s="167"/>
      <c r="BG162" s="167"/>
      <c r="BH162" s="167"/>
      <c r="BI162" s="167"/>
      <c r="BJ162" s="14"/>
      <c r="BK162" s="168">
        <f t="shared" si="57"/>
        <v>0</v>
      </c>
      <c r="BL162" s="14"/>
      <c r="BM162" s="166"/>
    </row>
    <row r="163" spans="1:65" s="2" customFormat="1" ht="32.25" customHeight="1">
      <c r="A163" s="184"/>
      <c r="B163" s="154"/>
      <c r="C163" s="155">
        <v>40</v>
      </c>
      <c r="D163" s="155" t="s">
        <v>108</v>
      </c>
      <c r="E163" s="156" t="s">
        <v>207</v>
      </c>
      <c r="F163" s="188" t="s">
        <v>208</v>
      </c>
      <c r="G163" s="158" t="s">
        <v>124</v>
      </c>
      <c r="H163" s="159">
        <v>46.85</v>
      </c>
      <c r="I163" s="160"/>
      <c r="J163" s="159">
        <f t="shared" ref="J163" si="69">ROUND(I163*H163,3)</f>
        <v>0</v>
      </c>
      <c r="K163" s="161"/>
      <c r="L163" s="30"/>
      <c r="M163" s="162"/>
      <c r="N163" s="163"/>
      <c r="O163" s="55"/>
      <c r="P163" s="164"/>
      <c r="Q163" s="164"/>
      <c r="R163" s="164"/>
      <c r="S163" s="164"/>
      <c r="T163" s="165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R163" s="166"/>
      <c r="AT163" s="166"/>
      <c r="AU163" s="166"/>
      <c r="AY163" s="14"/>
      <c r="BE163" s="167"/>
      <c r="BF163" s="167"/>
      <c r="BG163" s="167"/>
      <c r="BH163" s="167"/>
      <c r="BI163" s="167"/>
      <c r="BJ163" s="14"/>
      <c r="BK163" s="168"/>
      <c r="BL163" s="14"/>
      <c r="BM163" s="166"/>
    </row>
    <row r="164" spans="1:65" s="12" customFormat="1" ht="32.25" customHeight="1">
      <c r="B164" s="141"/>
      <c r="D164" s="142" t="s">
        <v>69</v>
      </c>
      <c r="E164" s="152" t="s">
        <v>176</v>
      </c>
      <c r="F164" s="152" t="s">
        <v>177</v>
      </c>
      <c r="I164" s="144"/>
      <c r="J164" s="153">
        <f>SUM(J165)</f>
        <v>0</v>
      </c>
      <c r="L164" s="141"/>
      <c r="M164" s="146"/>
      <c r="N164" s="147"/>
      <c r="O164" s="147"/>
      <c r="P164" s="148">
        <f>P165</f>
        <v>0</v>
      </c>
      <c r="Q164" s="147"/>
      <c r="R164" s="148">
        <f>R165</f>
        <v>0</v>
      </c>
      <c r="S164" s="147"/>
      <c r="T164" s="149">
        <f>T165</f>
        <v>0</v>
      </c>
      <c r="AR164" s="142" t="s">
        <v>74</v>
      </c>
      <c r="AT164" s="150" t="s">
        <v>69</v>
      </c>
      <c r="AU164" s="150" t="s">
        <v>74</v>
      </c>
      <c r="AY164" s="142" t="s">
        <v>106</v>
      </c>
      <c r="BK164" s="151">
        <f>BK165</f>
        <v>0</v>
      </c>
    </row>
    <row r="165" spans="1:65" s="2" customFormat="1" ht="32.25" customHeight="1">
      <c r="A165" s="29"/>
      <c r="B165" s="154"/>
      <c r="C165" s="155">
        <v>43</v>
      </c>
      <c r="D165" s="155" t="s">
        <v>108</v>
      </c>
      <c r="E165" s="156" t="s">
        <v>178</v>
      </c>
      <c r="F165" s="157" t="s">
        <v>179</v>
      </c>
      <c r="G165" s="158" t="s">
        <v>124</v>
      </c>
      <c r="H165" s="159">
        <v>376.21</v>
      </c>
      <c r="I165" s="160"/>
      <c r="J165" s="159">
        <f>ROUND(I165*H165,3)</f>
        <v>0</v>
      </c>
      <c r="K165" s="161"/>
      <c r="L165" s="30"/>
      <c r="M165" s="179" t="s">
        <v>1</v>
      </c>
      <c r="N165" s="180" t="s">
        <v>36</v>
      </c>
      <c r="O165" s="181"/>
      <c r="P165" s="182">
        <f>O165*H165</f>
        <v>0</v>
      </c>
      <c r="Q165" s="182">
        <v>0</v>
      </c>
      <c r="R165" s="182">
        <f>Q165*H165</f>
        <v>0</v>
      </c>
      <c r="S165" s="182">
        <v>0</v>
      </c>
      <c r="T165" s="183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6" t="s">
        <v>78</v>
      </c>
      <c r="AT165" s="166" t="s">
        <v>108</v>
      </c>
      <c r="AU165" s="166" t="s">
        <v>77</v>
      </c>
      <c r="AY165" s="14" t="s">
        <v>106</v>
      </c>
      <c r="BE165" s="167">
        <f>IF(N165="základná",J165,0)</f>
        <v>0</v>
      </c>
      <c r="BF165" s="167">
        <f>IF(N165="znížená",J165,0)</f>
        <v>0</v>
      </c>
      <c r="BG165" s="167">
        <f>IF(N165="zákl. prenesená",J165,0)</f>
        <v>0</v>
      </c>
      <c r="BH165" s="167">
        <f>IF(N165="zníž. prenesená",J165,0)</f>
        <v>0</v>
      </c>
      <c r="BI165" s="167">
        <f>IF(N165="nulová",J165,0)</f>
        <v>0</v>
      </c>
      <c r="BJ165" s="14" t="s">
        <v>77</v>
      </c>
      <c r="BK165" s="168">
        <f>ROUND(I165*H165,3)</f>
        <v>0</v>
      </c>
      <c r="BL165" s="14" t="s">
        <v>78</v>
      </c>
      <c r="BM165" s="166" t="s">
        <v>180</v>
      </c>
    </row>
    <row r="166" spans="1:65" s="2" customFormat="1" ht="32.25" customHeight="1">
      <c r="A166" s="29"/>
      <c r="B166" s="154"/>
      <c r="C166" s="12"/>
      <c r="D166" s="142" t="s">
        <v>69</v>
      </c>
      <c r="E166" s="143" t="s">
        <v>191</v>
      </c>
      <c r="F166" s="143" t="s">
        <v>192</v>
      </c>
      <c r="G166" s="12"/>
      <c r="H166" s="12"/>
      <c r="I166" s="144"/>
      <c r="J166" s="145">
        <f>SUM(J167:J169)</f>
        <v>0</v>
      </c>
      <c r="K166" s="186"/>
      <c r="L166" s="30"/>
      <c r="M166" s="187"/>
      <c r="N166" s="163"/>
      <c r="O166" s="55"/>
      <c r="P166" s="164"/>
      <c r="Q166" s="164"/>
      <c r="R166" s="164"/>
      <c r="S166" s="164"/>
      <c r="T166" s="164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6"/>
      <c r="AT166" s="166"/>
      <c r="AU166" s="166"/>
      <c r="AY166" s="14"/>
      <c r="BE166" s="167"/>
      <c r="BF166" s="167"/>
      <c r="BG166" s="167"/>
      <c r="BH166" s="167"/>
      <c r="BI166" s="167"/>
      <c r="BJ166" s="14"/>
      <c r="BK166" s="168"/>
      <c r="BL166" s="14"/>
      <c r="BM166" s="166"/>
    </row>
    <row r="167" spans="1:65" s="2" customFormat="1" ht="32.25" customHeight="1">
      <c r="A167" s="29"/>
      <c r="B167" s="154"/>
      <c r="C167" s="155">
        <v>44</v>
      </c>
      <c r="D167" s="155" t="s">
        <v>108</v>
      </c>
      <c r="E167" s="156" t="s">
        <v>193</v>
      </c>
      <c r="F167" s="157" t="s">
        <v>194</v>
      </c>
      <c r="G167" s="158" t="s">
        <v>197</v>
      </c>
      <c r="H167" s="159">
        <v>1</v>
      </c>
      <c r="I167" s="160"/>
      <c r="J167" s="159">
        <f t="shared" ref="J167:J169" si="70">ROUND(I167*H167,3)</f>
        <v>0</v>
      </c>
      <c r="K167" s="186"/>
      <c r="L167" s="30"/>
      <c r="M167" s="187"/>
      <c r="N167" s="163"/>
      <c r="O167" s="55"/>
      <c r="P167" s="164"/>
      <c r="Q167" s="164"/>
      <c r="R167" s="164"/>
      <c r="S167" s="164"/>
      <c r="T167" s="164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6"/>
      <c r="AT167" s="166"/>
      <c r="AU167" s="166"/>
      <c r="AY167" s="14"/>
      <c r="BE167" s="167"/>
      <c r="BF167" s="167"/>
      <c r="BG167" s="167"/>
      <c r="BH167" s="167"/>
      <c r="BI167" s="167"/>
      <c r="BJ167" s="14"/>
      <c r="BK167" s="168"/>
      <c r="BL167" s="14"/>
      <c r="BM167" s="166"/>
    </row>
    <row r="168" spans="1:65" s="2" customFormat="1" ht="32.25" customHeight="1">
      <c r="A168" s="189"/>
      <c r="B168" s="154"/>
      <c r="C168" s="155">
        <v>44</v>
      </c>
      <c r="D168" s="155" t="s">
        <v>108</v>
      </c>
      <c r="E168" s="156" t="s">
        <v>218</v>
      </c>
      <c r="F168" s="157" t="s">
        <v>219</v>
      </c>
      <c r="G168" s="158" t="s">
        <v>152</v>
      </c>
      <c r="H168" s="159">
        <v>4</v>
      </c>
      <c r="I168" s="160"/>
      <c r="J168" s="159">
        <f t="shared" ref="J168" si="71">ROUND(I168*H168,3)</f>
        <v>0</v>
      </c>
      <c r="K168" s="186"/>
      <c r="L168" s="30"/>
      <c r="M168" s="187"/>
      <c r="N168" s="163"/>
      <c r="O168" s="55"/>
      <c r="P168" s="164"/>
      <c r="Q168" s="164"/>
      <c r="R168" s="164"/>
      <c r="S168" s="164"/>
      <c r="T168" s="164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R168" s="166"/>
      <c r="AT168" s="166"/>
      <c r="AU168" s="166"/>
      <c r="AY168" s="14"/>
      <c r="BE168" s="167"/>
      <c r="BF168" s="167"/>
      <c r="BG168" s="167"/>
      <c r="BH168" s="167"/>
      <c r="BI168" s="167"/>
      <c r="BJ168" s="14"/>
      <c r="BK168" s="168"/>
      <c r="BL168" s="14"/>
      <c r="BM168" s="166"/>
    </row>
    <row r="169" spans="1:65" s="2" customFormat="1" ht="32.25" customHeight="1">
      <c r="A169" s="29"/>
      <c r="B169" s="154"/>
      <c r="C169" s="155">
        <v>45</v>
      </c>
      <c r="D169" s="155" t="s">
        <v>108</v>
      </c>
      <c r="E169" s="156" t="s">
        <v>195</v>
      </c>
      <c r="F169" s="157" t="s">
        <v>196</v>
      </c>
      <c r="G169" s="158" t="s">
        <v>197</v>
      </c>
      <c r="H169" s="159">
        <v>1</v>
      </c>
      <c r="I169" s="160"/>
      <c r="J169" s="159">
        <f t="shared" si="70"/>
        <v>0</v>
      </c>
      <c r="K169" s="186"/>
      <c r="L169" s="30"/>
      <c r="M169" s="187"/>
      <c r="N169" s="163"/>
      <c r="O169" s="55"/>
      <c r="P169" s="164"/>
      <c r="Q169" s="164"/>
      <c r="R169" s="164"/>
      <c r="S169" s="164"/>
      <c r="T169" s="164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6"/>
      <c r="AT169" s="166"/>
      <c r="AU169" s="166"/>
      <c r="AY169" s="14"/>
      <c r="BE169" s="167"/>
      <c r="BF169" s="167"/>
      <c r="BG169" s="167"/>
      <c r="BH169" s="167"/>
      <c r="BI169" s="167"/>
      <c r="BJ169" s="14"/>
      <c r="BK169" s="168"/>
      <c r="BL169" s="14"/>
      <c r="BM169" s="166"/>
    </row>
    <row r="170" spans="1:65" s="2" customFormat="1" ht="6.95" customHeight="1">
      <c r="A170" s="29"/>
      <c r="B170" s="44"/>
      <c r="C170" s="45"/>
      <c r="D170" s="45"/>
      <c r="E170" s="45"/>
      <c r="F170" s="45"/>
      <c r="G170" s="45"/>
      <c r="H170" s="45"/>
      <c r="I170" s="113"/>
      <c r="J170" s="45"/>
      <c r="K170" s="45"/>
      <c r="L170" s="30"/>
      <c r="M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</row>
  </sheetData>
  <autoFilter ref="C121:K165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Atletický ovál a rovinka</vt:lpstr>
      <vt:lpstr>'Atletický ovál a rovinka'!Názvy_tlače</vt:lpstr>
      <vt:lpstr>'Rekapitulácia stavby'!Názvy_tlače</vt:lpstr>
      <vt:lpstr>'Atletický ovál a rovinka'!Oblasť_tlače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Daniš Lukáš, Ing.</cp:lastModifiedBy>
  <cp:lastPrinted>2021-03-10T12:24:09Z</cp:lastPrinted>
  <dcterms:created xsi:type="dcterms:W3CDTF">2019-09-04T11:58:54Z</dcterms:created>
  <dcterms:modified xsi:type="dcterms:W3CDTF">2021-03-30T13:37:15Z</dcterms:modified>
</cp:coreProperties>
</file>