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nakup komunalnej techniky-podvozky/1 cast/"/>
    </mc:Choice>
  </mc:AlternateContent>
  <xr:revisionPtr revIDLastSave="31" documentId="13_ncr:1_{88A2ED90-2A98-4ACC-AF78-480727093ED1}" xr6:coauthVersionLast="46" xr6:coauthVersionMax="46" xr10:uidLastSave="{1C039656-362A-4717-AD71-6ED659C76A23}"/>
  <bookViews>
    <workbookView xWindow="-108" yWindow="-108" windowWidth="23256" windowHeight="12576" activeTab="1" xr2:uid="{00000000-000D-0000-FFFF-FFFF00000000}"/>
  </bookViews>
  <sheets>
    <sheet name="Sumárny počer bodov" sheetId="9" r:id="rId1"/>
    <sheet name="VozA + nadstavby" sheetId="1" r:id="rId2"/>
    <sheet name="VozB + nadstavby" sheetId="6" r:id="rId3"/>
    <sheet name="VozC + nadstavby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" l="1"/>
  <c r="D11" i="6" s="1"/>
  <c r="C12" i="6"/>
  <c r="D12" i="6" s="1"/>
  <c r="F36" i="1"/>
  <c r="F22" i="7" l="1"/>
  <c r="F24" i="6"/>
  <c r="F20" i="1"/>
  <c r="F27" i="7" l="1"/>
  <c r="F29" i="6"/>
  <c r="F25" i="1"/>
  <c r="F41" i="1"/>
  <c r="F45" i="6"/>
  <c r="F45" i="7"/>
  <c r="F30" i="7"/>
  <c r="F29" i="7"/>
  <c r="C14" i="6"/>
  <c r="C15" i="7"/>
  <c r="D15" i="7" s="1"/>
  <c r="C14" i="7"/>
  <c r="D14" i="7" s="1"/>
  <c r="C16" i="6"/>
  <c r="C15" i="6"/>
  <c r="C13" i="6"/>
  <c r="F43" i="7" l="1"/>
  <c r="F42" i="7"/>
  <c r="F41" i="7"/>
  <c r="F40" i="7"/>
  <c r="F36" i="7"/>
  <c r="D13" i="9" s="1"/>
  <c r="F31" i="7"/>
  <c r="F28" i="7"/>
  <c r="F26" i="7"/>
  <c r="F25" i="7"/>
  <c r="F24" i="7"/>
  <c r="F23" i="7"/>
  <c r="F21" i="7"/>
  <c r="F16" i="7"/>
  <c r="E16" i="7"/>
  <c r="B16" i="7"/>
  <c r="C13" i="7"/>
  <c r="D13" i="7" s="1"/>
  <c r="C12" i="7"/>
  <c r="C11" i="7"/>
  <c r="D11" i="7" s="1"/>
  <c r="C10" i="7"/>
  <c r="D10" i="7" s="1"/>
  <c r="D16" i="6"/>
  <c r="F43" i="6"/>
  <c r="F42" i="6"/>
  <c r="F41" i="6"/>
  <c r="F40" i="6"/>
  <c r="F36" i="6"/>
  <c r="D12" i="9" s="1"/>
  <c r="F31" i="6"/>
  <c r="F30" i="6"/>
  <c r="F28" i="6"/>
  <c r="F27" i="6"/>
  <c r="F26" i="6"/>
  <c r="F25" i="6"/>
  <c r="F23" i="6"/>
  <c r="F18" i="6"/>
  <c r="E18" i="6"/>
  <c r="B18" i="6"/>
  <c r="C17" i="6"/>
  <c r="D17" i="6" s="1"/>
  <c r="D15" i="6"/>
  <c r="D14" i="6"/>
  <c r="D13" i="6"/>
  <c r="F17" i="7" l="1"/>
  <c r="F32" i="7"/>
  <c r="C13" i="9" s="1"/>
  <c r="F46" i="7"/>
  <c r="E13" i="9" s="1"/>
  <c r="F46" i="6"/>
  <c r="F32" i="6"/>
  <c r="C16" i="7"/>
  <c r="D12" i="7"/>
  <c r="D16" i="7" s="1"/>
  <c r="C18" i="6"/>
  <c r="D18" i="6"/>
  <c r="F19" i="6" s="1"/>
  <c r="B47" i="6" s="1"/>
  <c r="F27" i="1"/>
  <c r="F21" i="1"/>
  <c r="B13" i="9" l="1"/>
  <c r="F13" i="9" s="1"/>
  <c r="C47" i="7"/>
  <c r="F37" i="1"/>
  <c r="F38" i="1"/>
  <c r="F39" i="1"/>
  <c r="F32" i="1"/>
  <c r="D11" i="9" s="1"/>
  <c r="C10" i="1"/>
  <c r="C11" i="1"/>
  <c r="C12" i="1"/>
  <c r="C13" i="1"/>
  <c r="C9" i="1"/>
  <c r="F14" i="1"/>
  <c r="F26" i="1"/>
  <c r="F24" i="1"/>
  <c r="F23" i="1"/>
  <c r="F19" i="1"/>
  <c r="F22" i="1"/>
  <c r="F42" i="1" l="1"/>
  <c r="F28" i="1"/>
  <c r="C14" i="1"/>
  <c r="E12" i="9" l="1"/>
  <c r="E11" i="9"/>
  <c r="C11" i="9"/>
  <c r="C12" i="9"/>
  <c r="D10" i="1"/>
  <c r="D11" i="1"/>
  <c r="D12" i="1"/>
  <c r="D13" i="1"/>
  <c r="D9" i="1"/>
  <c r="D14" i="1" l="1"/>
  <c r="F15" i="1" l="1"/>
  <c r="C43" i="1" l="1"/>
  <c r="B12" i="9"/>
  <c r="F12" i="9" s="1"/>
  <c r="B11" i="9"/>
  <c r="F11" i="9" s="1"/>
  <c r="F14" i="9" l="1"/>
</calcChain>
</file>

<file path=xl/sharedStrings.xml><?xml version="1.0" encoding="utf-8"?>
<sst xmlns="http://schemas.openxmlformats.org/spreadsheetml/2006/main" count="276" uniqueCount="111">
  <si>
    <t>cena za 1 ks bez DPH</t>
  </si>
  <si>
    <t>technické parametre - podvozok (15%)</t>
  </si>
  <si>
    <t>navrhovaná hodnota</t>
  </si>
  <si>
    <t>max. počet bodov</t>
  </si>
  <si>
    <t>áno</t>
  </si>
  <si>
    <t>nie</t>
  </si>
  <si>
    <t>cena spolu</t>
  </si>
  <si>
    <t>min. prípustná cena s DPH</t>
  </si>
  <si>
    <t>max. prípustná cena s DPH</t>
  </si>
  <si>
    <t>min. hodnota</t>
  </si>
  <si>
    <t>max. hodnota</t>
  </si>
  <si>
    <t xml:space="preserve">výsledný počet bodov </t>
  </si>
  <si>
    <t>výsledný počet bodov</t>
  </si>
  <si>
    <t>výsledný počet bodov (K3)</t>
  </si>
  <si>
    <t>výsledný počet bodov (K1)</t>
  </si>
  <si>
    <t>navrhovaná cena (eur s DPH)</t>
  </si>
  <si>
    <t>min. cena (eur s DPH)</t>
  </si>
  <si>
    <t>max. cena (eur s DPH)</t>
  </si>
  <si>
    <t>výsledný počet bodov (K4)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</si>
  <si>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</si>
  <si>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</si>
  <si>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</si>
  <si>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</si>
  <si>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</si>
  <si>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</si>
  <si>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podpis štatúraneho zástupcu</t>
  </si>
  <si>
    <t>Dňa ..........</t>
  </si>
  <si>
    <t>V ...............</t>
  </si>
  <si>
    <t>lehota dodoania v dňoch</t>
  </si>
  <si>
    <t>min (dni)</t>
  </si>
  <si>
    <t>max (dni)</t>
  </si>
  <si>
    <t>nezaťažený pás</t>
  </si>
  <si>
    <t>cena paušálu na náhradné diely</t>
  </si>
  <si>
    <t>požadovaný paušál (eur s DPH)</t>
  </si>
  <si>
    <t>výška zľavy z paušálu (%)</t>
  </si>
  <si>
    <t>Kritérium č. 1: Nákupná cena s DPH (váha: 70 %)</t>
  </si>
  <si>
    <t>cena za všetky ks bez DPH</t>
  </si>
  <si>
    <t>cena za všetky ks s DPH</t>
  </si>
  <si>
    <t>Kritérium č. 2: Technické parametre (váha: 15 %)</t>
  </si>
  <si>
    <t>K(2.1): Voz1 - výkon (v kW)</t>
  </si>
  <si>
    <t>K(2.2): Voz1 - nasávanie vzduchu vyvedené v hornej časti za kabínou</t>
  </si>
  <si>
    <t>K(2.3): Voz1 - svahová brzda zabraňujúca posunutiu vozidla dozadu pri rozjazde v kopci</t>
  </si>
  <si>
    <t>K(2.4): Voz1 - elektricky vyhrievané čelné sklo</t>
  </si>
  <si>
    <t>K(2.5): Voz1 - Objem palivovej nádrže (l)</t>
  </si>
  <si>
    <t>K(2.6): Voz1 - Objem nádrže AdBlue</t>
  </si>
  <si>
    <t>K(2.7): Voz1 - odpojovač batérie elektronický</t>
  </si>
  <si>
    <t>K(2.8): Voz1 - Akumulátor 12V/220Ah</t>
  </si>
  <si>
    <t>výsledný počet bodov (K2)</t>
  </si>
  <si>
    <t>Kritérium č. 3: Lehota dodania (váha: 10 %)</t>
  </si>
  <si>
    <t xml:space="preserve">Kritérium č. 4: Cena mimo záručného servisu (váha: 5%) </t>
  </si>
  <si>
    <t>K(4.1): Cena za 1 serv. hod. - podvozok</t>
  </si>
  <si>
    <t>K(4.2): Cena za 1 serv. hod. - nadstavby</t>
  </si>
  <si>
    <t>K(4.3): Cena za dovoz a odvoz na miesto výkonu mimo záručného servisu</t>
  </si>
  <si>
    <t>K(4.4): Cena výjazdu k servisu</t>
  </si>
  <si>
    <t>K(4.5): Výška zľavy z paušálu na náhradné diely</t>
  </si>
  <si>
    <t>celkový počet bodov (K1 až K4)</t>
  </si>
  <si>
    <t>K(1.1): Cena za podvozok (4 ks)</t>
  </si>
  <si>
    <t>K(1.2): Cena za úpravy podvozku (4 ks)</t>
  </si>
  <si>
    <t>K(1.3): Cena za sypaciu nadstavbu (4 ks)</t>
  </si>
  <si>
    <t>K(1.4): Cena za ľahkú snehovú radlicu (4 ks)</t>
  </si>
  <si>
    <t>K(1.1): Cena za podvozok (5 ks)</t>
  </si>
  <si>
    <t>K(1.2): Cena za úpravy podvozku (5 ks)</t>
  </si>
  <si>
    <t>K(1.3): Cena za sypaciu nadstavbu (5 ks)</t>
  </si>
  <si>
    <t>K(1.5): Cena za vodnú cisternu (2 ks)</t>
  </si>
  <si>
    <t>K(1.6): Cena za veľkokapacitný kontajner (6 ks)</t>
  </si>
  <si>
    <t>K(1.7): Cena za hákový nosič (5 ks)</t>
  </si>
  <si>
    <t>K(2.2): Nasávanie vzduchu vyvedené v hornej časti za kabínou</t>
  </si>
  <si>
    <t>K(2.4): Elektricky vyhrievané čelné sklo</t>
  </si>
  <si>
    <t>K(2.5): Objem palivovej nádrže (l)</t>
  </si>
  <si>
    <t>K(2.6): Objem nádrže AdBlue</t>
  </si>
  <si>
    <t>K(2.7): Odpojovač batérie elektronický</t>
  </si>
  <si>
    <t>K(2.8): Akumulátor 2x12V/165Ah</t>
  </si>
  <si>
    <t>Kritérium č. 1: Nákupná cena s DPH (váha: 65 %)</t>
  </si>
  <si>
    <t>Kritérium č. 2: Technické parametre (váha: 20 %)</t>
  </si>
  <si>
    <t>K3: Lehota dodania (10%)</t>
  </si>
  <si>
    <t>K(1.5): Cena za samozbernú zametaciu nadstavbu s pravostranným saním (4 ks)</t>
  </si>
  <si>
    <t>navrhovaná lehota dodania</t>
  </si>
  <si>
    <t>min lehota (dni)</t>
  </si>
  <si>
    <t>max lehota (dni)</t>
  </si>
  <si>
    <t>K(2.9): Systém vynášania posypového materiálu (reťazový pás, šnek, nezaťažený pás)</t>
  </si>
  <si>
    <t>K(2.1): Výkon (v kW)</t>
  </si>
  <si>
    <t>K(2.11): Systém vynášania posypového materiálu (reťazový pás, šnek, nezaťažený pás)</t>
  </si>
  <si>
    <t>K(1.5): Cena za veľkokapacitný kontajner (8 ks)</t>
  </si>
  <si>
    <t>K(1.6): Cena za hákový nosič (4 ks)</t>
  </si>
  <si>
    <t>K(2.3): Svahová brzda zabraňujúca posunutiu vozidla dozadu pri rozjazde v kopci</t>
  </si>
  <si>
    <t xml:space="preserve">K (2.9): Viacstupňová prevodovka s min. 12 stupňami vpred </t>
  </si>
  <si>
    <t>K(2.10): Pneumatické pruženie</t>
  </si>
  <si>
    <t>K(1.4): Cena za segmentovú snehovú radlicu (5 ks)</t>
  </si>
  <si>
    <t>Podvozok s nádstavbami A</t>
  </si>
  <si>
    <t>Podvozok s nádstavbami B</t>
  </si>
  <si>
    <t>Podvozok s nádstavbami C</t>
  </si>
  <si>
    <t>Kritérium 1</t>
  </si>
  <si>
    <t>Kritérium 2</t>
  </si>
  <si>
    <t>Kritérium 3</t>
  </si>
  <si>
    <t>Kritérium 4</t>
  </si>
  <si>
    <t>Spolu</t>
  </si>
  <si>
    <t>Sumár bodov - plnenie kritérií</t>
  </si>
  <si>
    <t>Príloha č. 2 - Návrh na plnenie kritérií</t>
  </si>
  <si>
    <t>Príloha č. 2 - Návrh na plnenie kritérií - sumár</t>
  </si>
  <si>
    <t>Podvozok A + nadstavby</t>
  </si>
  <si>
    <t>Jednozančné typové označenie ponúkaného podvozku:</t>
  </si>
  <si>
    <t>Jednozančné typové označenie ponúkanej sypacej nadstavby</t>
  </si>
  <si>
    <t>Jednozančné typové označenie ponúkanej snehovej radlice</t>
  </si>
  <si>
    <t>Jednozančné typové označenie ponúkanej zametacej nadstavby</t>
  </si>
  <si>
    <t>Podvozok B + nadstavby</t>
  </si>
  <si>
    <t>Jednozančné typové označenie ponúkanej sypacej nadstavby:</t>
  </si>
  <si>
    <t>Jednozančné typové označenie ponúkanej snehovej radlice:</t>
  </si>
  <si>
    <t>Jednozančné typové označenie ponúkanej vodnej cisterny:</t>
  </si>
  <si>
    <t>Jednoznačné typové označenie veľkokapacitného kontajnera:</t>
  </si>
  <si>
    <t>Jednoznačné typové označenie ponúkaného hákového nosiča:</t>
  </si>
  <si>
    <t>Podvozok C + nadstavby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</si>
</sst>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8"/>
      <color theme="4" tint="-0.499984740745262"/>
      <name val="Calibri"/>
      <family val="2"/>
      <charset val="238"/>
      <scheme val="minor"/>
    </font>
    <font>
      <sz val="15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5"/>
      <color theme="4" tint="-0.499984740745262"/>
      <name val="Calibri Light"/>
      <family val="2"/>
      <charset val="238"/>
      <scheme val="major"/>
    </font>
    <font>
      <sz val="18"/>
      <color theme="4" tint="-0.499984740745262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8">
    <xf numFmtId="0" fontId="0" fillId="0" borderId="0" xfId="0"/>
    <xf numFmtId="0" fontId="8" fillId="2" borderId="15" xfId="0" applyFont="1" applyFill="1" applyBorder="1" applyAlignment="1" applyProtection="1">
      <alignment wrapText="1"/>
    </xf>
    <xf numFmtId="2" fontId="8" fillId="2" borderId="16" xfId="0" applyNumberFormat="1" applyFont="1" applyFill="1" applyBorder="1" applyAlignment="1" applyProtection="1">
      <alignment wrapText="1"/>
    </xf>
    <xf numFmtId="2" fontId="8" fillId="2" borderId="16" xfId="1" applyNumberFormat="1" applyFont="1" applyFill="1" applyBorder="1" applyAlignment="1" applyProtection="1">
      <alignment wrapText="1"/>
    </xf>
    <xf numFmtId="2" fontId="9" fillId="2" borderId="16" xfId="1" applyNumberFormat="1" applyFont="1" applyFill="1" applyBorder="1" applyProtection="1"/>
    <xf numFmtId="0" fontId="4" fillId="3" borderId="22" xfId="0" applyFont="1" applyFill="1" applyBorder="1" applyAlignment="1" applyProtection="1">
      <alignment wrapText="1"/>
    </xf>
    <xf numFmtId="0" fontId="4" fillId="7" borderId="52" xfId="0" applyFont="1" applyFill="1" applyBorder="1" applyAlignment="1" applyProtection="1">
      <alignment wrapText="1"/>
    </xf>
    <xf numFmtId="2" fontId="7" fillId="7" borderId="53" xfId="0" applyNumberFormat="1" applyFont="1" applyFill="1" applyBorder="1" applyAlignment="1" applyProtection="1">
      <alignment horizontal="center"/>
    </xf>
    <xf numFmtId="2" fontId="9" fillId="4" borderId="20" xfId="1" applyNumberFormat="1" applyFont="1" applyFill="1" applyBorder="1" applyProtection="1">
      <protection locked="0"/>
    </xf>
    <xf numFmtId="2" fontId="9" fillId="2" borderId="20" xfId="1" applyNumberFormat="1" applyFont="1" applyFill="1" applyBorder="1" applyProtection="1"/>
    <xf numFmtId="2" fontId="9" fillId="2" borderId="20" xfId="1" applyNumberFormat="1" applyFont="1" applyFill="1" applyBorder="1" applyAlignment="1" applyProtection="1">
      <alignment wrapText="1"/>
    </xf>
    <xf numFmtId="43" fontId="9" fillId="2" borderId="21" xfId="1" applyFont="1" applyFill="1" applyBorder="1" applyAlignment="1" applyProtection="1">
      <alignment wrapText="1"/>
    </xf>
    <xf numFmtId="2" fontId="9" fillId="4" borderId="23" xfId="1" applyNumberFormat="1" applyFont="1" applyFill="1" applyBorder="1" applyProtection="1">
      <protection locked="0"/>
    </xf>
    <xf numFmtId="2" fontId="9" fillId="2" borderId="23" xfId="1" applyNumberFormat="1" applyFont="1" applyFill="1" applyBorder="1" applyProtection="1"/>
    <xf numFmtId="2" fontId="9" fillId="2" borderId="23" xfId="1" applyNumberFormat="1" applyFont="1" applyFill="1" applyBorder="1" applyAlignment="1" applyProtection="1">
      <alignment wrapText="1"/>
    </xf>
    <xf numFmtId="43" fontId="9" fillId="2" borderId="24" xfId="1" applyFont="1" applyFill="1" applyBorder="1" applyAlignment="1" applyProtection="1">
      <alignment wrapText="1"/>
    </xf>
    <xf numFmtId="43" fontId="9" fillId="2" borderId="24" xfId="1" applyFont="1" applyFill="1" applyBorder="1" applyProtection="1"/>
    <xf numFmtId="0" fontId="9" fillId="4" borderId="23" xfId="0" applyFont="1" applyFill="1" applyBorder="1" applyAlignment="1" applyProtection="1">
      <alignment horizontal="center" wrapText="1"/>
      <protection locked="0"/>
    </xf>
    <xf numFmtId="0" fontId="9" fillId="4" borderId="32" xfId="0" applyFont="1" applyFill="1" applyBorder="1" applyAlignment="1" applyProtection="1">
      <alignment horizontal="center" wrapText="1"/>
      <protection locked="0"/>
    </xf>
    <xf numFmtId="0" fontId="3" fillId="4" borderId="29" xfId="0" applyFont="1" applyFill="1" applyBorder="1" applyProtection="1">
      <protection locked="0"/>
    </xf>
    <xf numFmtId="0" fontId="9" fillId="4" borderId="23" xfId="0" applyFont="1" applyFill="1" applyBorder="1" applyAlignment="1" applyProtection="1">
      <alignment wrapText="1"/>
      <protection locked="0"/>
    </xf>
    <xf numFmtId="0" fontId="9" fillId="4" borderId="26" xfId="0" applyFont="1" applyFill="1" applyBorder="1" applyAlignment="1" applyProtection="1">
      <alignment wrapText="1"/>
      <protection locked="0"/>
    </xf>
    <xf numFmtId="1" fontId="9" fillId="4" borderId="32" xfId="0" applyNumberFormat="1" applyFont="1" applyFill="1" applyBorder="1" applyAlignment="1" applyProtection="1">
      <alignment wrapText="1"/>
      <protection locked="0"/>
    </xf>
    <xf numFmtId="0" fontId="9" fillId="9" borderId="29" xfId="0" applyFont="1" applyFill="1" applyBorder="1" applyAlignment="1" applyProtection="1">
      <alignment wrapText="1"/>
    </xf>
    <xf numFmtId="2" fontId="9" fillId="9" borderId="30" xfId="0" applyNumberFormat="1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Border="1" applyProtection="1"/>
    <xf numFmtId="0" fontId="3" fillId="0" borderId="0" xfId="0" applyFont="1" applyProtection="1"/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9" fillId="2" borderId="19" xfId="0" applyFont="1" applyFill="1" applyBorder="1" applyAlignment="1" applyProtection="1">
      <alignment wrapText="1"/>
    </xf>
    <xf numFmtId="0" fontId="9" fillId="2" borderId="22" xfId="0" applyFont="1" applyFill="1" applyBorder="1" applyAlignment="1" applyProtection="1">
      <alignment wrapText="1"/>
    </xf>
    <xf numFmtId="43" fontId="9" fillId="2" borderId="17" xfId="0" applyNumberFormat="1" applyFont="1" applyFill="1" applyBorder="1" applyProtection="1"/>
    <xf numFmtId="0" fontId="3" fillId="5" borderId="22" xfId="0" applyFont="1" applyFill="1" applyBorder="1" applyAlignment="1" applyProtection="1">
      <alignment wrapText="1"/>
    </xf>
    <xf numFmtId="0" fontId="3" fillId="5" borderId="23" xfId="0" applyFont="1" applyFill="1" applyBorder="1" applyAlignment="1" applyProtection="1">
      <alignment wrapText="1"/>
    </xf>
    <xf numFmtId="0" fontId="3" fillId="5" borderId="24" xfId="0" applyFont="1" applyFill="1" applyBorder="1" applyAlignment="1" applyProtection="1">
      <alignment wrapText="1"/>
    </xf>
    <xf numFmtId="0" fontId="9" fillId="5" borderId="23" xfId="0" applyFont="1" applyFill="1" applyBorder="1" applyAlignment="1" applyProtection="1">
      <alignment horizontal="center"/>
    </xf>
    <xf numFmtId="0" fontId="9" fillId="5" borderId="23" xfId="0" applyFont="1" applyFill="1" applyBorder="1" applyAlignment="1" applyProtection="1">
      <alignment wrapText="1"/>
    </xf>
    <xf numFmtId="2" fontId="9" fillId="5" borderId="24" xfId="0" applyNumberFormat="1" applyFont="1" applyFill="1" applyBorder="1" applyProtection="1"/>
    <xf numFmtId="0" fontId="9" fillId="5" borderId="23" xfId="0" applyFont="1" applyFill="1" applyBorder="1" applyAlignment="1" applyProtection="1">
      <alignment horizontal="center" wrapText="1"/>
    </xf>
    <xf numFmtId="0" fontId="9" fillId="5" borderId="24" xfId="0" applyFont="1" applyFill="1" applyBorder="1" applyAlignment="1" applyProtection="1">
      <alignment wrapText="1"/>
    </xf>
    <xf numFmtId="0" fontId="9" fillId="5" borderId="32" xfId="0" applyFont="1" applyFill="1" applyBorder="1" applyAlignment="1" applyProtection="1">
      <alignment horizontal="center" wrapText="1"/>
    </xf>
    <xf numFmtId="0" fontId="9" fillId="5" borderId="32" xfId="0" applyFont="1" applyFill="1" applyBorder="1" applyAlignment="1" applyProtection="1">
      <alignment wrapText="1"/>
    </xf>
    <xf numFmtId="0" fontId="9" fillId="5" borderId="33" xfId="0" applyFont="1" applyFill="1" applyBorder="1" applyAlignment="1" applyProtection="1">
      <alignment wrapText="1"/>
    </xf>
    <xf numFmtId="0" fontId="3" fillId="3" borderId="23" xfId="0" applyFont="1" applyFill="1" applyBorder="1" applyAlignment="1" applyProtection="1">
      <alignment wrapText="1"/>
    </xf>
    <xf numFmtId="0" fontId="3" fillId="3" borderId="23" xfId="0" applyFont="1" applyFill="1" applyBorder="1" applyProtection="1"/>
    <xf numFmtId="0" fontId="3" fillId="3" borderId="41" xfId="0" applyFont="1" applyFill="1" applyBorder="1" applyAlignment="1" applyProtection="1">
      <alignment wrapText="1"/>
    </xf>
    <xf numFmtId="0" fontId="3" fillId="3" borderId="28" xfId="0" applyFont="1" applyFill="1" applyBorder="1" applyAlignment="1" applyProtection="1">
      <alignment wrapText="1"/>
    </xf>
    <xf numFmtId="0" fontId="3" fillId="3" borderId="29" xfId="0" applyFont="1" applyFill="1" applyBorder="1" applyAlignment="1" applyProtection="1">
      <alignment wrapText="1"/>
    </xf>
    <xf numFmtId="0" fontId="3" fillId="3" borderId="35" xfId="0" applyFont="1" applyFill="1" applyBorder="1" applyProtection="1"/>
    <xf numFmtId="0" fontId="3" fillId="0" borderId="5" xfId="0" applyFont="1" applyBorder="1" applyProtection="1"/>
    <xf numFmtId="0" fontId="3" fillId="9" borderId="22" xfId="0" applyFont="1" applyFill="1" applyBorder="1" applyAlignment="1" applyProtection="1">
      <alignment wrapText="1"/>
    </xf>
    <xf numFmtId="0" fontId="3" fillId="9" borderId="23" xfId="0" applyFont="1" applyFill="1" applyBorder="1" applyAlignment="1" applyProtection="1">
      <alignment wrapText="1"/>
    </xf>
    <xf numFmtId="0" fontId="3" fillId="9" borderId="24" xfId="0" applyFont="1" applyFill="1" applyBorder="1" applyAlignment="1" applyProtection="1">
      <alignment wrapText="1"/>
    </xf>
    <xf numFmtId="0" fontId="9" fillId="9" borderId="23" xfId="0" applyFont="1" applyFill="1" applyBorder="1" applyAlignment="1" applyProtection="1">
      <alignment wrapText="1"/>
    </xf>
    <xf numFmtId="2" fontId="9" fillId="9" borderId="23" xfId="0" applyNumberFormat="1" applyFont="1" applyFill="1" applyBorder="1" applyAlignment="1" applyProtection="1">
      <alignment wrapText="1"/>
    </xf>
    <xf numFmtId="0" fontId="9" fillId="9" borderId="24" xfId="0" applyFont="1" applyFill="1" applyBorder="1" applyAlignment="1" applyProtection="1">
      <alignment wrapText="1"/>
    </xf>
    <xf numFmtId="0" fontId="9" fillId="9" borderId="26" xfId="0" applyFont="1" applyFill="1" applyBorder="1" applyAlignment="1" applyProtection="1">
      <alignment wrapText="1"/>
    </xf>
    <xf numFmtId="2" fontId="9" fillId="9" borderId="26" xfId="0" applyNumberFormat="1" applyFont="1" applyFill="1" applyBorder="1" applyAlignment="1" applyProtection="1">
      <alignment wrapText="1"/>
    </xf>
    <xf numFmtId="0" fontId="9" fillId="9" borderId="27" xfId="0" applyFont="1" applyFill="1" applyBorder="1" applyAlignment="1" applyProtection="1">
      <alignment wrapText="1"/>
    </xf>
    <xf numFmtId="0" fontId="9" fillId="9" borderId="20" xfId="0" applyFont="1" applyFill="1" applyBorder="1" applyAlignment="1" applyProtection="1">
      <alignment wrapText="1"/>
    </xf>
    <xf numFmtId="0" fontId="3" fillId="9" borderId="20" xfId="0" applyFont="1" applyFill="1" applyBorder="1" applyAlignment="1" applyProtection="1">
      <alignment wrapText="1"/>
    </xf>
    <xf numFmtId="0" fontId="3" fillId="9" borderId="21" xfId="0" applyFont="1" applyFill="1" applyBorder="1" applyAlignment="1" applyProtection="1">
      <alignment wrapText="1"/>
    </xf>
    <xf numFmtId="0" fontId="9" fillId="9" borderId="31" xfId="0" applyFont="1" applyFill="1" applyBorder="1" applyAlignment="1" applyProtection="1">
      <alignment wrapText="1"/>
    </xf>
    <xf numFmtId="2" fontId="9" fillId="4" borderId="23" xfId="0" applyNumberFormat="1" applyFont="1" applyFill="1" applyBorder="1" applyAlignment="1" applyProtection="1">
      <alignment wrapText="1"/>
      <protection locked="0"/>
    </xf>
    <xf numFmtId="2" fontId="9" fillId="4" borderId="26" xfId="0" applyNumberFormat="1" applyFont="1" applyFill="1" applyBorder="1" applyAlignment="1" applyProtection="1">
      <alignment wrapText="1"/>
      <protection locked="0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wrapText="1"/>
    </xf>
    <xf numFmtId="0" fontId="3" fillId="12" borderId="0" xfId="0" applyFont="1" applyFill="1" applyBorder="1" applyProtection="1"/>
    <xf numFmtId="0" fontId="3" fillId="12" borderId="0" xfId="0" applyFont="1" applyFill="1" applyProtection="1"/>
    <xf numFmtId="0" fontId="15" fillId="0" borderId="0" xfId="0" applyFont="1" applyBorder="1" applyAlignment="1" applyProtection="1">
      <alignment wrapText="1"/>
    </xf>
    <xf numFmtId="0" fontId="15" fillId="0" borderId="0" xfId="0" applyFont="1" applyBorder="1" applyProtection="1"/>
    <xf numFmtId="0" fontId="15" fillId="0" borderId="0" xfId="0" applyFont="1" applyProtection="1"/>
    <xf numFmtId="2" fontId="7" fillId="8" borderId="18" xfId="0" applyNumberFormat="1" applyFont="1" applyFill="1" applyBorder="1" applyAlignment="1" applyProtection="1">
      <alignment wrapText="1"/>
    </xf>
    <xf numFmtId="0" fontId="8" fillId="2" borderId="72" xfId="0" applyFont="1" applyFill="1" applyBorder="1" applyAlignment="1" applyProtection="1">
      <alignment wrapText="1"/>
    </xf>
    <xf numFmtId="2" fontId="8" fillId="2" borderId="73" xfId="0" applyNumberFormat="1" applyFont="1" applyFill="1" applyBorder="1" applyAlignment="1" applyProtection="1">
      <alignment wrapText="1"/>
    </xf>
    <xf numFmtId="2" fontId="8" fillId="2" borderId="73" xfId="1" applyNumberFormat="1" applyFont="1" applyFill="1" applyBorder="1" applyAlignment="1" applyProtection="1">
      <alignment wrapText="1"/>
    </xf>
    <xf numFmtId="2" fontId="9" fillId="2" borderId="73" xfId="1" applyNumberFormat="1" applyFont="1" applyFill="1" applyBorder="1" applyProtection="1"/>
    <xf numFmtId="43" fontId="9" fillId="2" borderId="74" xfId="0" applyNumberFormat="1" applyFont="1" applyFill="1" applyBorder="1" applyProtection="1"/>
    <xf numFmtId="2" fontId="7" fillId="8" borderId="75" xfId="0" applyNumberFormat="1" applyFont="1" applyFill="1" applyBorder="1" applyAlignment="1" applyProtection="1">
      <alignment wrapText="1"/>
    </xf>
    <xf numFmtId="2" fontId="7" fillId="6" borderId="75" xfId="0" applyNumberFormat="1" applyFont="1" applyFill="1" applyBorder="1" applyAlignment="1" applyProtection="1">
      <alignment wrapText="1"/>
    </xf>
    <xf numFmtId="2" fontId="7" fillId="10" borderId="75" xfId="0" applyNumberFormat="1" applyFont="1" applyFill="1" applyBorder="1" applyAlignment="1" applyProtection="1">
      <alignment wrapText="1"/>
    </xf>
    <xf numFmtId="0" fontId="3" fillId="12" borderId="0" xfId="0" applyFont="1" applyFill="1" applyBorder="1" applyAlignment="1" applyProtection="1">
      <alignment horizontal="center" wrapText="1"/>
    </xf>
    <xf numFmtId="0" fontId="3" fillId="2" borderId="57" xfId="0" applyFont="1" applyFill="1" applyBorder="1" applyAlignment="1" applyProtection="1">
      <alignment wrapText="1"/>
    </xf>
    <xf numFmtId="0" fontId="3" fillId="2" borderId="13" xfId="0" applyFont="1" applyFill="1" applyBorder="1" applyAlignment="1" applyProtection="1">
      <alignment wrapText="1"/>
    </xf>
    <xf numFmtId="0" fontId="3" fillId="2" borderId="58" xfId="0" applyFont="1" applyFill="1" applyBorder="1" applyAlignment="1" applyProtection="1">
      <alignment wrapText="1"/>
    </xf>
    <xf numFmtId="0" fontId="3" fillId="2" borderId="65" xfId="0" applyFont="1" applyFill="1" applyBorder="1" applyAlignment="1" applyProtection="1">
      <alignment wrapText="1"/>
    </xf>
    <xf numFmtId="2" fontId="3" fillId="2" borderId="16" xfId="0" applyNumberFormat="1" applyFont="1" applyFill="1" applyBorder="1" applyAlignment="1" applyProtection="1">
      <alignment wrapText="1"/>
    </xf>
    <xf numFmtId="2" fontId="3" fillId="2" borderId="66" xfId="0" applyNumberFormat="1" applyFont="1" applyFill="1" applyBorder="1" applyAlignment="1" applyProtection="1">
      <alignment wrapText="1"/>
    </xf>
    <xf numFmtId="2" fontId="15" fillId="2" borderId="67" xfId="0" applyNumberFormat="1" applyFont="1" applyFill="1" applyBorder="1" applyAlignment="1" applyProtection="1">
      <alignment wrapText="1"/>
    </xf>
    <xf numFmtId="0" fontId="0" fillId="0" borderId="0" xfId="0" applyProtection="1"/>
    <xf numFmtId="2" fontId="0" fillId="0" borderId="0" xfId="0" applyNumberFormat="1" applyProtection="1"/>
    <xf numFmtId="0" fontId="9" fillId="13" borderId="19" xfId="0" applyFont="1" applyFill="1" applyBorder="1" applyAlignment="1" applyProtection="1">
      <alignment horizontal="left" wrapText="1"/>
    </xf>
    <xf numFmtId="0" fontId="9" fillId="13" borderId="22" xfId="0" applyFont="1" applyFill="1" applyBorder="1" applyAlignment="1" applyProtection="1">
      <alignment horizontal="left" wrapText="1"/>
    </xf>
    <xf numFmtId="0" fontId="9" fillId="13" borderId="28" xfId="0" applyFont="1" applyFill="1" applyBorder="1" applyAlignment="1" applyProtection="1">
      <alignment horizontal="left" wrapText="1"/>
    </xf>
    <xf numFmtId="0" fontId="3" fillId="2" borderId="15" xfId="0" applyFont="1" applyFill="1" applyBorder="1" applyAlignment="1" applyProtection="1">
      <alignment wrapText="1"/>
    </xf>
    <xf numFmtId="0" fontId="3" fillId="2" borderId="16" xfId="0" applyFont="1" applyFill="1" applyBorder="1" applyAlignment="1" applyProtection="1">
      <alignment wrapText="1"/>
    </xf>
    <xf numFmtId="0" fontId="3" fillId="2" borderId="17" xfId="0" applyFont="1" applyFill="1" applyBorder="1" applyAlignment="1" applyProtection="1">
      <alignment wrapText="1"/>
    </xf>
    <xf numFmtId="0" fontId="9" fillId="5" borderId="22" xfId="0" applyFont="1" applyFill="1" applyBorder="1" applyAlignment="1" applyProtection="1">
      <alignment wrapText="1"/>
    </xf>
    <xf numFmtId="0" fontId="9" fillId="5" borderId="31" xfId="0" applyFont="1" applyFill="1" applyBorder="1" applyAlignment="1" applyProtection="1">
      <alignment wrapText="1"/>
    </xf>
    <xf numFmtId="0" fontId="9" fillId="9" borderId="22" xfId="0" applyFont="1" applyFill="1" applyBorder="1" applyAlignment="1" applyProtection="1">
      <alignment wrapText="1"/>
    </xf>
    <xf numFmtId="0" fontId="9" fillId="9" borderId="25" xfId="0" applyFont="1" applyFill="1" applyBorder="1" applyAlignment="1" applyProtection="1">
      <alignment wrapText="1"/>
    </xf>
    <xf numFmtId="0" fontId="9" fillId="9" borderId="19" xfId="0" applyFont="1" applyFill="1" applyBorder="1" applyAlignment="1" applyProtection="1">
      <alignment wrapText="1"/>
    </xf>
    <xf numFmtId="0" fontId="9" fillId="2" borderId="31" xfId="0" applyFont="1" applyFill="1" applyBorder="1" applyAlignment="1" applyProtection="1">
      <alignment wrapText="1"/>
    </xf>
    <xf numFmtId="0" fontId="3" fillId="0" borderId="49" xfId="0" applyFont="1" applyBorder="1" applyAlignment="1" applyProtection="1">
      <alignment wrapText="1"/>
    </xf>
    <xf numFmtId="0" fontId="3" fillId="0" borderId="50" xfId="0" applyFont="1" applyBorder="1" applyProtection="1"/>
    <xf numFmtId="0" fontId="3" fillId="0" borderId="51" xfId="0" applyFont="1" applyBorder="1" applyProtection="1"/>
    <xf numFmtId="0" fontId="3" fillId="11" borderId="63" xfId="0" applyFont="1" applyFill="1" applyBorder="1" applyAlignment="1" applyProtection="1">
      <alignment horizontal="center" vertical="center"/>
    </xf>
    <xf numFmtId="0" fontId="3" fillId="11" borderId="29" xfId="0" applyFont="1" applyFill="1" applyBorder="1" applyAlignment="1" applyProtection="1">
      <alignment horizontal="center" vertical="center"/>
    </xf>
    <xf numFmtId="0" fontId="3" fillId="4" borderId="35" xfId="0" applyFont="1" applyFill="1" applyBorder="1" applyAlignment="1" applyProtection="1">
      <alignment horizontal="center" wrapText="1"/>
      <protection locked="0"/>
    </xf>
    <xf numFmtId="0" fontId="3" fillId="4" borderId="40" xfId="0" applyFont="1" applyFill="1" applyBorder="1" applyAlignment="1" applyProtection="1">
      <alignment horizontal="center" wrapText="1"/>
      <protection locked="0"/>
    </xf>
    <xf numFmtId="0" fontId="3" fillId="4" borderId="6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left"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5" fillId="2" borderId="77" xfId="0" applyFont="1" applyFill="1" applyBorder="1" applyAlignment="1" applyProtection="1">
      <alignment horizontal="center" wrapText="1"/>
    </xf>
    <xf numFmtId="0" fontId="15" fillId="2" borderId="69" xfId="0" applyFont="1" applyFill="1" applyBorder="1" applyAlignment="1" applyProtection="1">
      <alignment horizontal="center" wrapText="1"/>
    </xf>
    <xf numFmtId="0" fontId="15" fillId="2" borderId="70" xfId="0" applyFont="1" applyFill="1" applyBorder="1" applyAlignment="1" applyProtection="1">
      <alignment horizontal="center" wrapText="1"/>
    </xf>
    <xf numFmtId="0" fontId="3" fillId="11" borderId="61" xfId="0" applyFont="1" applyFill="1" applyBorder="1" applyAlignment="1" applyProtection="1">
      <alignment horizontal="center" vertical="center"/>
    </xf>
    <xf numFmtId="0" fontId="3" fillId="11" borderId="23" xfId="0" applyFont="1" applyFill="1" applyBorder="1" applyAlignment="1" applyProtection="1">
      <alignment horizontal="center" vertical="center"/>
    </xf>
    <xf numFmtId="0" fontId="3" fillId="4" borderId="41" xfId="0" applyFont="1" applyFill="1" applyBorder="1" applyAlignment="1" applyProtection="1">
      <alignment horizontal="center" wrapText="1"/>
      <protection locked="0"/>
    </xf>
    <xf numFmtId="0" fontId="3" fillId="4" borderId="45" xfId="0" applyFont="1" applyFill="1" applyBorder="1" applyAlignment="1" applyProtection="1">
      <alignment horizontal="center" wrapText="1"/>
      <protection locked="0"/>
    </xf>
    <xf numFmtId="0" fontId="3" fillId="4" borderId="62" xfId="0" applyFont="1" applyFill="1" applyBorder="1" applyAlignment="1" applyProtection="1">
      <alignment horizontal="center" wrapText="1"/>
      <protection locked="0"/>
    </xf>
    <xf numFmtId="0" fontId="22" fillId="4" borderId="41" xfId="0" applyFont="1" applyFill="1" applyBorder="1" applyAlignment="1" applyProtection="1">
      <alignment horizontal="center" wrapText="1"/>
      <protection locked="0"/>
    </xf>
    <xf numFmtId="0" fontId="21" fillId="4" borderId="45" xfId="0" applyFont="1" applyFill="1" applyBorder="1" applyAlignment="1" applyProtection="1">
      <alignment horizontal="center" wrapText="1"/>
      <protection locked="0"/>
    </xf>
    <xf numFmtId="0" fontId="21" fillId="4" borderId="62" xfId="0" applyFont="1" applyFill="1" applyBorder="1" applyAlignment="1" applyProtection="1">
      <alignment horizontal="center" wrapText="1"/>
      <protection locked="0"/>
    </xf>
    <xf numFmtId="0" fontId="1" fillId="4" borderId="41" xfId="0" applyFont="1" applyFill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11" fillId="0" borderId="57" xfId="0" applyFont="1" applyBorder="1" applyAlignment="1" applyProtection="1">
      <alignment horizontal="left" wrapText="1"/>
    </xf>
    <xf numFmtId="0" fontId="12" fillId="0" borderId="13" xfId="0" applyFont="1" applyBorder="1" applyAlignment="1" applyProtection="1">
      <alignment horizontal="left" wrapText="1"/>
    </xf>
    <xf numFmtId="0" fontId="12" fillId="0" borderId="58" xfId="0" applyFont="1" applyBorder="1" applyAlignment="1" applyProtection="1">
      <alignment horizontal="left" wrapText="1"/>
    </xf>
    <xf numFmtId="0" fontId="3" fillId="11" borderId="59" xfId="0" applyFont="1" applyFill="1" applyBorder="1" applyAlignment="1" applyProtection="1">
      <alignment horizontal="center" vertical="center"/>
    </xf>
    <xf numFmtId="0" fontId="3" fillId="11" borderId="20" xfId="0" applyFont="1" applyFill="1" applyBorder="1" applyAlignment="1" applyProtection="1">
      <alignment horizontal="center" vertical="center"/>
    </xf>
    <xf numFmtId="0" fontId="3" fillId="4" borderId="34" xfId="0" applyFont="1" applyFill="1" applyBorder="1" applyAlignment="1" applyProtection="1">
      <alignment horizontal="center" wrapText="1"/>
      <protection locked="0"/>
    </xf>
    <xf numFmtId="0" fontId="3" fillId="4" borderId="39" xfId="0" applyFont="1" applyFill="1" applyBorder="1" applyAlignment="1" applyProtection="1">
      <alignment horizontal="center" wrapText="1"/>
      <protection locked="0"/>
    </xf>
    <xf numFmtId="0" fontId="3" fillId="4" borderId="60" xfId="0" applyFont="1" applyFill="1" applyBorder="1" applyAlignment="1" applyProtection="1">
      <alignment horizontal="center" wrapText="1"/>
      <protection locked="0"/>
    </xf>
    <xf numFmtId="0" fontId="2" fillId="4" borderId="41" xfId="0" applyFont="1" applyFill="1" applyBorder="1" applyAlignment="1" applyProtection="1">
      <alignment horizontal="center" wrapText="1"/>
      <protection locked="0"/>
    </xf>
    <xf numFmtId="0" fontId="4" fillId="2" borderId="49" xfId="0" applyFont="1" applyFill="1" applyBorder="1" applyAlignment="1" applyProtection="1">
      <alignment horizontal="center" wrapText="1"/>
    </xf>
    <xf numFmtId="0" fontId="4" fillId="2" borderId="50" xfId="0" applyFont="1" applyFill="1" applyBorder="1" applyAlignment="1" applyProtection="1">
      <alignment horizontal="center" wrapText="1"/>
    </xf>
    <xf numFmtId="0" fontId="4" fillId="2" borderId="71" xfId="0" applyFont="1" applyFill="1" applyBorder="1" applyAlignment="1" applyProtection="1">
      <alignment horizontal="center" wrapText="1"/>
    </xf>
    <xf numFmtId="0" fontId="4" fillId="6" borderId="49" xfId="0" applyFont="1" applyFill="1" applyBorder="1" applyAlignment="1" applyProtection="1">
      <alignment horizontal="center" wrapText="1"/>
    </xf>
    <xf numFmtId="0" fontId="4" fillId="6" borderId="50" xfId="0" applyFont="1" applyFill="1" applyBorder="1" applyAlignment="1" applyProtection="1">
      <alignment horizontal="center" wrapText="1"/>
    </xf>
    <xf numFmtId="0" fontId="4" fillId="6" borderId="71" xfId="0" applyFont="1" applyFill="1" applyBorder="1" applyAlignment="1" applyProtection="1">
      <alignment horizontal="center" wrapText="1"/>
    </xf>
    <xf numFmtId="0" fontId="4" fillId="10" borderId="54" xfId="0" applyFont="1" applyFill="1" applyBorder="1" applyAlignment="1" applyProtection="1">
      <alignment horizontal="center" wrapText="1"/>
    </xf>
    <xf numFmtId="0" fontId="4" fillId="10" borderId="76" xfId="0" applyFont="1" applyFill="1" applyBorder="1" applyAlignment="1" applyProtection="1">
      <alignment horizont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8" fillId="0" borderId="46" xfId="0" applyFont="1" applyBorder="1" applyAlignment="1" applyProtection="1">
      <alignment horizontal="left" wrapText="1"/>
    </xf>
    <xf numFmtId="0" fontId="12" fillId="0" borderId="47" xfId="0" applyFont="1" applyBorder="1" applyAlignment="1" applyProtection="1">
      <alignment horizontal="left" wrapText="1"/>
    </xf>
    <xf numFmtId="0" fontId="12" fillId="0" borderId="48" xfId="0" applyFont="1" applyBorder="1" applyAlignment="1" applyProtection="1">
      <alignment horizontal="left" wrapText="1"/>
    </xf>
    <xf numFmtId="0" fontId="16" fillId="0" borderId="12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16" fillId="0" borderId="36" xfId="0" applyFont="1" applyFill="1" applyBorder="1" applyAlignment="1" applyProtection="1">
      <alignment horizontal="center" wrapText="1"/>
    </xf>
    <xf numFmtId="0" fontId="14" fillId="0" borderId="37" xfId="0" applyFont="1" applyFill="1" applyBorder="1" applyAlignment="1" applyProtection="1">
      <alignment horizontal="center" wrapText="1"/>
    </xf>
    <xf numFmtId="0" fontId="14" fillId="0" borderId="38" xfId="0" applyFont="1" applyFill="1" applyBorder="1" applyAlignment="1" applyProtection="1">
      <alignment horizontal="center" wrapText="1"/>
    </xf>
    <xf numFmtId="0" fontId="19" fillId="0" borderId="37" xfId="0" applyFont="1" applyFill="1" applyBorder="1" applyAlignment="1" applyProtection="1">
      <alignment horizontal="center" wrapText="1"/>
    </xf>
    <xf numFmtId="0" fontId="19" fillId="0" borderId="38" xfId="0" applyFont="1" applyFill="1" applyBorder="1" applyAlignment="1" applyProtection="1">
      <alignment horizontal="center" wrapText="1"/>
    </xf>
    <xf numFmtId="0" fontId="14" fillId="0" borderId="11" xfId="0" applyFont="1" applyFill="1" applyBorder="1" applyAlignment="1" applyProtection="1">
      <alignment horizontal="center" wrapText="1"/>
    </xf>
    <xf numFmtId="0" fontId="9" fillId="9" borderId="34" xfId="0" applyFont="1" applyFill="1" applyBorder="1" applyAlignment="1" applyProtection="1">
      <alignment horizontal="center" wrapText="1"/>
    </xf>
    <xf numFmtId="0" fontId="9" fillId="9" borderId="55" xfId="0" applyFont="1" applyFill="1" applyBorder="1" applyAlignment="1" applyProtection="1">
      <alignment horizontal="center" wrapText="1"/>
    </xf>
    <xf numFmtId="43" fontId="20" fillId="9" borderId="35" xfId="1" applyFont="1" applyFill="1" applyBorder="1" applyAlignment="1" applyProtection="1">
      <alignment horizontal="center" wrapText="1"/>
    </xf>
    <xf numFmtId="43" fontId="20" fillId="9" borderId="56" xfId="1" applyFont="1" applyFill="1" applyBorder="1" applyAlignment="1" applyProtection="1">
      <alignment horizontal="center" wrapText="1"/>
    </xf>
    <xf numFmtId="0" fontId="12" fillId="4" borderId="34" xfId="0" applyFont="1" applyFill="1" applyBorder="1" applyAlignment="1" applyProtection="1">
      <alignment horizontal="left" vertical="center" wrapText="1"/>
      <protection locked="0"/>
    </xf>
    <xf numFmtId="0" fontId="12" fillId="4" borderId="39" xfId="0" applyFont="1" applyFill="1" applyBorder="1" applyAlignment="1" applyProtection="1">
      <alignment horizontal="left" vertical="center" wrapText="1"/>
      <protection locked="0"/>
    </xf>
    <xf numFmtId="0" fontId="12" fillId="4" borderId="78" xfId="0" applyFont="1" applyFill="1" applyBorder="1" applyAlignment="1" applyProtection="1">
      <alignment horizontal="left" vertical="center" wrapText="1"/>
      <protection locked="0"/>
    </xf>
    <xf numFmtId="0" fontId="12" fillId="4" borderId="41" xfId="0" applyFont="1" applyFill="1" applyBorder="1" applyAlignment="1" applyProtection="1">
      <alignment horizontal="center" vertical="center" wrapText="1"/>
      <protection locked="0"/>
    </xf>
    <xf numFmtId="0" fontId="12" fillId="4" borderId="45" xfId="0" applyFont="1" applyFill="1" applyBorder="1" applyAlignment="1" applyProtection="1">
      <alignment horizontal="center" vertical="center" wrapText="1"/>
      <protection locked="0"/>
    </xf>
    <xf numFmtId="0" fontId="12" fillId="4" borderId="79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 applyProtection="1">
      <alignment horizontal="center" vertical="center" wrapText="1"/>
      <protection locked="0"/>
    </xf>
    <xf numFmtId="0" fontId="12" fillId="4" borderId="40" xfId="0" applyFont="1" applyFill="1" applyBorder="1" applyAlignment="1" applyProtection="1">
      <alignment horizontal="center" vertical="center" wrapText="1"/>
      <protection locked="0"/>
    </xf>
    <xf numFmtId="0" fontId="12" fillId="4" borderId="83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42" xfId="0" applyFont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center" vertical="center" wrapText="1"/>
    </xf>
    <xf numFmtId="2" fontId="10" fillId="0" borderId="10" xfId="0" applyNumberFormat="1" applyFont="1" applyBorder="1" applyAlignment="1" applyProtection="1">
      <alignment horizontal="center" vertical="center"/>
    </xf>
    <xf numFmtId="2" fontId="10" fillId="0" borderId="11" xfId="0" applyNumberFormat="1" applyFont="1" applyBorder="1" applyAlignment="1" applyProtection="1">
      <alignment horizontal="center" vertical="center"/>
    </xf>
    <xf numFmtId="2" fontId="10" fillId="0" borderId="43" xfId="0" applyNumberFormat="1" applyFont="1" applyBorder="1" applyAlignment="1" applyProtection="1">
      <alignment horizontal="center" vertical="center"/>
    </xf>
    <xf numFmtId="2" fontId="10" fillId="0" borderId="44" xfId="0" applyNumberFormat="1" applyFont="1" applyBorder="1" applyAlignment="1" applyProtection="1">
      <alignment horizontal="center" vertical="center"/>
    </xf>
    <xf numFmtId="0" fontId="4" fillId="6" borderId="54" xfId="0" applyFont="1" applyFill="1" applyBorder="1" applyAlignment="1" applyProtection="1">
      <alignment horizontal="center" wrapText="1"/>
    </xf>
    <xf numFmtId="0" fontId="4" fillId="6" borderId="76" xfId="0" applyFont="1" applyFill="1" applyBorder="1" applyAlignment="1" applyProtection="1">
      <alignment horizontal="center" wrapText="1"/>
    </xf>
    <xf numFmtId="0" fontId="4" fillId="8" borderId="68" xfId="0" applyFont="1" applyFill="1" applyBorder="1" applyAlignment="1" applyProtection="1">
      <alignment horizontal="center" wrapText="1"/>
    </xf>
    <xf numFmtId="0" fontId="4" fillId="8" borderId="69" xfId="0" applyFont="1" applyFill="1" applyBorder="1" applyAlignment="1" applyProtection="1">
      <alignment horizontal="center" wrapText="1"/>
    </xf>
    <xf numFmtId="0" fontId="4" fillId="8" borderId="70" xfId="0" applyFont="1" applyFill="1" applyBorder="1" applyAlignment="1" applyProtection="1">
      <alignment horizontal="center" wrapText="1"/>
    </xf>
    <xf numFmtId="0" fontId="3" fillId="4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14" fillId="0" borderId="36" xfId="0" applyFont="1" applyBorder="1" applyAlignment="1" applyProtection="1">
      <alignment horizontal="center" wrapText="1"/>
    </xf>
    <xf numFmtId="0" fontId="14" fillId="0" borderId="37" xfId="0" applyFont="1" applyBorder="1" applyAlignment="1" applyProtection="1">
      <alignment horizontal="center" wrapText="1"/>
    </xf>
    <xf numFmtId="0" fontId="14" fillId="0" borderId="11" xfId="0" applyFont="1" applyBorder="1" applyAlignment="1" applyProtection="1">
      <alignment horizontal="center" wrapText="1"/>
    </xf>
    <xf numFmtId="0" fontId="14" fillId="0" borderId="38" xfId="0" applyFont="1" applyBorder="1" applyAlignment="1" applyProtection="1">
      <alignment horizont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10" fillId="0" borderId="44" xfId="0" applyFont="1" applyBorder="1" applyAlignment="1" applyProtection="1">
      <alignment horizontal="center" vertical="center"/>
    </xf>
    <xf numFmtId="0" fontId="14" fillId="0" borderId="80" xfId="0" applyFont="1" applyBorder="1" applyAlignment="1" applyProtection="1">
      <alignment horizontal="center" wrapText="1"/>
    </xf>
    <xf numFmtId="0" fontId="14" fillId="0" borderId="81" xfId="0" applyFont="1" applyBorder="1" applyAlignment="1" applyProtection="1">
      <alignment horizontal="center" wrapText="1"/>
    </xf>
    <xf numFmtId="0" fontId="14" fillId="0" borderId="82" xfId="0" applyFont="1" applyBorder="1" applyAlignment="1" applyProtection="1">
      <alignment horizontal="center" wrapText="1"/>
    </xf>
    <xf numFmtId="0" fontId="3" fillId="0" borderId="37" xfId="0" applyFont="1" applyBorder="1" applyAlignment="1" applyProtection="1">
      <alignment horizontal="center" wrapText="1"/>
    </xf>
    <xf numFmtId="0" fontId="3" fillId="0" borderId="38" xfId="0" applyFont="1" applyBorder="1" applyAlignment="1" applyProtection="1">
      <alignment horizontal="center" wrapText="1"/>
    </xf>
    <xf numFmtId="0" fontId="14" fillId="0" borderId="36" xfId="0" applyFont="1" applyFill="1" applyBorder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43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wrapText="1"/>
    </xf>
    <xf numFmtId="0" fontId="3" fillId="0" borderId="37" xfId="0" applyFont="1" applyFill="1" applyBorder="1" applyAlignment="1" applyProtection="1">
      <alignment horizontal="center" wrapText="1"/>
    </xf>
    <xf numFmtId="0" fontId="3" fillId="0" borderId="38" xfId="0" applyFont="1" applyFill="1" applyBorder="1" applyAlignment="1" applyProtection="1">
      <alignment horizont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workbookViewId="0">
      <selection activeCell="B16" sqref="B16:C18"/>
    </sheetView>
  </sheetViews>
  <sheetFormatPr defaultRowHeight="15" x14ac:dyDescent="0.25"/>
  <cols>
    <col min="1" max="1" width="25.42578125" style="91" customWidth="1"/>
    <col min="2" max="2" width="12.140625" style="91" customWidth="1"/>
    <col min="3" max="3" width="11.28515625" style="91" customWidth="1"/>
    <col min="4" max="4" width="11" style="91" customWidth="1"/>
    <col min="5" max="5" width="11.5703125" style="91" customWidth="1"/>
    <col min="6" max="6" width="11.140625" style="91" customWidth="1"/>
    <col min="7" max="16384" width="9.140625" style="91"/>
  </cols>
  <sheetData>
    <row r="1" spans="1:9" s="26" customFormat="1" ht="41.25" customHeight="1" thickBot="1" x14ac:dyDescent="0.3">
      <c r="A1" s="137" t="s">
        <v>98</v>
      </c>
      <c r="B1" s="137"/>
      <c r="C1" s="137"/>
      <c r="D1" s="137"/>
      <c r="E1" s="137"/>
      <c r="F1" s="137"/>
      <c r="G1" s="25"/>
      <c r="H1" s="25"/>
      <c r="I1" s="25"/>
    </row>
    <row r="2" spans="1:9" s="28" customFormat="1" x14ac:dyDescent="0.25">
      <c r="A2" s="138"/>
      <c r="B2" s="139"/>
      <c r="C2" s="139"/>
      <c r="D2" s="139"/>
      <c r="E2" s="139"/>
      <c r="F2" s="140"/>
      <c r="G2" s="25"/>
      <c r="H2" s="27"/>
      <c r="I2" s="27"/>
    </row>
    <row r="3" spans="1:9" s="28" customFormat="1" x14ac:dyDescent="0.25">
      <c r="A3" s="141" t="s">
        <v>19</v>
      </c>
      <c r="B3" s="142"/>
      <c r="C3" s="143"/>
      <c r="D3" s="144"/>
      <c r="E3" s="144"/>
      <c r="F3" s="145"/>
      <c r="G3" s="25"/>
      <c r="H3" s="27"/>
      <c r="I3" s="27"/>
    </row>
    <row r="4" spans="1:9" s="28" customFormat="1" x14ac:dyDescent="0.25">
      <c r="A4" s="128" t="s">
        <v>20</v>
      </c>
      <c r="B4" s="129"/>
      <c r="C4" s="146"/>
      <c r="D4" s="131"/>
      <c r="E4" s="131"/>
      <c r="F4" s="132"/>
      <c r="G4" s="25"/>
      <c r="H4" s="27"/>
      <c r="I4" s="27"/>
    </row>
    <row r="5" spans="1:9" s="28" customFormat="1" x14ac:dyDescent="0.25">
      <c r="A5" s="128" t="s">
        <v>21</v>
      </c>
      <c r="B5" s="129"/>
      <c r="C5" s="130"/>
      <c r="D5" s="131"/>
      <c r="E5" s="131"/>
      <c r="F5" s="132"/>
      <c r="G5" s="25"/>
      <c r="H5" s="27"/>
      <c r="I5" s="27"/>
    </row>
    <row r="6" spans="1:9" s="28" customFormat="1" x14ac:dyDescent="0.25">
      <c r="A6" s="128" t="s">
        <v>22</v>
      </c>
      <c r="B6" s="129"/>
      <c r="C6" s="133"/>
      <c r="D6" s="134"/>
      <c r="E6" s="134"/>
      <c r="F6" s="135"/>
      <c r="G6" s="25"/>
      <c r="H6" s="27"/>
      <c r="I6" s="27"/>
    </row>
    <row r="7" spans="1:9" s="28" customFormat="1" x14ac:dyDescent="0.25">
      <c r="A7" s="128" t="s">
        <v>23</v>
      </c>
      <c r="B7" s="129"/>
      <c r="C7" s="136"/>
      <c r="D7" s="131"/>
      <c r="E7" s="131"/>
      <c r="F7" s="132"/>
      <c r="G7" s="25"/>
      <c r="H7" s="27"/>
      <c r="I7" s="27"/>
    </row>
    <row r="8" spans="1:9" s="28" customFormat="1" ht="14.25" customHeight="1" thickBot="1" x14ac:dyDescent="0.3">
      <c r="A8" s="108" t="s">
        <v>24</v>
      </c>
      <c r="B8" s="109"/>
      <c r="C8" s="110"/>
      <c r="D8" s="111"/>
      <c r="E8" s="111"/>
      <c r="F8" s="112"/>
      <c r="G8" s="25"/>
      <c r="H8" s="27"/>
      <c r="I8" s="27"/>
    </row>
    <row r="9" spans="1:9" s="70" customFormat="1" ht="14.25" customHeight="1" thickBot="1" x14ac:dyDescent="0.3">
      <c r="A9" s="67"/>
      <c r="B9" s="67"/>
      <c r="C9" s="83"/>
      <c r="D9" s="83"/>
      <c r="E9" s="83"/>
      <c r="F9" s="83"/>
      <c r="G9" s="68"/>
      <c r="H9" s="69"/>
      <c r="I9" s="69"/>
    </row>
    <row r="10" spans="1:9" s="28" customFormat="1" x14ac:dyDescent="0.25">
      <c r="A10" s="84"/>
      <c r="B10" s="85" t="s">
        <v>91</v>
      </c>
      <c r="C10" s="85" t="s">
        <v>92</v>
      </c>
      <c r="D10" s="85" t="s">
        <v>93</v>
      </c>
      <c r="E10" s="85" t="s">
        <v>94</v>
      </c>
      <c r="F10" s="86" t="s">
        <v>95</v>
      </c>
      <c r="G10" s="25"/>
      <c r="H10" s="27"/>
      <c r="I10" s="27"/>
    </row>
    <row r="11" spans="1:9" s="28" customFormat="1" ht="19.5" customHeight="1" x14ac:dyDescent="0.25">
      <c r="A11" s="87" t="s">
        <v>88</v>
      </c>
      <c r="B11" s="88">
        <f>'VozA + nadstavby'!F15</f>
        <v>70</v>
      </c>
      <c r="C11" s="88">
        <f>'VozA + nadstavby'!F28</f>
        <v>15</v>
      </c>
      <c r="D11" s="88">
        <f>'VozA + nadstavby'!F32</f>
        <v>10</v>
      </c>
      <c r="E11" s="88">
        <f>'VozA + nadstavby'!F42</f>
        <v>5</v>
      </c>
      <c r="F11" s="89">
        <f>SUM(B11:E11)</f>
        <v>100</v>
      </c>
      <c r="G11" s="25"/>
      <c r="H11" s="27"/>
      <c r="I11" s="27"/>
    </row>
    <row r="12" spans="1:9" s="28" customFormat="1" ht="18.75" customHeight="1" x14ac:dyDescent="0.25">
      <c r="A12" s="87" t="s">
        <v>89</v>
      </c>
      <c r="B12" s="88">
        <f>'VozA + nadstavby'!F15</f>
        <v>70</v>
      </c>
      <c r="C12" s="88">
        <f>'VozA + nadstavby'!F28</f>
        <v>15</v>
      </c>
      <c r="D12" s="88">
        <f>'VozB + nadstavby'!F36</f>
        <v>10</v>
      </c>
      <c r="E12" s="88">
        <f>'VozA + nadstavby'!F42</f>
        <v>5</v>
      </c>
      <c r="F12" s="89">
        <f>SUM(B12:E12)</f>
        <v>100</v>
      </c>
      <c r="G12" s="25"/>
      <c r="H12" s="27"/>
      <c r="I12" s="27"/>
    </row>
    <row r="13" spans="1:9" s="28" customFormat="1" ht="16.5" customHeight="1" x14ac:dyDescent="0.25">
      <c r="A13" s="87" t="s">
        <v>90</v>
      </c>
      <c r="B13" s="88">
        <f>'VozC + nadstavby'!F17</f>
        <v>65</v>
      </c>
      <c r="C13" s="88">
        <f>'VozC + nadstavby'!F32</f>
        <v>20</v>
      </c>
      <c r="D13" s="88">
        <f>'VozC + nadstavby'!F36</f>
        <v>10</v>
      </c>
      <c r="E13" s="88">
        <f>'VozC + nadstavby'!F46</f>
        <v>5</v>
      </c>
      <c r="F13" s="89">
        <f>SUM(B13:E13)</f>
        <v>100</v>
      </c>
      <c r="G13" s="25"/>
      <c r="H13" s="27"/>
      <c r="I13" s="27"/>
    </row>
    <row r="14" spans="1:9" s="73" customFormat="1" ht="16.5" thickBot="1" x14ac:dyDescent="0.3">
      <c r="A14" s="125" t="s">
        <v>96</v>
      </c>
      <c r="B14" s="126"/>
      <c r="C14" s="126"/>
      <c r="D14" s="126"/>
      <c r="E14" s="127"/>
      <c r="F14" s="90">
        <f>SUM(F11:F13)</f>
        <v>300</v>
      </c>
      <c r="G14" s="71"/>
      <c r="H14" s="72"/>
      <c r="I14" s="72"/>
    </row>
    <row r="15" spans="1:9" ht="15.75" thickBot="1" x14ac:dyDescent="0.3"/>
    <row r="16" spans="1:9" s="28" customFormat="1" ht="15.75" thickTop="1" x14ac:dyDescent="0.25">
      <c r="A16" s="113" t="s">
        <v>27</v>
      </c>
      <c r="B16" s="116" t="s">
        <v>26</v>
      </c>
      <c r="C16" s="116"/>
      <c r="D16" s="119" t="s">
        <v>25</v>
      </c>
      <c r="E16" s="119"/>
      <c r="F16" s="120"/>
      <c r="G16" s="27"/>
    </row>
    <row r="17" spans="1:7" s="28" customFormat="1" x14ac:dyDescent="0.25">
      <c r="A17" s="114"/>
      <c r="B17" s="117"/>
      <c r="C17" s="117"/>
      <c r="D17" s="121"/>
      <c r="E17" s="121"/>
      <c r="F17" s="122"/>
      <c r="G17" s="27"/>
    </row>
    <row r="18" spans="1:7" s="28" customFormat="1" ht="19.5" customHeight="1" thickBot="1" x14ac:dyDescent="0.3">
      <c r="A18" s="115"/>
      <c r="B18" s="118"/>
      <c r="C18" s="118"/>
      <c r="D18" s="123"/>
      <c r="E18" s="123"/>
      <c r="F18" s="124"/>
      <c r="G18" s="27"/>
    </row>
    <row r="19" spans="1:7" ht="15.75" thickTop="1" x14ac:dyDescent="0.25"/>
    <row r="22" spans="1:7" x14ac:dyDescent="0.25">
      <c r="B22" s="92"/>
    </row>
  </sheetData>
  <sheetProtection algorithmName="SHA-512" hashValue="LUrRGS2YShHd6+GQluXgtUgkrmDvEpeqqemwVG9Q+exEHPK/z6TajjNz4GlTjBOA3Ra8mV6nF1f7LX2vKDF97Q==" saltValue="4WFFrjuV5KvMzdxTBe65Dw==" spinCount="100000" sheet="1" formatCells="0" formatColumns="0" formatRows="0" selectLockedCells="1"/>
  <mergeCells count="18"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B8"/>
    <mergeCell ref="C8:F8"/>
    <mergeCell ref="A16:A18"/>
    <mergeCell ref="B16:C18"/>
    <mergeCell ref="D16:F18"/>
    <mergeCell ref="A14:E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I48"/>
  <sheetViews>
    <sheetView tabSelected="1" topLeftCell="A6" zoomScaleNormal="100" workbookViewId="0">
      <selection activeCell="B41" sqref="B41"/>
    </sheetView>
  </sheetViews>
  <sheetFormatPr defaultColWidth="9.140625" defaultRowHeight="15" x14ac:dyDescent="0.25"/>
  <cols>
    <col min="1" max="1" width="33.85546875" style="26" customWidth="1"/>
    <col min="2" max="2" width="12" style="28" customWidth="1"/>
    <col min="3" max="3" width="12.140625" style="28" customWidth="1"/>
    <col min="4" max="4" width="13.42578125" style="28" customWidth="1"/>
    <col min="5" max="5" width="12.7109375" style="28" customWidth="1"/>
    <col min="6" max="6" width="15.42578125" style="28" customWidth="1"/>
    <col min="7" max="7" width="9.140625" style="27"/>
    <col min="8" max="16384" width="9.140625" style="28"/>
  </cols>
  <sheetData>
    <row r="1" spans="1:9" s="26" customFormat="1" ht="30" customHeight="1" thickBot="1" x14ac:dyDescent="0.3">
      <c r="A1" s="155" t="s">
        <v>97</v>
      </c>
      <c r="B1" s="156"/>
      <c r="C1" s="156"/>
      <c r="D1" s="156"/>
      <c r="E1" s="156"/>
      <c r="F1" s="156"/>
      <c r="G1" s="25"/>
      <c r="H1" s="25"/>
      <c r="I1" s="25"/>
    </row>
    <row r="2" spans="1:9" ht="15.75" thickTop="1" x14ac:dyDescent="0.25">
      <c r="A2" s="157" t="s">
        <v>99</v>
      </c>
      <c r="B2" s="158"/>
      <c r="C2" s="158"/>
      <c r="D2" s="158"/>
      <c r="E2" s="158"/>
      <c r="F2" s="159"/>
      <c r="G2" s="25"/>
      <c r="H2" s="27"/>
      <c r="I2" s="27"/>
    </row>
    <row r="3" spans="1:9" ht="26.25" x14ac:dyDescent="0.25">
      <c r="A3" s="93" t="s">
        <v>100</v>
      </c>
      <c r="B3" s="173"/>
      <c r="C3" s="174"/>
      <c r="D3" s="174"/>
      <c r="E3" s="174"/>
      <c r="F3" s="175"/>
      <c r="G3" s="25"/>
      <c r="H3" s="27"/>
      <c r="I3" s="27"/>
    </row>
    <row r="4" spans="1:9" ht="26.25" x14ac:dyDescent="0.25">
      <c r="A4" s="94" t="s">
        <v>101</v>
      </c>
      <c r="B4" s="176"/>
      <c r="C4" s="177"/>
      <c r="D4" s="177"/>
      <c r="E4" s="177"/>
      <c r="F4" s="178"/>
      <c r="G4" s="25"/>
      <c r="H4" s="27"/>
      <c r="I4" s="27"/>
    </row>
    <row r="5" spans="1:9" ht="26.25" x14ac:dyDescent="0.25">
      <c r="A5" s="94" t="s">
        <v>102</v>
      </c>
      <c r="B5" s="176"/>
      <c r="C5" s="177"/>
      <c r="D5" s="177"/>
      <c r="E5" s="177"/>
      <c r="F5" s="178"/>
      <c r="G5" s="25"/>
      <c r="H5" s="27"/>
      <c r="I5" s="27"/>
    </row>
    <row r="6" spans="1:9" ht="27" thickBot="1" x14ac:dyDescent="0.3">
      <c r="A6" s="95" t="s">
        <v>103</v>
      </c>
      <c r="B6" s="179"/>
      <c r="C6" s="180"/>
      <c r="D6" s="180"/>
      <c r="E6" s="180"/>
      <c r="F6" s="181"/>
      <c r="G6" s="25"/>
      <c r="H6" s="27"/>
      <c r="I6" s="27"/>
    </row>
    <row r="7" spans="1:9" ht="18.75" customHeight="1" x14ac:dyDescent="0.3">
      <c r="A7" s="160" t="s">
        <v>35</v>
      </c>
      <c r="B7" s="161"/>
      <c r="C7" s="161"/>
      <c r="D7" s="161"/>
      <c r="E7" s="161"/>
      <c r="F7" s="162"/>
      <c r="G7" s="25"/>
      <c r="H7" s="27"/>
      <c r="I7" s="27"/>
    </row>
    <row r="8" spans="1:9" ht="46.5" customHeight="1" x14ac:dyDescent="0.25">
      <c r="A8" s="96"/>
      <c r="B8" s="97" t="s">
        <v>0</v>
      </c>
      <c r="C8" s="97" t="s">
        <v>36</v>
      </c>
      <c r="D8" s="97" t="s">
        <v>37</v>
      </c>
      <c r="E8" s="97" t="s">
        <v>7</v>
      </c>
      <c r="F8" s="98" t="s">
        <v>8</v>
      </c>
      <c r="H8" s="27"/>
      <c r="I8" s="27"/>
    </row>
    <row r="9" spans="1:9" x14ac:dyDescent="0.25">
      <c r="A9" s="31" t="s">
        <v>56</v>
      </c>
      <c r="B9" s="8">
        <v>0</v>
      </c>
      <c r="C9" s="9">
        <f>4*B9</f>
        <v>0</v>
      </c>
      <c r="D9" s="10">
        <f>C9*1.2</f>
        <v>0</v>
      </c>
      <c r="E9" s="10">
        <v>0</v>
      </c>
      <c r="F9" s="11">
        <v>426060</v>
      </c>
      <c r="G9" s="25"/>
      <c r="H9" s="27"/>
      <c r="I9" s="27"/>
    </row>
    <row r="10" spans="1:9" x14ac:dyDescent="0.25">
      <c r="A10" s="32" t="s">
        <v>57</v>
      </c>
      <c r="B10" s="12">
        <v>0</v>
      </c>
      <c r="C10" s="13">
        <f t="shared" ref="C10:C13" si="0">4*B10</f>
        <v>0</v>
      </c>
      <c r="D10" s="14">
        <f t="shared" ref="D10:D13" si="1">C10*1.2</f>
        <v>0</v>
      </c>
      <c r="E10" s="13">
        <v>0</v>
      </c>
      <c r="F10" s="15">
        <v>76972.800000000003</v>
      </c>
      <c r="H10" s="27"/>
      <c r="I10" s="27"/>
    </row>
    <row r="11" spans="1:9" x14ac:dyDescent="0.25">
      <c r="A11" s="32" t="s">
        <v>58</v>
      </c>
      <c r="B11" s="12">
        <v>0</v>
      </c>
      <c r="C11" s="13">
        <f t="shared" si="0"/>
        <v>0</v>
      </c>
      <c r="D11" s="14">
        <f t="shared" si="1"/>
        <v>0</v>
      </c>
      <c r="E11" s="13">
        <v>0</v>
      </c>
      <c r="F11" s="16">
        <v>175776</v>
      </c>
      <c r="H11" s="27"/>
      <c r="I11" s="27"/>
    </row>
    <row r="12" spans="1:9" ht="30" customHeight="1" x14ac:dyDescent="0.25">
      <c r="A12" s="32" t="s">
        <v>59</v>
      </c>
      <c r="B12" s="12">
        <v>0</v>
      </c>
      <c r="C12" s="13">
        <f t="shared" si="0"/>
        <v>0</v>
      </c>
      <c r="D12" s="13">
        <f t="shared" si="1"/>
        <v>0</v>
      </c>
      <c r="E12" s="13">
        <v>0</v>
      </c>
      <c r="F12" s="16">
        <v>49344</v>
      </c>
      <c r="H12" s="27"/>
      <c r="I12" s="27"/>
    </row>
    <row r="13" spans="1:9" ht="26.25" x14ac:dyDescent="0.25">
      <c r="A13" s="32" t="s">
        <v>75</v>
      </c>
      <c r="B13" s="12">
        <v>0</v>
      </c>
      <c r="C13" s="13">
        <f t="shared" si="0"/>
        <v>0</v>
      </c>
      <c r="D13" s="13">
        <f t="shared" si="1"/>
        <v>0</v>
      </c>
      <c r="E13" s="13">
        <v>0</v>
      </c>
      <c r="F13" s="16">
        <v>526656</v>
      </c>
      <c r="H13" s="27"/>
      <c r="I13" s="27"/>
    </row>
    <row r="14" spans="1:9" ht="15.75" thickBot="1" x14ac:dyDescent="0.3">
      <c r="A14" s="75" t="s">
        <v>6</v>
      </c>
      <c r="B14" s="76"/>
      <c r="C14" s="76">
        <f>SUM(C9:C13)</f>
        <v>0</v>
      </c>
      <c r="D14" s="77">
        <f>SUM(D9:D13)</f>
        <v>0</v>
      </c>
      <c r="E14" s="78">
        <v>0</v>
      </c>
      <c r="F14" s="79">
        <f>SUM(F9:F13)</f>
        <v>1254808.8</v>
      </c>
      <c r="G14" s="25"/>
      <c r="H14" s="27"/>
      <c r="I14" s="27"/>
    </row>
    <row r="15" spans="1:9" ht="18" thickBot="1" x14ac:dyDescent="0.35">
      <c r="A15" s="147" t="s">
        <v>14</v>
      </c>
      <c r="B15" s="148"/>
      <c r="C15" s="148"/>
      <c r="D15" s="148"/>
      <c r="E15" s="149"/>
      <c r="F15" s="80">
        <f>70*(F14-D14)/(F14-E14)</f>
        <v>70</v>
      </c>
      <c r="G15" s="25"/>
      <c r="H15" s="27"/>
      <c r="I15" s="27"/>
    </row>
    <row r="16" spans="1:9" ht="15.75" thickBot="1" x14ac:dyDescent="0.3">
      <c r="A16" s="29"/>
      <c r="B16" s="25"/>
      <c r="C16" s="25"/>
      <c r="D16" s="25"/>
      <c r="E16" s="25"/>
      <c r="F16" s="30"/>
      <c r="G16" s="25"/>
      <c r="H16" s="27"/>
      <c r="I16" s="27"/>
    </row>
    <row r="17" spans="1:7" ht="15.75" x14ac:dyDescent="0.3">
      <c r="A17" s="163" t="s">
        <v>38</v>
      </c>
      <c r="B17" s="166"/>
      <c r="C17" s="166"/>
      <c r="D17" s="166"/>
      <c r="E17" s="166"/>
      <c r="F17" s="167"/>
      <c r="G17" s="25"/>
    </row>
    <row r="18" spans="1:7" ht="30" x14ac:dyDescent="0.25">
      <c r="A18" s="34" t="s">
        <v>1</v>
      </c>
      <c r="B18" s="35" t="s">
        <v>2</v>
      </c>
      <c r="C18" s="35" t="s">
        <v>9</v>
      </c>
      <c r="D18" s="35" t="s">
        <v>10</v>
      </c>
      <c r="E18" s="35" t="s">
        <v>3</v>
      </c>
      <c r="F18" s="36" t="s">
        <v>11</v>
      </c>
      <c r="G18" s="25"/>
    </row>
    <row r="19" spans="1:7" x14ac:dyDescent="0.25">
      <c r="A19" s="99" t="s">
        <v>39</v>
      </c>
      <c r="B19" s="17">
        <v>300</v>
      </c>
      <c r="C19" s="37">
        <v>210</v>
      </c>
      <c r="D19" s="37">
        <v>300</v>
      </c>
      <c r="E19" s="38">
        <v>2</v>
      </c>
      <c r="F19" s="39">
        <f>E19*(B19-C19)/(D19-C19)</f>
        <v>2</v>
      </c>
      <c r="G19" s="25"/>
    </row>
    <row r="20" spans="1:7" ht="26.25" x14ac:dyDescent="0.25">
      <c r="A20" s="99" t="s">
        <v>40</v>
      </c>
      <c r="B20" s="17" t="s">
        <v>4</v>
      </c>
      <c r="C20" s="40" t="s">
        <v>5</v>
      </c>
      <c r="D20" s="40" t="s">
        <v>4</v>
      </c>
      <c r="E20" s="38">
        <v>2</v>
      </c>
      <c r="F20" s="41">
        <f>IF(B20="áno",2,0)</f>
        <v>2</v>
      </c>
      <c r="G20" s="25"/>
    </row>
    <row r="21" spans="1:7" ht="43.5" customHeight="1" x14ac:dyDescent="0.25">
      <c r="A21" s="99" t="s">
        <v>41</v>
      </c>
      <c r="B21" s="17" t="s">
        <v>4</v>
      </c>
      <c r="C21" s="40" t="s">
        <v>5</v>
      </c>
      <c r="D21" s="40" t="s">
        <v>4</v>
      </c>
      <c r="E21" s="38">
        <v>2</v>
      </c>
      <c r="F21" s="41">
        <f>IF(B21="áno",2,0)</f>
        <v>2</v>
      </c>
      <c r="G21" s="25"/>
    </row>
    <row r="22" spans="1:7" ht="26.25" x14ac:dyDescent="0.25">
      <c r="A22" s="99" t="s">
        <v>42</v>
      </c>
      <c r="B22" s="17" t="s">
        <v>4</v>
      </c>
      <c r="C22" s="37" t="s">
        <v>5</v>
      </c>
      <c r="D22" s="40" t="s">
        <v>4</v>
      </c>
      <c r="E22" s="38">
        <v>1</v>
      </c>
      <c r="F22" s="41">
        <f>IF(B22="áno",1,0)</f>
        <v>1</v>
      </c>
      <c r="G22" s="25"/>
    </row>
    <row r="23" spans="1:7" ht="18" customHeight="1" x14ac:dyDescent="0.25">
      <c r="A23" s="99" t="s">
        <v>43</v>
      </c>
      <c r="B23" s="17">
        <v>300</v>
      </c>
      <c r="C23" s="40">
        <v>100</v>
      </c>
      <c r="D23" s="40">
        <v>300</v>
      </c>
      <c r="E23" s="38">
        <v>2</v>
      </c>
      <c r="F23" s="39">
        <f>E23*(B23-C23)/(D23-C23)</f>
        <v>2</v>
      </c>
      <c r="G23" s="25"/>
    </row>
    <row r="24" spans="1:7" x14ac:dyDescent="0.25">
      <c r="A24" s="99" t="s">
        <v>44</v>
      </c>
      <c r="B24" s="17">
        <v>60</v>
      </c>
      <c r="C24" s="40">
        <v>35</v>
      </c>
      <c r="D24" s="40">
        <v>60</v>
      </c>
      <c r="E24" s="38">
        <v>1</v>
      </c>
      <c r="F24" s="39">
        <f>E24*(B24-C24)/(D24-C24)</f>
        <v>1</v>
      </c>
      <c r="G24" s="25"/>
    </row>
    <row r="25" spans="1:7" ht="27" thickTop="1" x14ac:dyDescent="0.25">
      <c r="A25" s="99" t="s">
        <v>45</v>
      </c>
      <c r="B25" s="17" t="s">
        <v>4</v>
      </c>
      <c r="C25" s="40" t="s">
        <v>5</v>
      </c>
      <c r="D25" s="40" t="s">
        <v>4</v>
      </c>
      <c r="E25" s="38">
        <v>2</v>
      </c>
      <c r="F25" s="41">
        <f>IF(B25="áno",2,0)</f>
        <v>2</v>
      </c>
      <c r="G25" s="25"/>
    </row>
    <row r="26" spans="1:7" x14ac:dyDescent="0.25">
      <c r="A26" s="99" t="s">
        <v>46</v>
      </c>
      <c r="B26" s="17" t="s">
        <v>4</v>
      </c>
      <c r="C26" s="40" t="s">
        <v>5</v>
      </c>
      <c r="D26" s="40" t="s">
        <v>4</v>
      </c>
      <c r="E26" s="38">
        <v>1</v>
      </c>
      <c r="F26" s="41">
        <f>IF(B26="áno",1,0)</f>
        <v>1</v>
      </c>
      <c r="G26" s="25"/>
    </row>
    <row r="27" spans="1:7" ht="39.75" thickBot="1" x14ac:dyDescent="0.3">
      <c r="A27" s="100" t="s">
        <v>79</v>
      </c>
      <c r="B27" s="18" t="s">
        <v>31</v>
      </c>
      <c r="C27" s="42"/>
      <c r="D27" s="42"/>
      <c r="E27" s="43">
        <v>2</v>
      </c>
      <c r="F27" s="44">
        <f>IF(B27="reťazový pás",0,IF(B27="šnek",1,2))</f>
        <v>2</v>
      </c>
      <c r="G27" s="25"/>
    </row>
    <row r="28" spans="1:7" ht="15.75" customHeight="1" thickBot="1" x14ac:dyDescent="0.35">
      <c r="A28" s="150" t="s">
        <v>47</v>
      </c>
      <c r="B28" s="151"/>
      <c r="C28" s="151"/>
      <c r="D28" s="151"/>
      <c r="E28" s="152"/>
      <c r="F28" s="81">
        <f>SUM(F19:F27)</f>
        <v>15</v>
      </c>
      <c r="G28" s="25"/>
    </row>
    <row r="29" spans="1:7" ht="15.95" customHeight="1" thickBot="1" x14ac:dyDescent="0.3">
      <c r="A29" s="29"/>
      <c r="B29" s="25"/>
      <c r="C29" s="25"/>
      <c r="D29" s="25"/>
      <c r="E29" s="25"/>
      <c r="F29" s="30"/>
    </row>
    <row r="30" spans="1:7" ht="20.25" thickBot="1" x14ac:dyDescent="0.35">
      <c r="A30" s="163" t="s">
        <v>48</v>
      </c>
      <c r="B30" s="164"/>
      <c r="C30" s="164"/>
      <c r="D30" s="164"/>
      <c r="E30" s="164"/>
      <c r="F30" s="168"/>
    </row>
    <row r="31" spans="1:7" ht="45" x14ac:dyDescent="0.25">
      <c r="A31" s="5" t="s">
        <v>74</v>
      </c>
      <c r="B31" s="45" t="s">
        <v>76</v>
      </c>
      <c r="C31" s="45" t="s">
        <v>77</v>
      </c>
      <c r="D31" s="45" t="s">
        <v>78</v>
      </c>
      <c r="E31" s="47" t="s">
        <v>3</v>
      </c>
      <c r="F31" s="6" t="s">
        <v>18</v>
      </c>
      <c r="G31" s="25"/>
    </row>
    <row r="32" spans="1:7" ht="17.25" customHeight="1" thickBot="1" x14ac:dyDescent="0.35">
      <c r="A32" s="48" t="s">
        <v>28</v>
      </c>
      <c r="B32" s="19">
        <v>30</v>
      </c>
      <c r="C32" s="49">
        <v>30</v>
      </c>
      <c r="D32" s="49">
        <v>150</v>
      </c>
      <c r="E32" s="50">
        <v>10</v>
      </c>
      <c r="F32" s="7">
        <f>E32*(D32-B32)/(D32-C32)</f>
        <v>10</v>
      </c>
      <c r="G32" s="25"/>
    </row>
    <row r="33" spans="1:7" ht="20.45" customHeight="1" thickBot="1" x14ac:dyDescent="0.3">
      <c r="A33" s="29"/>
      <c r="B33" s="27"/>
      <c r="C33" s="25"/>
      <c r="D33" s="25"/>
      <c r="E33" s="27"/>
      <c r="F33" s="51"/>
      <c r="G33" s="25"/>
    </row>
    <row r="34" spans="1:7" ht="18" customHeight="1" x14ac:dyDescent="0.3">
      <c r="A34" s="163" t="s">
        <v>49</v>
      </c>
      <c r="B34" s="164"/>
      <c r="C34" s="164"/>
      <c r="D34" s="164"/>
      <c r="E34" s="164"/>
      <c r="F34" s="165"/>
      <c r="G34" s="25"/>
    </row>
    <row r="35" spans="1:7" ht="45" x14ac:dyDescent="0.25">
      <c r="A35" s="52"/>
      <c r="B35" s="53" t="s">
        <v>15</v>
      </c>
      <c r="C35" s="53" t="s">
        <v>16</v>
      </c>
      <c r="D35" s="53" t="s">
        <v>17</v>
      </c>
      <c r="E35" s="53" t="s">
        <v>3</v>
      </c>
      <c r="F35" s="54" t="s">
        <v>12</v>
      </c>
      <c r="G35" s="25"/>
    </row>
    <row r="36" spans="1:7" x14ac:dyDescent="0.25">
      <c r="A36" s="101" t="s">
        <v>50</v>
      </c>
      <c r="B36" s="65">
        <v>0</v>
      </c>
      <c r="C36" s="55">
        <v>0</v>
      </c>
      <c r="D36" s="55">
        <v>80</v>
      </c>
      <c r="E36" s="56">
        <v>0.5</v>
      </c>
      <c r="F36" s="57">
        <f>E36*(D36-B36)/(D36-C36)</f>
        <v>0.5</v>
      </c>
    </row>
    <row r="37" spans="1:7" x14ac:dyDescent="0.25">
      <c r="A37" s="101" t="s">
        <v>51</v>
      </c>
      <c r="B37" s="65">
        <v>0</v>
      </c>
      <c r="C37" s="55">
        <v>0</v>
      </c>
      <c r="D37" s="55">
        <v>40</v>
      </c>
      <c r="E37" s="56">
        <v>0.5</v>
      </c>
      <c r="F37" s="57">
        <f t="shared" ref="F37:F38" si="2">E37*(D37-B37)/(D37-C37)</f>
        <v>0.5</v>
      </c>
    </row>
    <row r="38" spans="1:7" ht="43.5" customHeight="1" x14ac:dyDescent="0.25">
      <c r="A38" s="101" t="s">
        <v>52</v>
      </c>
      <c r="B38" s="65"/>
      <c r="C38" s="55">
        <v>0</v>
      </c>
      <c r="D38" s="55">
        <v>200</v>
      </c>
      <c r="E38" s="56">
        <v>0.5</v>
      </c>
      <c r="F38" s="57">
        <f t="shared" si="2"/>
        <v>0.5</v>
      </c>
    </row>
    <row r="39" spans="1:7" x14ac:dyDescent="0.25">
      <c r="A39" s="102" t="s">
        <v>53</v>
      </c>
      <c r="B39" s="66">
        <v>0</v>
      </c>
      <c r="C39" s="58">
        <v>0</v>
      </c>
      <c r="D39" s="58">
        <v>200</v>
      </c>
      <c r="E39" s="59">
        <v>0.5</v>
      </c>
      <c r="F39" s="60">
        <f>E39*(D39-B39)/(D39-C39)</f>
        <v>0.5</v>
      </c>
    </row>
    <row r="40" spans="1:7" ht="39" customHeight="1" x14ac:dyDescent="0.25">
      <c r="A40" s="103" t="s">
        <v>54</v>
      </c>
      <c r="B40" s="61" t="s">
        <v>34</v>
      </c>
      <c r="C40" s="169" t="s">
        <v>33</v>
      </c>
      <c r="D40" s="170"/>
      <c r="E40" s="62" t="s">
        <v>3</v>
      </c>
      <c r="F40" s="63" t="s">
        <v>12</v>
      </c>
    </row>
    <row r="41" spans="1:7" ht="15.75" thickBot="1" x14ac:dyDescent="0.3">
      <c r="A41" s="64" t="s">
        <v>32</v>
      </c>
      <c r="B41" s="22">
        <v>100</v>
      </c>
      <c r="C41" s="171">
        <v>40800</v>
      </c>
      <c r="D41" s="172"/>
      <c r="E41" s="23">
        <v>3</v>
      </c>
      <c r="F41" s="24">
        <f>3*(B41)/100</f>
        <v>3</v>
      </c>
    </row>
    <row r="42" spans="1:7" ht="18" thickBot="1" x14ac:dyDescent="0.35">
      <c r="A42" s="153" t="s">
        <v>18</v>
      </c>
      <c r="B42" s="154"/>
      <c r="C42" s="154"/>
      <c r="D42" s="154"/>
      <c r="E42" s="154"/>
      <c r="F42" s="82">
        <f>F36+F37+F38+F39+F41</f>
        <v>5</v>
      </c>
    </row>
    <row r="43" spans="1:7" ht="15" customHeight="1" x14ac:dyDescent="0.25">
      <c r="A43" s="182" t="s">
        <v>55</v>
      </c>
      <c r="B43" s="183"/>
      <c r="C43" s="186">
        <f>F15++F28+F32+F42</f>
        <v>100</v>
      </c>
      <c r="D43" s="186"/>
      <c r="E43" s="186"/>
      <c r="F43" s="187"/>
    </row>
    <row r="44" spans="1:7" ht="28.5" customHeight="1" thickBot="1" x14ac:dyDescent="0.3">
      <c r="A44" s="184"/>
      <c r="B44" s="185"/>
      <c r="C44" s="188"/>
      <c r="D44" s="188"/>
      <c r="E44" s="188"/>
      <c r="F44" s="189"/>
    </row>
    <row r="45" spans="1:7" ht="15.75" thickTop="1" x14ac:dyDescent="0.25">
      <c r="A45" s="113" t="s">
        <v>27</v>
      </c>
      <c r="B45" s="116" t="s">
        <v>26</v>
      </c>
      <c r="C45" s="116"/>
      <c r="D45" s="119" t="s">
        <v>25</v>
      </c>
      <c r="E45" s="119"/>
      <c r="F45" s="120"/>
    </row>
    <row r="46" spans="1:7" x14ac:dyDescent="0.25">
      <c r="A46" s="114"/>
      <c r="B46" s="117"/>
      <c r="C46" s="117"/>
      <c r="D46" s="121"/>
      <c r="E46" s="121"/>
      <c r="F46" s="122"/>
    </row>
    <row r="47" spans="1:7" ht="15.75" thickBot="1" x14ac:dyDescent="0.3">
      <c r="A47" s="115"/>
      <c r="B47" s="118"/>
      <c r="C47" s="118"/>
      <c r="D47" s="123"/>
      <c r="E47" s="123"/>
      <c r="F47" s="124"/>
    </row>
    <row r="48" spans="1:7" ht="15.75" thickTop="1" x14ac:dyDescent="0.25"/>
  </sheetData>
  <sheetProtection algorithmName="SHA-512" hashValue="V991UucB9sLxhja+9SGdJ+OVt1a57Ha9tlaYrHXxvvty5N+AiG95/l+fugm7BUpJnzXsEtchAc/6jiM/xuzgcA==" saltValue="p3ubokpu0Hk0/LpaIVM1IQ==" spinCount="100000" sheet="1" formatCells="0" formatColumns="0" formatRows="0" selectLockedCells="1"/>
  <mergeCells count="20">
    <mergeCell ref="D45:F47"/>
    <mergeCell ref="A45:A47"/>
    <mergeCell ref="B45:C47"/>
    <mergeCell ref="A43:B44"/>
    <mergeCell ref="C43:F44"/>
    <mergeCell ref="A15:E15"/>
    <mergeCell ref="A28:E28"/>
    <mergeCell ref="A42:E42"/>
    <mergeCell ref="A1:F1"/>
    <mergeCell ref="A2:F2"/>
    <mergeCell ref="A7:F7"/>
    <mergeCell ref="A34:F34"/>
    <mergeCell ref="A17:F17"/>
    <mergeCell ref="A30:F30"/>
    <mergeCell ref="C40:D40"/>
    <mergeCell ref="C41:D41"/>
    <mergeCell ref="B3:F3"/>
    <mergeCell ref="B4:F4"/>
    <mergeCell ref="B5:F5"/>
    <mergeCell ref="B6:F6"/>
  </mergeCells>
  <phoneticPr fontId="6" type="noConversion"/>
  <dataValidations count="9">
    <dataValidation type="whole" allowBlank="1" showInputMessage="1" showErrorMessage="1" sqref="B19" xr:uid="{00000000-0002-0000-0000-000000000000}">
      <formula1>210</formula1>
      <formula2>300</formula2>
    </dataValidation>
    <dataValidation type="decimal" allowBlank="1" showInputMessage="1" showErrorMessage="1" sqref="F19" xr:uid="{00000000-0002-0000-0000-000001000000}">
      <formula1>0</formula1>
      <formula2>2</formula2>
    </dataValidation>
    <dataValidation type="decimal" allowBlank="1" showInputMessage="1" showErrorMessage="1" sqref="C9:C13" xr:uid="{00000000-0002-0000-0000-000002000000}">
      <formula1>160000</formula1>
      <formula2>500000</formula2>
    </dataValidation>
    <dataValidation type="list" allowBlank="1" showInputMessage="1" showErrorMessage="1" sqref="B20:B22 B25:B26" xr:uid="{00000000-0002-0000-0000-000003000000}">
      <formula1>"áno,nie"</formula1>
    </dataValidation>
    <dataValidation type="list" allowBlank="1" showInputMessage="1" showErrorMessage="1" sqref="B27" xr:uid="{00000000-0002-0000-0000-000004000000}">
      <formula1>"reťazový pás,šnek,nezaťažený pás"</formula1>
    </dataValidation>
    <dataValidation type="whole" allowBlank="1" showInputMessage="1" showErrorMessage="1" sqref="B32" xr:uid="{00000000-0002-0000-0000-000005000000}">
      <formula1>30</formula1>
      <formula2>150</formula2>
    </dataValidation>
    <dataValidation type="decimal" allowBlank="1" showInputMessage="1" showErrorMessage="1" sqref="B23" xr:uid="{00000000-0002-0000-0000-000006000000}">
      <formula1>100</formula1>
      <formula2>300</formula2>
    </dataValidation>
    <dataValidation type="decimal" allowBlank="1" showInputMessage="1" showErrorMessage="1" sqref="B24" xr:uid="{00000000-0002-0000-0000-000007000000}">
      <formula1>35</formula1>
      <formula2>60</formula2>
    </dataValidation>
    <dataValidation type="whole" allowBlank="1" showInputMessage="1" showErrorMessage="1" sqref="B41" xr:uid="{00000000-0002-0000-0000-000008000000}">
      <formula1>0</formula1>
      <formula2>100</formula2>
    </dataValidation>
  </dataValidation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52"/>
  <sheetViews>
    <sheetView topLeftCell="A31" zoomScaleNormal="100" workbookViewId="0">
      <selection activeCell="B45" sqref="B45"/>
    </sheetView>
  </sheetViews>
  <sheetFormatPr defaultRowHeight="15" x14ac:dyDescent="0.25"/>
  <cols>
    <col min="1" max="1" width="39.7109375" style="26" customWidth="1"/>
    <col min="2" max="2" width="14.5703125" style="28" customWidth="1"/>
    <col min="3" max="3" width="15" style="28" customWidth="1"/>
    <col min="4" max="4" width="11.85546875" style="28" customWidth="1"/>
    <col min="5" max="5" width="9.140625" style="28"/>
    <col min="6" max="6" width="14.140625" style="28" customWidth="1"/>
    <col min="7" max="16384" width="9.140625" style="28"/>
  </cols>
  <sheetData>
    <row r="1" spans="1:6" s="26" customFormat="1" ht="32.25" customHeight="1" thickBot="1" x14ac:dyDescent="0.3">
      <c r="A1" s="155" t="s">
        <v>97</v>
      </c>
      <c r="B1" s="156"/>
      <c r="C1" s="156"/>
      <c r="D1" s="156"/>
      <c r="E1" s="156"/>
      <c r="F1" s="156"/>
    </row>
    <row r="2" spans="1:6" ht="15.75" customHeight="1" thickTop="1" x14ac:dyDescent="0.25">
      <c r="A2" s="157" t="s">
        <v>104</v>
      </c>
      <c r="B2" s="158"/>
      <c r="C2" s="158"/>
      <c r="D2" s="158"/>
      <c r="E2" s="158"/>
      <c r="F2" s="159"/>
    </row>
    <row r="3" spans="1:6" ht="26.25" x14ac:dyDescent="0.25">
      <c r="A3" s="93" t="s">
        <v>100</v>
      </c>
      <c r="B3" s="173"/>
      <c r="C3" s="174"/>
      <c r="D3" s="174"/>
      <c r="E3" s="174"/>
      <c r="F3" s="175"/>
    </row>
    <row r="4" spans="1:6" ht="26.25" x14ac:dyDescent="0.25">
      <c r="A4" s="94" t="s">
        <v>105</v>
      </c>
      <c r="B4" s="173"/>
      <c r="C4" s="174"/>
      <c r="D4" s="174"/>
      <c r="E4" s="174"/>
      <c r="F4" s="175"/>
    </row>
    <row r="5" spans="1:6" ht="26.25" x14ac:dyDescent="0.25">
      <c r="A5" s="94" t="s">
        <v>106</v>
      </c>
      <c r="B5" s="173"/>
      <c r="C5" s="174"/>
      <c r="D5" s="174"/>
      <c r="E5" s="174"/>
      <c r="F5" s="175"/>
    </row>
    <row r="6" spans="1:6" ht="26.25" x14ac:dyDescent="0.25">
      <c r="A6" s="94" t="s">
        <v>107</v>
      </c>
      <c r="B6" s="173"/>
      <c r="C6" s="174"/>
      <c r="D6" s="174"/>
      <c r="E6" s="174"/>
      <c r="F6" s="175"/>
    </row>
    <row r="7" spans="1:6" ht="26.25" x14ac:dyDescent="0.25">
      <c r="A7" s="94" t="s">
        <v>108</v>
      </c>
      <c r="B7" s="173"/>
      <c r="C7" s="174"/>
      <c r="D7" s="174"/>
      <c r="E7" s="174"/>
      <c r="F7" s="175"/>
    </row>
    <row r="8" spans="1:6" ht="27" thickBot="1" x14ac:dyDescent="0.3">
      <c r="A8" s="95" t="s">
        <v>109</v>
      </c>
      <c r="B8" s="173"/>
      <c r="C8" s="174"/>
      <c r="D8" s="174"/>
      <c r="E8" s="174"/>
      <c r="F8" s="175"/>
    </row>
    <row r="9" spans="1:6" ht="15" customHeight="1" x14ac:dyDescent="0.3">
      <c r="A9" s="207" t="s">
        <v>35</v>
      </c>
      <c r="B9" s="208"/>
      <c r="C9" s="208"/>
      <c r="D9" s="208"/>
      <c r="E9" s="208"/>
      <c r="F9" s="209"/>
    </row>
    <row r="10" spans="1:6" ht="60" x14ac:dyDescent="0.25">
      <c r="A10" s="96"/>
      <c r="B10" s="97" t="s">
        <v>0</v>
      </c>
      <c r="C10" s="97" t="s">
        <v>36</v>
      </c>
      <c r="D10" s="97" t="s">
        <v>37</v>
      </c>
      <c r="E10" s="97" t="s">
        <v>7</v>
      </c>
      <c r="F10" s="98" t="s">
        <v>8</v>
      </c>
    </row>
    <row r="11" spans="1:6" ht="27.75" customHeight="1" x14ac:dyDescent="0.25">
      <c r="A11" s="31" t="s">
        <v>60</v>
      </c>
      <c r="B11" s="8">
        <v>0</v>
      </c>
      <c r="C11" s="9">
        <f>5*B11</f>
        <v>0</v>
      </c>
      <c r="D11" s="10">
        <f>C11*1.2</f>
        <v>0</v>
      </c>
      <c r="E11" s="10">
        <v>0</v>
      </c>
      <c r="F11" s="11">
        <v>557775</v>
      </c>
    </row>
    <row r="12" spans="1:6" ht="27.75" customHeight="1" x14ac:dyDescent="0.25">
      <c r="A12" s="32" t="s">
        <v>61</v>
      </c>
      <c r="B12" s="12">
        <v>0</v>
      </c>
      <c r="C12" s="13">
        <f>5*B12</f>
        <v>0</v>
      </c>
      <c r="D12" s="14">
        <f t="shared" ref="D12:D17" si="0">C12*1.2</f>
        <v>0</v>
      </c>
      <c r="E12" s="13">
        <v>0</v>
      </c>
      <c r="F12" s="15">
        <v>98376</v>
      </c>
    </row>
    <row r="13" spans="1:6" x14ac:dyDescent="0.25">
      <c r="A13" s="32" t="s">
        <v>62</v>
      </c>
      <c r="B13" s="12">
        <v>0</v>
      </c>
      <c r="C13" s="13">
        <f>5*B13</f>
        <v>0</v>
      </c>
      <c r="D13" s="14">
        <f t="shared" si="0"/>
        <v>0</v>
      </c>
      <c r="E13" s="13">
        <v>0</v>
      </c>
      <c r="F13" s="16">
        <v>239040</v>
      </c>
    </row>
    <row r="14" spans="1:6" ht="26.25" x14ac:dyDescent="0.25">
      <c r="A14" s="32" t="s">
        <v>87</v>
      </c>
      <c r="B14" s="12">
        <v>0</v>
      </c>
      <c r="C14" s="13">
        <f>5*B14</f>
        <v>0</v>
      </c>
      <c r="D14" s="13">
        <f t="shared" si="0"/>
        <v>0</v>
      </c>
      <c r="E14" s="13">
        <v>0</v>
      </c>
      <c r="F14" s="16">
        <v>77160</v>
      </c>
    </row>
    <row r="15" spans="1:6" x14ac:dyDescent="0.25">
      <c r="A15" s="32" t="s">
        <v>63</v>
      </c>
      <c r="B15" s="12">
        <v>0</v>
      </c>
      <c r="C15" s="13">
        <f>2*B15</f>
        <v>0</v>
      </c>
      <c r="D15" s="13">
        <f t="shared" si="0"/>
        <v>0</v>
      </c>
      <c r="E15" s="13">
        <v>0</v>
      </c>
      <c r="F15" s="16">
        <v>126048</v>
      </c>
    </row>
    <row r="16" spans="1:6" x14ac:dyDescent="0.25">
      <c r="A16" s="104" t="s">
        <v>64</v>
      </c>
      <c r="B16" s="12">
        <v>0</v>
      </c>
      <c r="C16" s="13">
        <f>6*B16</f>
        <v>0</v>
      </c>
      <c r="D16" s="13">
        <f t="shared" ref="D16" si="1">C16*1.2</f>
        <v>0</v>
      </c>
      <c r="E16" s="13">
        <v>1</v>
      </c>
      <c r="F16" s="16">
        <v>22896</v>
      </c>
    </row>
    <row r="17" spans="1:6" x14ac:dyDescent="0.25">
      <c r="A17" s="104" t="s">
        <v>65</v>
      </c>
      <c r="B17" s="12">
        <v>0</v>
      </c>
      <c r="C17" s="13">
        <f>5*B17</f>
        <v>0</v>
      </c>
      <c r="D17" s="13">
        <f t="shared" si="0"/>
        <v>0</v>
      </c>
      <c r="E17" s="13">
        <v>0</v>
      </c>
      <c r="F17" s="16">
        <v>121440</v>
      </c>
    </row>
    <row r="18" spans="1:6" x14ac:dyDescent="0.25">
      <c r="A18" s="1" t="s">
        <v>6</v>
      </c>
      <c r="B18" s="2">
        <f>SUM(B11:B17)</f>
        <v>0</v>
      </c>
      <c r="C18" s="2">
        <f>SUM(C11:C17)</f>
        <v>0</v>
      </c>
      <c r="D18" s="3">
        <f>SUM(D11:D17)</f>
        <v>0</v>
      </c>
      <c r="E18" s="4">
        <f>SUM(E11:E17)</f>
        <v>1</v>
      </c>
      <c r="F18" s="33">
        <f>SUM(F11:F17)</f>
        <v>1242735</v>
      </c>
    </row>
    <row r="19" spans="1:6" ht="18" thickBot="1" x14ac:dyDescent="0.35">
      <c r="A19" s="192" t="s">
        <v>14</v>
      </c>
      <c r="B19" s="193"/>
      <c r="C19" s="193"/>
      <c r="D19" s="193"/>
      <c r="E19" s="194"/>
      <c r="F19" s="74">
        <f>70*(F18-D18)/(F18)</f>
        <v>70</v>
      </c>
    </row>
    <row r="20" spans="1:6" ht="15.75" thickBot="1" x14ac:dyDescent="0.3">
      <c r="A20" s="105"/>
      <c r="B20" s="106"/>
      <c r="C20" s="106"/>
      <c r="D20" s="106"/>
      <c r="E20" s="106"/>
      <c r="F20" s="107"/>
    </row>
    <row r="21" spans="1:6" ht="15.75" x14ac:dyDescent="0.3">
      <c r="A21" s="197" t="s">
        <v>38</v>
      </c>
      <c r="B21" s="210"/>
      <c r="C21" s="210"/>
      <c r="D21" s="210"/>
      <c r="E21" s="210"/>
      <c r="F21" s="211"/>
    </row>
    <row r="22" spans="1:6" ht="45" x14ac:dyDescent="0.25">
      <c r="A22" s="34" t="s">
        <v>1</v>
      </c>
      <c r="B22" s="35" t="s">
        <v>2</v>
      </c>
      <c r="C22" s="35" t="s">
        <v>9</v>
      </c>
      <c r="D22" s="35" t="s">
        <v>10</v>
      </c>
      <c r="E22" s="35" t="s">
        <v>3</v>
      </c>
      <c r="F22" s="36" t="s">
        <v>11</v>
      </c>
    </row>
    <row r="23" spans="1:6" x14ac:dyDescent="0.25">
      <c r="A23" s="99" t="s">
        <v>39</v>
      </c>
      <c r="B23" s="17">
        <v>300</v>
      </c>
      <c r="C23" s="37">
        <v>210</v>
      </c>
      <c r="D23" s="37">
        <v>300</v>
      </c>
      <c r="E23" s="38">
        <v>2</v>
      </c>
      <c r="F23" s="39">
        <f>E23*(B23-C23)/(D23-C23)</f>
        <v>2</v>
      </c>
    </row>
    <row r="24" spans="1:6" ht="26.25" x14ac:dyDescent="0.25">
      <c r="A24" s="99" t="s">
        <v>40</v>
      </c>
      <c r="B24" s="17" t="s">
        <v>4</v>
      </c>
      <c r="C24" s="40" t="s">
        <v>5</v>
      </c>
      <c r="D24" s="40" t="s">
        <v>4</v>
      </c>
      <c r="E24" s="38">
        <v>2</v>
      </c>
      <c r="F24" s="41">
        <f>IF(B24="áno",2,0)</f>
        <v>2</v>
      </c>
    </row>
    <row r="25" spans="1:6" ht="26.25" x14ac:dyDescent="0.25">
      <c r="A25" s="99" t="s">
        <v>41</v>
      </c>
      <c r="B25" s="17" t="s">
        <v>4</v>
      </c>
      <c r="C25" s="40" t="s">
        <v>5</v>
      </c>
      <c r="D25" s="40" t="s">
        <v>4</v>
      </c>
      <c r="E25" s="38">
        <v>2</v>
      </c>
      <c r="F25" s="41">
        <f>IF(B25="áno",2,0)</f>
        <v>2</v>
      </c>
    </row>
    <row r="26" spans="1:6" ht="43.5" customHeight="1" x14ac:dyDescent="0.25">
      <c r="A26" s="99" t="s">
        <v>42</v>
      </c>
      <c r="B26" s="17" t="s">
        <v>4</v>
      </c>
      <c r="C26" s="37" t="s">
        <v>5</v>
      </c>
      <c r="D26" s="40" t="s">
        <v>4</v>
      </c>
      <c r="E26" s="38">
        <v>1</v>
      </c>
      <c r="F26" s="41">
        <f>IF(B26="áno",1,0)</f>
        <v>1</v>
      </c>
    </row>
    <row r="27" spans="1:6" x14ac:dyDescent="0.25">
      <c r="A27" s="99" t="s">
        <v>43</v>
      </c>
      <c r="B27" s="17">
        <v>300</v>
      </c>
      <c r="C27" s="40">
        <v>100</v>
      </c>
      <c r="D27" s="40">
        <v>300</v>
      </c>
      <c r="E27" s="38">
        <v>2</v>
      </c>
      <c r="F27" s="39">
        <f>E27*(B27-C27)/(D27-C27)</f>
        <v>2</v>
      </c>
    </row>
    <row r="28" spans="1:6" x14ac:dyDescent="0.25">
      <c r="A28" s="99" t="s">
        <v>44</v>
      </c>
      <c r="B28" s="17">
        <v>60</v>
      </c>
      <c r="C28" s="40">
        <v>35</v>
      </c>
      <c r="D28" s="40">
        <v>60</v>
      </c>
      <c r="E28" s="38">
        <v>1</v>
      </c>
      <c r="F28" s="39">
        <f>E28*(B28-C28)/(D28-C28)</f>
        <v>1</v>
      </c>
    </row>
    <row r="29" spans="1:6" x14ac:dyDescent="0.25">
      <c r="A29" s="99" t="s">
        <v>45</v>
      </c>
      <c r="B29" s="17" t="s">
        <v>4</v>
      </c>
      <c r="C29" s="40" t="s">
        <v>5</v>
      </c>
      <c r="D29" s="40" t="s">
        <v>4</v>
      </c>
      <c r="E29" s="38">
        <v>2</v>
      </c>
      <c r="F29" s="41">
        <f>IF(B29="áno",2,0)</f>
        <v>2</v>
      </c>
    </row>
    <row r="30" spans="1:6" x14ac:dyDescent="0.25">
      <c r="A30" s="99" t="s">
        <v>46</v>
      </c>
      <c r="B30" s="17" t="s">
        <v>4</v>
      </c>
      <c r="C30" s="40" t="s">
        <v>5</v>
      </c>
      <c r="D30" s="40" t="s">
        <v>4</v>
      </c>
      <c r="E30" s="38">
        <v>1</v>
      </c>
      <c r="F30" s="41">
        <f>IF(B30="áno",1,0)</f>
        <v>1</v>
      </c>
    </row>
    <row r="31" spans="1:6" ht="27" thickBot="1" x14ac:dyDescent="0.3">
      <c r="A31" s="100" t="s">
        <v>79</v>
      </c>
      <c r="B31" s="18" t="s">
        <v>31</v>
      </c>
      <c r="C31" s="42"/>
      <c r="D31" s="42"/>
      <c r="E31" s="43">
        <v>2</v>
      </c>
      <c r="F31" s="44">
        <f>IF(B31="reťazový pás",0,IF(B31="šnek",1,2))</f>
        <v>2</v>
      </c>
    </row>
    <row r="32" spans="1:6" ht="18" thickBot="1" x14ac:dyDescent="0.35">
      <c r="A32" s="190" t="s">
        <v>47</v>
      </c>
      <c r="B32" s="191"/>
      <c r="C32" s="191"/>
      <c r="D32" s="191"/>
      <c r="E32" s="191"/>
      <c r="F32" s="81">
        <f>SUM(F23:F31)</f>
        <v>15</v>
      </c>
    </row>
    <row r="33" spans="1:6" ht="15.75" thickBot="1" x14ac:dyDescent="0.3">
      <c r="A33" s="29"/>
      <c r="B33" s="26"/>
      <c r="C33" s="26"/>
      <c r="D33" s="26"/>
      <c r="E33" s="26"/>
      <c r="F33" s="30"/>
    </row>
    <row r="34" spans="1:6" ht="20.25" thickBot="1" x14ac:dyDescent="0.35">
      <c r="A34" s="197" t="s">
        <v>48</v>
      </c>
      <c r="B34" s="198"/>
      <c r="C34" s="198"/>
      <c r="D34" s="198"/>
      <c r="E34" s="198"/>
      <c r="F34" s="199"/>
    </row>
    <row r="35" spans="1:6" ht="45" x14ac:dyDescent="0.25">
      <c r="A35" s="5" t="s">
        <v>74</v>
      </c>
      <c r="B35" s="45" t="s">
        <v>2</v>
      </c>
      <c r="C35" s="46" t="s">
        <v>29</v>
      </c>
      <c r="D35" s="45" t="s">
        <v>30</v>
      </c>
      <c r="E35" s="47" t="s">
        <v>3</v>
      </c>
      <c r="F35" s="6" t="s">
        <v>13</v>
      </c>
    </row>
    <row r="36" spans="1:6" ht="18" thickBot="1" x14ac:dyDescent="0.35">
      <c r="A36" s="48" t="s">
        <v>28</v>
      </c>
      <c r="B36" s="19">
        <v>30</v>
      </c>
      <c r="C36" s="49">
        <v>30</v>
      </c>
      <c r="D36" s="49">
        <v>150</v>
      </c>
      <c r="E36" s="50">
        <v>10</v>
      </c>
      <c r="F36" s="7">
        <f>E36*(D36-B36)/(D36-C36)</f>
        <v>10</v>
      </c>
    </row>
    <row r="37" spans="1:6" ht="15.75" thickBot="1" x14ac:dyDescent="0.3">
      <c r="A37" s="29"/>
      <c r="C37" s="26"/>
      <c r="D37" s="26"/>
      <c r="F37" s="51"/>
    </row>
    <row r="38" spans="1:6" ht="19.5" x14ac:dyDescent="0.3">
      <c r="A38" s="197" t="s">
        <v>49</v>
      </c>
      <c r="B38" s="198"/>
      <c r="C38" s="198"/>
      <c r="D38" s="198"/>
      <c r="E38" s="198"/>
      <c r="F38" s="200"/>
    </row>
    <row r="39" spans="1:6" ht="45" x14ac:dyDescent="0.25">
      <c r="A39" s="52"/>
      <c r="B39" s="53" t="s">
        <v>15</v>
      </c>
      <c r="C39" s="53" t="s">
        <v>16</v>
      </c>
      <c r="D39" s="53" t="s">
        <v>17</v>
      </c>
      <c r="E39" s="53" t="s">
        <v>3</v>
      </c>
      <c r="F39" s="54" t="s">
        <v>12</v>
      </c>
    </row>
    <row r="40" spans="1:6" x14ac:dyDescent="0.25">
      <c r="A40" s="101" t="s">
        <v>50</v>
      </c>
      <c r="B40" s="20">
        <v>0</v>
      </c>
      <c r="C40" s="55">
        <v>0</v>
      </c>
      <c r="D40" s="55">
        <v>80</v>
      </c>
      <c r="E40" s="56">
        <v>0.5</v>
      </c>
      <c r="F40" s="57">
        <f>E40*(D40-B40)/(D40-C40)</f>
        <v>0.5</v>
      </c>
    </row>
    <row r="41" spans="1:6" x14ac:dyDescent="0.25">
      <c r="A41" s="101" t="s">
        <v>51</v>
      </c>
      <c r="B41" s="20">
        <v>0</v>
      </c>
      <c r="C41" s="55">
        <v>0</v>
      </c>
      <c r="D41" s="55">
        <v>40</v>
      </c>
      <c r="E41" s="56">
        <v>0.5</v>
      </c>
      <c r="F41" s="57">
        <f t="shared" ref="F41:F42" si="2">E41*(D41-B41)/(D41-C41)</f>
        <v>0.5</v>
      </c>
    </row>
    <row r="42" spans="1:6" ht="26.25" x14ac:dyDescent="0.25">
      <c r="A42" s="101" t="s">
        <v>52</v>
      </c>
      <c r="B42" s="20">
        <v>0</v>
      </c>
      <c r="C42" s="55">
        <v>0</v>
      </c>
      <c r="D42" s="55">
        <v>200</v>
      </c>
      <c r="E42" s="56">
        <v>0.5</v>
      </c>
      <c r="F42" s="57">
        <f t="shared" si="2"/>
        <v>0.5</v>
      </c>
    </row>
    <row r="43" spans="1:6" x14ac:dyDescent="0.25">
      <c r="A43" s="102" t="s">
        <v>53</v>
      </c>
      <c r="B43" s="21">
        <v>0</v>
      </c>
      <c r="C43" s="58">
        <v>0</v>
      </c>
      <c r="D43" s="58">
        <v>200</v>
      </c>
      <c r="E43" s="59">
        <v>0.5</v>
      </c>
      <c r="F43" s="60">
        <f>E43*(D43-B43)/(D43-C43)</f>
        <v>0.5</v>
      </c>
    </row>
    <row r="44" spans="1:6" ht="45" x14ac:dyDescent="0.25">
      <c r="A44" s="103" t="s">
        <v>54</v>
      </c>
      <c r="B44" s="61" t="s">
        <v>34</v>
      </c>
      <c r="C44" s="169" t="s">
        <v>33</v>
      </c>
      <c r="D44" s="170"/>
      <c r="E44" s="62" t="s">
        <v>3</v>
      </c>
      <c r="F44" s="63" t="s">
        <v>12</v>
      </c>
    </row>
    <row r="45" spans="1:6" ht="15.75" thickBot="1" x14ac:dyDescent="0.3">
      <c r="A45" s="64" t="s">
        <v>32</v>
      </c>
      <c r="B45" s="22">
        <v>100</v>
      </c>
      <c r="C45" s="171">
        <v>40800</v>
      </c>
      <c r="D45" s="172"/>
      <c r="E45" s="23">
        <v>3</v>
      </c>
      <c r="F45" s="24">
        <f>3*(B45)/100</f>
        <v>3</v>
      </c>
    </row>
    <row r="46" spans="1:6" ht="18" thickBot="1" x14ac:dyDescent="0.35">
      <c r="A46" s="153" t="s">
        <v>18</v>
      </c>
      <c r="B46" s="154"/>
      <c r="C46" s="154"/>
      <c r="D46" s="154"/>
      <c r="E46" s="154"/>
      <c r="F46" s="82">
        <f>SUM(F40:F43,F45)</f>
        <v>5</v>
      </c>
    </row>
    <row r="47" spans="1:6" x14ac:dyDescent="0.25">
      <c r="A47" s="201" t="s">
        <v>55</v>
      </c>
      <c r="B47" s="186">
        <f>F19+F32+F36+F46</f>
        <v>100</v>
      </c>
      <c r="C47" s="203"/>
      <c r="D47" s="203"/>
      <c r="E47" s="203"/>
      <c r="F47" s="204"/>
    </row>
    <row r="48" spans="1:6" ht="15.75" thickBot="1" x14ac:dyDescent="0.3">
      <c r="A48" s="202"/>
      <c r="B48" s="205"/>
      <c r="C48" s="205"/>
      <c r="D48" s="205"/>
      <c r="E48" s="205"/>
      <c r="F48" s="206"/>
    </row>
    <row r="49" spans="1:6" ht="15.75" thickTop="1" x14ac:dyDescent="0.25">
      <c r="A49" s="113" t="s">
        <v>27</v>
      </c>
      <c r="B49" s="116" t="s">
        <v>26</v>
      </c>
      <c r="C49" s="116"/>
      <c r="D49" s="119" t="s">
        <v>25</v>
      </c>
      <c r="E49" s="119"/>
      <c r="F49" s="120"/>
    </row>
    <row r="50" spans="1:6" x14ac:dyDescent="0.25">
      <c r="A50" s="114"/>
      <c r="B50" s="195"/>
      <c r="C50" s="195"/>
      <c r="D50" s="196"/>
      <c r="E50" s="196"/>
      <c r="F50" s="122"/>
    </row>
    <row r="51" spans="1:6" ht="15.75" thickBot="1" x14ac:dyDescent="0.3">
      <c r="A51" s="115"/>
      <c r="B51" s="118"/>
      <c r="C51" s="118"/>
      <c r="D51" s="123"/>
      <c r="E51" s="123"/>
      <c r="F51" s="124"/>
    </row>
    <row r="52" spans="1:6" ht="15.75" thickTop="1" x14ac:dyDescent="0.25"/>
  </sheetData>
  <sheetProtection algorithmName="SHA-512" hashValue="VRsOLs4NTMpYfJkRikRE1Sf8rUzS9MYdcnp9mTowosew/PAjIhuBoHSh3VGR+RgUllrWg45TN00VSwEgXPyfKQ==" saltValue="/lJJ8t/j0lssaVXemvf29g==" spinCount="100000" sheet="1" formatCells="0" formatColumns="0" formatRows="0" selectLockedCells="1"/>
  <mergeCells count="22">
    <mergeCell ref="A1:F1"/>
    <mergeCell ref="B3:F3"/>
    <mergeCell ref="A2:F2"/>
    <mergeCell ref="A9:F9"/>
    <mergeCell ref="A21:F21"/>
    <mergeCell ref="B4:F4"/>
    <mergeCell ref="B5:F5"/>
    <mergeCell ref="B6:F6"/>
    <mergeCell ref="B7:F7"/>
    <mergeCell ref="B8:F8"/>
    <mergeCell ref="A32:E32"/>
    <mergeCell ref="A19:E19"/>
    <mergeCell ref="A46:E46"/>
    <mergeCell ref="A49:A51"/>
    <mergeCell ref="B49:C51"/>
    <mergeCell ref="D49:F51"/>
    <mergeCell ref="A34:F34"/>
    <mergeCell ref="A38:F38"/>
    <mergeCell ref="A47:A48"/>
    <mergeCell ref="B47:F48"/>
    <mergeCell ref="C44:D44"/>
    <mergeCell ref="C45:D45"/>
  </mergeCells>
  <dataValidations count="8">
    <dataValidation type="whole" allowBlank="1" showInputMessage="1" showErrorMessage="1" sqref="B23" xr:uid="{00000000-0002-0000-0100-000000000000}">
      <formula1>210</formula1>
      <formula2>300</formula2>
    </dataValidation>
    <dataValidation type="decimal" allowBlank="1" showInputMessage="1" showErrorMessage="1" sqref="F23" xr:uid="{00000000-0002-0000-0100-000001000000}">
      <formula1>0</formula1>
      <formula2>2</formula2>
    </dataValidation>
    <dataValidation type="list" allowBlank="1" showInputMessage="1" showErrorMessage="1" sqref="B24:B26 B29:B30" xr:uid="{00000000-0002-0000-0100-000002000000}">
      <formula1>"áno,nie"</formula1>
    </dataValidation>
    <dataValidation type="list" allowBlank="1" showInputMessage="1" showErrorMessage="1" sqref="B31" xr:uid="{00000000-0002-0000-0100-000003000000}">
      <formula1>"reťazový pás,šnek,nezaťažený pás"</formula1>
    </dataValidation>
    <dataValidation type="whole" allowBlank="1" showInputMessage="1" showErrorMessage="1" sqref="B36" xr:uid="{00000000-0002-0000-0100-000004000000}">
      <formula1>30</formula1>
      <formula2>150</formula2>
    </dataValidation>
    <dataValidation type="decimal" allowBlank="1" showInputMessage="1" showErrorMessage="1" sqref="B27" xr:uid="{00000000-0002-0000-0100-000005000000}">
      <formula1>100</formula1>
      <formula2>300</formula2>
    </dataValidation>
    <dataValidation type="decimal" allowBlank="1" showInputMessage="1" showErrorMessage="1" sqref="B28" xr:uid="{00000000-0002-0000-0100-000006000000}">
      <formula1>35</formula1>
      <formula2>60</formula2>
    </dataValidation>
    <dataValidation type="whole" allowBlank="1" showInputMessage="1" showErrorMessage="1" sqref="B45" xr:uid="{00000000-0002-0000-0100-000007000000}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A1:I52"/>
  <sheetViews>
    <sheetView topLeftCell="A10" zoomScaleNormal="100" workbookViewId="0">
      <selection activeCell="B3" sqref="B3:F3"/>
    </sheetView>
  </sheetViews>
  <sheetFormatPr defaultColWidth="9.140625" defaultRowHeight="15" x14ac:dyDescent="0.25"/>
  <cols>
    <col min="1" max="1" width="34.42578125" style="26" customWidth="1"/>
    <col min="2" max="2" width="12" style="28" customWidth="1"/>
    <col min="3" max="3" width="12.140625" style="28" customWidth="1"/>
    <col min="4" max="4" width="13.42578125" style="28" customWidth="1"/>
    <col min="5" max="5" width="12.7109375" style="28" customWidth="1"/>
    <col min="6" max="6" width="12.28515625" style="28" customWidth="1"/>
    <col min="7" max="7" width="9.140625" style="27"/>
    <col min="8" max="16384" width="9.140625" style="28"/>
  </cols>
  <sheetData>
    <row r="1" spans="1:9" s="26" customFormat="1" ht="34.5" customHeight="1" thickBot="1" x14ac:dyDescent="0.3">
      <c r="A1" s="155" t="s">
        <v>97</v>
      </c>
      <c r="B1" s="155"/>
      <c r="C1" s="155"/>
      <c r="D1" s="155"/>
      <c r="E1" s="155"/>
      <c r="F1" s="155"/>
      <c r="G1" s="25"/>
      <c r="H1" s="25"/>
      <c r="I1" s="25"/>
    </row>
    <row r="2" spans="1:9" ht="15.75" thickTop="1" x14ac:dyDescent="0.25">
      <c r="A2" s="157" t="s">
        <v>110</v>
      </c>
      <c r="B2" s="158"/>
      <c r="C2" s="158"/>
      <c r="D2" s="158"/>
      <c r="E2" s="158"/>
      <c r="F2" s="159"/>
      <c r="G2" s="25"/>
      <c r="H2" s="27"/>
      <c r="I2" s="27"/>
    </row>
    <row r="3" spans="1:9" ht="26.25" x14ac:dyDescent="0.25">
      <c r="A3" s="93" t="s">
        <v>100</v>
      </c>
      <c r="B3" s="173"/>
      <c r="C3" s="174"/>
      <c r="D3" s="174"/>
      <c r="E3" s="174"/>
      <c r="F3" s="175"/>
      <c r="G3" s="25"/>
      <c r="H3" s="27"/>
      <c r="I3" s="27"/>
    </row>
    <row r="4" spans="1:9" ht="26.25" x14ac:dyDescent="0.25">
      <c r="A4" s="94" t="s">
        <v>105</v>
      </c>
      <c r="B4" s="173"/>
      <c r="C4" s="174"/>
      <c r="D4" s="174"/>
      <c r="E4" s="174"/>
      <c r="F4" s="175"/>
      <c r="H4" s="27"/>
      <c r="I4" s="27"/>
    </row>
    <row r="5" spans="1:9" ht="26.25" x14ac:dyDescent="0.25">
      <c r="A5" s="94" t="s">
        <v>106</v>
      </c>
      <c r="B5" s="173"/>
      <c r="C5" s="174"/>
      <c r="D5" s="174"/>
      <c r="E5" s="174"/>
      <c r="F5" s="175"/>
      <c r="G5" s="25"/>
      <c r="H5" s="27"/>
      <c r="I5" s="27"/>
    </row>
    <row r="6" spans="1:9" ht="26.25" x14ac:dyDescent="0.25">
      <c r="A6" s="94" t="s">
        <v>108</v>
      </c>
      <c r="B6" s="173"/>
      <c r="C6" s="174"/>
      <c r="D6" s="174"/>
      <c r="E6" s="174"/>
      <c r="F6" s="175"/>
      <c r="H6" s="27"/>
      <c r="I6" s="27"/>
    </row>
    <row r="7" spans="1:9" ht="30" customHeight="1" thickBot="1" x14ac:dyDescent="0.3">
      <c r="A7" s="95" t="s">
        <v>109</v>
      </c>
      <c r="B7" s="173"/>
      <c r="C7" s="174"/>
      <c r="D7" s="174"/>
      <c r="E7" s="174"/>
      <c r="F7" s="175"/>
      <c r="H7" s="27"/>
      <c r="I7" s="27"/>
    </row>
    <row r="8" spans="1:9" ht="18" customHeight="1" x14ac:dyDescent="0.3">
      <c r="A8" s="215" t="s">
        <v>72</v>
      </c>
      <c r="B8" s="161"/>
      <c r="C8" s="161"/>
      <c r="D8" s="161"/>
      <c r="E8" s="161"/>
      <c r="F8" s="162"/>
      <c r="H8" s="27"/>
      <c r="I8" s="27"/>
    </row>
    <row r="9" spans="1:9" ht="45" x14ac:dyDescent="0.25">
      <c r="A9" s="96"/>
      <c r="B9" s="97" t="s">
        <v>0</v>
      </c>
      <c r="C9" s="97" t="s">
        <v>36</v>
      </c>
      <c r="D9" s="97" t="s">
        <v>37</v>
      </c>
      <c r="E9" s="97" t="s">
        <v>7</v>
      </c>
      <c r="F9" s="98" t="s">
        <v>8</v>
      </c>
      <c r="G9" s="25"/>
      <c r="H9" s="27"/>
      <c r="I9" s="27"/>
    </row>
    <row r="10" spans="1:9" x14ac:dyDescent="0.25">
      <c r="A10" s="31" t="s">
        <v>56</v>
      </c>
      <c r="B10" s="8">
        <v>0</v>
      </c>
      <c r="C10" s="9">
        <f>4*B10</f>
        <v>0</v>
      </c>
      <c r="D10" s="10">
        <f>C10*1.2</f>
        <v>0</v>
      </c>
      <c r="E10" s="10">
        <v>0</v>
      </c>
      <c r="F10" s="11">
        <v>389760</v>
      </c>
      <c r="G10" s="25"/>
      <c r="H10" s="27"/>
      <c r="I10" s="27"/>
    </row>
    <row r="11" spans="1:9" x14ac:dyDescent="0.25">
      <c r="A11" s="32" t="s">
        <v>57</v>
      </c>
      <c r="B11" s="12">
        <v>0</v>
      </c>
      <c r="C11" s="13">
        <f t="shared" ref="C11:C13" si="0">4*B11</f>
        <v>0</v>
      </c>
      <c r="D11" s="14">
        <f t="shared" ref="D11:D15" si="1">C11*1.2</f>
        <v>0</v>
      </c>
      <c r="E11" s="13">
        <v>0</v>
      </c>
      <c r="F11" s="15">
        <v>68332.800000000003</v>
      </c>
      <c r="G11" s="25"/>
      <c r="H11" s="27"/>
      <c r="I11" s="27"/>
    </row>
    <row r="12" spans="1:9" x14ac:dyDescent="0.25">
      <c r="A12" s="32" t="s">
        <v>58</v>
      </c>
      <c r="B12" s="12">
        <v>0</v>
      </c>
      <c r="C12" s="13">
        <f t="shared" si="0"/>
        <v>0</v>
      </c>
      <c r="D12" s="14">
        <f t="shared" si="1"/>
        <v>0</v>
      </c>
      <c r="E12" s="13">
        <v>0</v>
      </c>
      <c r="F12" s="16">
        <v>164448</v>
      </c>
      <c r="G12" s="25"/>
    </row>
    <row r="13" spans="1:9" ht="26.25" x14ac:dyDescent="0.25">
      <c r="A13" s="32" t="s">
        <v>59</v>
      </c>
      <c r="B13" s="12">
        <v>0</v>
      </c>
      <c r="C13" s="13">
        <f t="shared" si="0"/>
        <v>0</v>
      </c>
      <c r="D13" s="13">
        <f t="shared" si="1"/>
        <v>0</v>
      </c>
      <c r="E13" s="13">
        <v>0</v>
      </c>
      <c r="F13" s="16">
        <v>42624</v>
      </c>
      <c r="G13" s="25"/>
    </row>
    <row r="14" spans="1:9" ht="26.25" x14ac:dyDescent="0.25">
      <c r="A14" s="104" t="s">
        <v>82</v>
      </c>
      <c r="B14" s="12">
        <v>0</v>
      </c>
      <c r="C14" s="13">
        <f>8*B14</f>
        <v>0</v>
      </c>
      <c r="D14" s="13">
        <f t="shared" si="1"/>
        <v>0</v>
      </c>
      <c r="E14" s="13">
        <v>1</v>
      </c>
      <c r="F14" s="16">
        <v>29088</v>
      </c>
      <c r="G14" s="25"/>
    </row>
    <row r="15" spans="1:9" x14ac:dyDescent="0.25">
      <c r="A15" s="104" t="s">
        <v>83</v>
      </c>
      <c r="B15" s="12">
        <v>0</v>
      </c>
      <c r="C15" s="13">
        <f>4*B15</f>
        <v>0</v>
      </c>
      <c r="D15" s="13">
        <f t="shared" si="1"/>
        <v>0</v>
      </c>
      <c r="E15" s="13">
        <v>0</v>
      </c>
      <c r="F15" s="16">
        <v>86688</v>
      </c>
      <c r="G15" s="25"/>
    </row>
    <row r="16" spans="1:9" ht="43.5" customHeight="1" x14ac:dyDescent="0.25">
      <c r="A16" s="1" t="s">
        <v>6</v>
      </c>
      <c r="B16" s="2">
        <f>SUM(B10:B15)</f>
        <v>0</v>
      </c>
      <c r="C16" s="2">
        <f>SUM(C10:C15)</f>
        <v>0</v>
      </c>
      <c r="D16" s="3">
        <f>SUM(D10:D15)</f>
        <v>0</v>
      </c>
      <c r="E16" s="4">
        <f>SUM(E10:E15)</f>
        <v>1</v>
      </c>
      <c r="F16" s="33">
        <f>SUM(F10:F15)</f>
        <v>780940.80000000005</v>
      </c>
      <c r="G16" s="25"/>
    </row>
    <row r="17" spans="1:7" ht="18" thickBot="1" x14ac:dyDescent="0.35">
      <c r="A17" s="192" t="s">
        <v>14</v>
      </c>
      <c r="B17" s="193"/>
      <c r="C17" s="193"/>
      <c r="D17" s="193"/>
      <c r="E17" s="194"/>
      <c r="F17" s="74">
        <f>65*(F16-D16)/(F16)</f>
        <v>65</v>
      </c>
      <c r="G17" s="25"/>
    </row>
    <row r="18" spans="1:7" ht="18" customHeight="1" thickBot="1" x14ac:dyDescent="0.3">
      <c r="A18" s="29"/>
      <c r="B18" s="25"/>
      <c r="C18" s="25"/>
      <c r="D18" s="25"/>
      <c r="E18" s="25"/>
      <c r="F18" s="30"/>
      <c r="G18" s="25"/>
    </row>
    <row r="19" spans="1:7" ht="15.75" x14ac:dyDescent="0.3">
      <c r="A19" s="212" t="s">
        <v>73</v>
      </c>
      <c r="B19" s="216"/>
      <c r="C19" s="216"/>
      <c r="D19" s="216"/>
      <c r="E19" s="216"/>
      <c r="F19" s="217"/>
      <c r="G19" s="25"/>
    </row>
    <row r="20" spans="1:7" ht="30" x14ac:dyDescent="0.25">
      <c r="A20" s="34" t="s">
        <v>1</v>
      </c>
      <c r="B20" s="35" t="s">
        <v>2</v>
      </c>
      <c r="C20" s="35" t="s">
        <v>9</v>
      </c>
      <c r="D20" s="35" t="s">
        <v>10</v>
      </c>
      <c r="E20" s="35" t="s">
        <v>3</v>
      </c>
      <c r="F20" s="36" t="s">
        <v>11</v>
      </c>
      <c r="G20" s="25"/>
    </row>
    <row r="21" spans="1:7" x14ac:dyDescent="0.25">
      <c r="A21" s="99" t="s">
        <v>80</v>
      </c>
      <c r="B21" s="17">
        <v>300</v>
      </c>
      <c r="C21" s="37">
        <v>210</v>
      </c>
      <c r="D21" s="37">
        <v>300</v>
      </c>
      <c r="E21" s="38">
        <v>2</v>
      </c>
      <c r="F21" s="39">
        <f>E21*(B21-C21)/(D21-C21)</f>
        <v>2</v>
      </c>
      <c r="G21" s="25"/>
    </row>
    <row r="22" spans="1:7" ht="26.25" x14ac:dyDescent="0.25">
      <c r="A22" s="99" t="s">
        <v>66</v>
      </c>
      <c r="B22" s="17" t="s">
        <v>4</v>
      </c>
      <c r="C22" s="40" t="s">
        <v>5</v>
      </c>
      <c r="D22" s="40" t="s">
        <v>4</v>
      </c>
      <c r="E22" s="38">
        <v>2</v>
      </c>
      <c r="F22" s="41">
        <f>IF(B22="áno",2,0)</f>
        <v>2</v>
      </c>
      <c r="G22" s="25"/>
    </row>
    <row r="23" spans="1:7" ht="39" x14ac:dyDescent="0.25">
      <c r="A23" s="99" t="s">
        <v>84</v>
      </c>
      <c r="B23" s="17" t="s">
        <v>4</v>
      </c>
      <c r="C23" s="40" t="s">
        <v>5</v>
      </c>
      <c r="D23" s="40" t="s">
        <v>4</v>
      </c>
      <c r="E23" s="38">
        <v>2</v>
      </c>
      <c r="F23" s="41">
        <f>IF(B23="áno",2,0)</f>
        <v>2</v>
      </c>
      <c r="G23" s="25"/>
    </row>
    <row r="24" spans="1:7" x14ac:dyDescent="0.25">
      <c r="A24" s="99" t="s">
        <v>67</v>
      </c>
      <c r="B24" s="17" t="s">
        <v>4</v>
      </c>
      <c r="C24" s="37" t="s">
        <v>5</v>
      </c>
      <c r="D24" s="40" t="s">
        <v>4</v>
      </c>
      <c r="E24" s="38">
        <v>1</v>
      </c>
      <c r="F24" s="41">
        <f>IF(B24="áno",1,0)</f>
        <v>1</v>
      </c>
      <c r="G24" s="25"/>
    </row>
    <row r="25" spans="1:7" ht="15.75" customHeight="1" x14ac:dyDescent="0.25">
      <c r="A25" s="99" t="s">
        <v>68</v>
      </c>
      <c r="B25" s="17">
        <v>200</v>
      </c>
      <c r="C25" s="40">
        <v>120</v>
      </c>
      <c r="D25" s="40">
        <v>200</v>
      </c>
      <c r="E25" s="38">
        <v>2</v>
      </c>
      <c r="F25" s="39">
        <f>E25*(B25-C25)/(D25-C25)</f>
        <v>2</v>
      </c>
      <c r="G25" s="25"/>
    </row>
    <row r="26" spans="1:7" ht="14.1" customHeight="1" x14ac:dyDescent="0.25">
      <c r="A26" s="99" t="s">
        <v>69</v>
      </c>
      <c r="B26" s="17">
        <v>60</v>
      </c>
      <c r="C26" s="40">
        <v>25</v>
      </c>
      <c r="D26" s="40">
        <v>60</v>
      </c>
      <c r="E26" s="38">
        <v>1</v>
      </c>
      <c r="F26" s="39">
        <f>E26*(B26-C26)/(D26-C26)</f>
        <v>1</v>
      </c>
    </row>
    <row r="27" spans="1:7" x14ac:dyDescent="0.25">
      <c r="A27" s="99" t="s">
        <v>70</v>
      </c>
      <c r="B27" s="17" t="s">
        <v>4</v>
      </c>
      <c r="C27" s="40" t="s">
        <v>5</v>
      </c>
      <c r="D27" s="40" t="s">
        <v>4</v>
      </c>
      <c r="E27" s="38">
        <v>2</v>
      </c>
      <c r="F27" s="41">
        <f>IF(B27="áno",2,0)</f>
        <v>2</v>
      </c>
    </row>
    <row r="28" spans="1:7" x14ac:dyDescent="0.25">
      <c r="A28" s="99" t="s">
        <v>71</v>
      </c>
      <c r="B28" s="17" t="s">
        <v>4</v>
      </c>
      <c r="C28" s="40" t="s">
        <v>5</v>
      </c>
      <c r="D28" s="40" t="s">
        <v>4</v>
      </c>
      <c r="E28" s="38">
        <v>1</v>
      </c>
      <c r="F28" s="41">
        <f>IF(B28="áno",1,0)</f>
        <v>1</v>
      </c>
      <c r="G28" s="25"/>
    </row>
    <row r="29" spans="1:7" ht="17.25" customHeight="1" x14ac:dyDescent="0.25">
      <c r="A29" s="99" t="s">
        <v>85</v>
      </c>
      <c r="B29" s="17" t="s">
        <v>4</v>
      </c>
      <c r="C29" s="40" t="s">
        <v>5</v>
      </c>
      <c r="D29" s="40" t="s">
        <v>4</v>
      </c>
      <c r="E29" s="38">
        <v>2</v>
      </c>
      <c r="F29" s="41">
        <f>IF(B29="áno",2,0)</f>
        <v>2</v>
      </c>
      <c r="G29" s="25"/>
    </row>
    <row r="30" spans="1:7" ht="14.45" customHeight="1" x14ac:dyDescent="0.25">
      <c r="A30" s="99" t="s">
        <v>86</v>
      </c>
      <c r="B30" s="17" t="s">
        <v>4</v>
      </c>
      <c r="C30" s="40" t="s">
        <v>5</v>
      </c>
      <c r="D30" s="40" t="s">
        <v>4</v>
      </c>
      <c r="E30" s="38">
        <v>3</v>
      </c>
      <c r="F30" s="41">
        <f>IF(B30="áno",3,0)</f>
        <v>3</v>
      </c>
      <c r="G30" s="25"/>
    </row>
    <row r="31" spans="1:7" ht="18" customHeight="1" thickBot="1" x14ac:dyDescent="0.3">
      <c r="A31" s="100" t="s">
        <v>81</v>
      </c>
      <c r="B31" s="18" t="s">
        <v>31</v>
      </c>
      <c r="C31" s="42"/>
      <c r="D31" s="42"/>
      <c r="E31" s="43">
        <v>2</v>
      </c>
      <c r="F31" s="44">
        <f>IF(B31="reťazový pás",0,IF(B31="šnek",1,2))</f>
        <v>2</v>
      </c>
      <c r="G31" s="25"/>
    </row>
    <row r="32" spans="1:7" ht="18" thickBot="1" x14ac:dyDescent="0.35">
      <c r="A32" s="190" t="s">
        <v>47</v>
      </c>
      <c r="B32" s="191"/>
      <c r="C32" s="191"/>
      <c r="D32" s="191"/>
      <c r="E32" s="191"/>
      <c r="F32" s="81">
        <f>SUM(F21:F31)</f>
        <v>20</v>
      </c>
      <c r="G32" s="25"/>
    </row>
    <row r="33" spans="1:6" ht="15.75" thickBot="1" x14ac:dyDescent="0.3">
      <c r="A33" s="29"/>
      <c r="B33" s="25"/>
      <c r="C33" s="25"/>
      <c r="D33" s="25"/>
      <c r="E33" s="25"/>
      <c r="F33" s="30"/>
    </row>
    <row r="34" spans="1:6" ht="20.25" thickBot="1" x14ac:dyDescent="0.35">
      <c r="A34" s="212" t="s">
        <v>48</v>
      </c>
      <c r="B34" s="164"/>
      <c r="C34" s="164"/>
      <c r="D34" s="164"/>
      <c r="E34" s="164"/>
      <c r="F34" s="168"/>
    </row>
    <row r="35" spans="1:6" ht="43.5" customHeight="1" x14ac:dyDescent="0.25">
      <c r="A35" s="5" t="s">
        <v>74</v>
      </c>
      <c r="B35" s="45" t="s">
        <v>2</v>
      </c>
      <c r="C35" s="46" t="s">
        <v>29</v>
      </c>
      <c r="D35" s="45" t="s">
        <v>30</v>
      </c>
      <c r="E35" s="47" t="s">
        <v>3</v>
      </c>
      <c r="F35" s="6" t="s">
        <v>18</v>
      </c>
    </row>
    <row r="36" spans="1:6" ht="18" thickBot="1" x14ac:dyDescent="0.35">
      <c r="A36" s="48" t="s">
        <v>28</v>
      </c>
      <c r="B36" s="19">
        <v>30</v>
      </c>
      <c r="C36" s="49">
        <v>30</v>
      </c>
      <c r="D36" s="49">
        <v>150</v>
      </c>
      <c r="E36" s="50">
        <v>10</v>
      </c>
      <c r="F36" s="7">
        <f>E36*(D36-B36)/(D36-C36)</f>
        <v>10</v>
      </c>
    </row>
    <row r="37" spans="1:6" ht="15.75" thickBot="1" x14ac:dyDescent="0.3">
      <c r="A37" s="29"/>
      <c r="B37" s="27"/>
      <c r="C37" s="25"/>
      <c r="D37" s="25"/>
      <c r="E37" s="27"/>
      <c r="F37" s="51"/>
    </row>
    <row r="38" spans="1:6" ht="19.5" x14ac:dyDescent="0.3">
      <c r="A38" s="212" t="s">
        <v>49</v>
      </c>
      <c r="B38" s="164"/>
      <c r="C38" s="164"/>
      <c r="D38" s="164"/>
      <c r="E38" s="164"/>
      <c r="F38" s="165"/>
    </row>
    <row r="39" spans="1:6" ht="45" x14ac:dyDescent="0.25">
      <c r="A39" s="52"/>
      <c r="B39" s="53" t="s">
        <v>15</v>
      </c>
      <c r="C39" s="53" t="s">
        <v>16</v>
      </c>
      <c r="D39" s="53" t="s">
        <v>17</v>
      </c>
      <c r="E39" s="53" t="s">
        <v>3</v>
      </c>
      <c r="F39" s="54" t="s">
        <v>12</v>
      </c>
    </row>
    <row r="40" spans="1:6" x14ac:dyDescent="0.25">
      <c r="A40" s="101" t="s">
        <v>50</v>
      </c>
      <c r="B40" s="20"/>
      <c r="C40" s="55">
        <v>0</v>
      </c>
      <c r="D40" s="55">
        <v>80</v>
      </c>
      <c r="E40" s="56">
        <v>0.5</v>
      </c>
      <c r="F40" s="57">
        <f>E40*(D40-B40)/(D40-C40)</f>
        <v>0.5</v>
      </c>
    </row>
    <row r="41" spans="1:6" ht="28.5" customHeight="1" x14ac:dyDescent="0.25">
      <c r="A41" s="101" t="s">
        <v>51</v>
      </c>
      <c r="B41" s="20">
        <v>0</v>
      </c>
      <c r="C41" s="55">
        <v>0</v>
      </c>
      <c r="D41" s="55">
        <v>40</v>
      </c>
      <c r="E41" s="56">
        <v>0.5</v>
      </c>
      <c r="F41" s="57">
        <f t="shared" ref="F41:F42" si="2">E41*(D41-B41)/(D41-C41)</f>
        <v>0.5</v>
      </c>
    </row>
    <row r="42" spans="1:6" ht="26.25" x14ac:dyDescent="0.25">
      <c r="A42" s="101" t="s">
        <v>52</v>
      </c>
      <c r="B42" s="20">
        <v>0</v>
      </c>
      <c r="C42" s="55">
        <v>0</v>
      </c>
      <c r="D42" s="55">
        <v>200</v>
      </c>
      <c r="E42" s="56">
        <v>0.5</v>
      </c>
      <c r="F42" s="57">
        <f t="shared" si="2"/>
        <v>0.5</v>
      </c>
    </row>
    <row r="43" spans="1:6" x14ac:dyDescent="0.25">
      <c r="A43" s="102" t="s">
        <v>53</v>
      </c>
      <c r="B43" s="21">
        <v>0</v>
      </c>
      <c r="C43" s="58">
        <v>0</v>
      </c>
      <c r="D43" s="58">
        <v>200</v>
      </c>
      <c r="E43" s="59">
        <v>0.5</v>
      </c>
      <c r="F43" s="60">
        <f>E43*(D43-B43)/(D43-C43)</f>
        <v>0.5</v>
      </c>
    </row>
    <row r="44" spans="1:6" ht="30" x14ac:dyDescent="0.25">
      <c r="A44" s="103" t="s">
        <v>54</v>
      </c>
      <c r="B44" s="61" t="s">
        <v>34</v>
      </c>
      <c r="C44" s="169" t="s">
        <v>33</v>
      </c>
      <c r="D44" s="170"/>
      <c r="E44" s="62" t="s">
        <v>3</v>
      </c>
      <c r="F44" s="63" t="s">
        <v>12</v>
      </c>
    </row>
    <row r="45" spans="1:6" ht="15.75" thickBot="1" x14ac:dyDescent="0.3">
      <c r="A45" s="64" t="s">
        <v>32</v>
      </c>
      <c r="B45" s="22">
        <v>100</v>
      </c>
      <c r="C45" s="171">
        <v>32160</v>
      </c>
      <c r="D45" s="172"/>
      <c r="E45" s="23">
        <v>3</v>
      </c>
      <c r="F45" s="24">
        <f>3*(B45)/100</f>
        <v>3</v>
      </c>
    </row>
    <row r="46" spans="1:6" ht="18" thickBot="1" x14ac:dyDescent="0.35">
      <c r="A46" s="153" t="s">
        <v>18</v>
      </c>
      <c r="B46" s="154"/>
      <c r="C46" s="154"/>
      <c r="D46" s="154"/>
      <c r="E46" s="154"/>
      <c r="F46" s="82">
        <f>SUM(F40:F43,F45)</f>
        <v>5</v>
      </c>
    </row>
    <row r="47" spans="1:6" ht="15" customHeight="1" x14ac:dyDescent="0.25">
      <c r="A47" s="201" t="s">
        <v>55</v>
      </c>
      <c r="B47" s="213"/>
      <c r="C47" s="186">
        <f>F17+F32+F36+F46</f>
        <v>100</v>
      </c>
      <c r="D47" s="186"/>
      <c r="E47" s="186"/>
      <c r="F47" s="187"/>
    </row>
    <row r="48" spans="1:6" ht="25.5" customHeight="1" thickBot="1" x14ac:dyDescent="0.3">
      <c r="A48" s="202"/>
      <c r="B48" s="214"/>
      <c r="C48" s="188"/>
      <c r="D48" s="188"/>
      <c r="E48" s="188"/>
      <c r="F48" s="189"/>
    </row>
    <row r="49" spans="1:6" ht="15.75" thickTop="1" x14ac:dyDescent="0.25">
      <c r="A49" s="113" t="s">
        <v>27</v>
      </c>
      <c r="B49" s="116" t="s">
        <v>26</v>
      </c>
      <c r="C49" s="116"/>
      <c r="D49" s="119" t="s">
        <v>25</v>
      </c>
      <c r="E49" s="119"/>
      <c r="F49" s="120"/>
    </row>
    <row r="50" spans="1:6" x14ac:dyDescent="0.25">
      <c r="A50" s="114"/>
      <c r="B50" s="117"/>
      <c r="C50" s="117"/>
      <c r="D50" s="121"/>
      <c r="E50" s="121"/>
      <c r="F50" s="122"/>
    </row>
    <row r="51" spans="1:6" ht="15.75" thickBot="1" x14ac:dyDescent="0.3">
      <c r="A51" s="115"/>
      <c r="B51" s="118"/>
      <c r="C51" s="118"/>
      <c r="D51" s="123"/>
      <c r="E51" s="123"/>
      <c r="F51" s="124"/>
    </row>
    <row r="52" spans="1:6" ht="15.75" thickTop="1" x14ac:dyDescent="0.25"/>
  </sheetData>
  <sheetProtection algorithmName="SHA-512" hashValue="gOmo1C2b1czzk6UznPySFGnu0nS47lOLmr4yn6SYVyUe91gnAvcntPQwG6yNLOkbnuJfOpxBIMpgJvyonGoD4w==" saltValue="dJziZIWs+C6rJHLeZAip3w==" spinCount="100000" sheet="1" formatCells="0" formatColumns="0" formatRows="0" selectLockedCells="1"/>
  <mergeCells count="21">
    <mergeCell ref="A1:F1"/>
    <mergeCell ref="A2:F2"/>
    <mergeCell ref="B3:F3"/>
    <mergeCell ref="B4:F4"/>
    <mergeCell ref="B5:F5"/>
    <mergeCell ref="B6:F6"/>
    <mergeCell ref="B7:F7"/>
    <mergeCell ref="A8:F8"/>
    <mergeCell ref="A19:F19"/>
    <mergeCell ref="A34:F34"/>
    <mergeCell ref="A32:E32"/>
    <mergeCell ref="A17:E17"/>
    <mergeCell ref="A49:A51"/>
    <mergeCell ref="B49:C51"/>
    <mergeCell ref="D49:F51"/>
    <mergeCell ref="A38:F38"/>
    <mergeCell ref="C44:D44"/>
    <mergeCell ref="C45:D45"/>
    <mergeCell ref="A47:B48"/>
    <mergeCell ref="C47:F48"/>
    <mergeCell ref="A46:E46"/>
  </mergeCells>
  <dataValidations count="9">
    <dataValidation type="decimal" allowBlank="1" showInputMessage="1" showErrorMessage="1" sqref="B26" xr:uid="{00000000-0002-0000-0200-000000000000}">
      <formula1>35</formula1>
      <formula2>60</formula2>
    </dataValidation>
    <dataValidation type="decimal" allowBlank="1" showInputMessage="1" showErrorMessage="1" sqref="B25" xr:uid="{00000000-0002-0000-0200-000001000000}">
      <formula1>100</formula1>
      <formula2>300</formula2>
    </dataValidation>
    <dataValidation type="whole" allowBlank="1" showInputMessage="1" showErrorMessage="1" sqref="B36" xr:uid="{00000000-0002-0000-0200-000002000000}">
      <formula1>30</formula1>
      <formula2>150</formula2>
    </dataValidation>
    <dataValidation type="list" allowBlank="1" showInputMessage="1" showErrorMessage="1" sqref="B31" xr:uid="{00000000-0002-0000-0200-000003000000}">
      <formula1>"reťazový pás,šnek,nezaťažený pás"</formula1>
    </dataValidation>
    <dataValidation type="list" allowBlank="1" showInputMessage="1" showErrorMessage="1" sqref="B22:B24 B27:B31" xr:uid="{00000000-0002-0000-0200-000004000000}">
      <formula1>"áno,nie"</formula1>
    </dataValidation>
    <dataValidation type="decimal" allowBlank="1" showInputMessage="1" showErrorMessage="1" sqref="C10:C13" xr:uid="{00000000-0002-0000-0200-000005000000}">
      <formula1>160000</formula1>
      <formula2>500000</formula2>
    </dataValidation>
    <dataValidation type="decimal" allowBlank="1" showInputMessage="1" showErrorMessage="1" sqref="F21" xr:uid="{00000000-0002-0000-0200-000006000000}">
      <formula1>0</formula1>
      <formula2>2</formula2>
    </dataValidation>
    <dataValidation type="whole" allowBlank="1" showInputMessage="1" showErrorMessage="1" sqref="B21" xr:uid="{00000000-0002-0000-0200-000007000000}">
      <formula1>210</formula1>
      <formula2>300</formula2>
    </dataValidation>
    <dataValidation type="whole" allowBlank="1" showInputMessage="1" showErrorMessage="1" sqref="B45" xr:uid="{00000000-0002-0000-0200-000008000000}">
      <formula1>0</formula1>
      <formula2>100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Sumárny počer bodov</vt:lpstr>
      <vt:lpstr>VozA + nadstavby</vt:lpstr>
      <vt:lpstr>VozB + nadstavby</vt:lpstr>
      <vt:lpstr>VozC + nadstavby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Pudiš Ivan, Mgr</cp:lastModifiedBy>
  <cp:lastPrinted>2021-05-10T07:35:45Z</cp:lastPrinted>
  <dcterms:created xsi:type="dcterms:W3CDTF">2015-06-05T18:19:34Z</dcterms:created>
  <dcterms:modified xsi:type="dcterms:W3CDTF">2021-05-20T18:27:50Z</dcterms:modified>
</cp:coreProperties>
</file>