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regusova\OneDrive - Mesto Trnava\podlimitne zakazky\OIV\Rekonstrukcia travnika na futbalovom ihrisku s umelou travou Lokomotiva Trnava\podklady JOSEPHINE\"/>
    </mc:Choice>
  </mc:AlternateContent>
  <xr:revisionPtr revIDLastSave="2" documentId="13_ncr:4000b_{15F70AF1-F61E-4E42-A21A-B16EBE6C95B2}" xr6:coauthVersionLast="40" xr6:coauthVersionMax="40" xr10:uidLastSave="{1BF9B16C-3128-4F67-B0A2-8F70066FF95E}"/>
  <bookViews>
    <workbookView xWindow="32760" yWindow="32760" windowWidth="28800" windowHeight="12165" activeTab="2" xr2:uid="{00000000-000D-0000-FFFF-FFFF00000000}"/>
  </bookViews>
  <sheets>
    <sheet name="Stavba" sheetId="1" r:id="rId1"/>
    <sheet name="VzorPolozky" sheetId="10" state="hidden" r:id="rId2"/>
    <sheet name="01 20180120.01_2021 Pol" sheetId="12" r:id="rId3"/>
  </sheets>
  <externalReferences>
    <externalReference r:id="rId4"/>
  </externalReferences>
  <definedNames>
    <definedName name="CelkemDPHVypocet" localSheetId="0">Stavba!$H$42</definedName>
    <definedName name="CenaCelkem">Stavba!$G$29</definedName>
    <definedName name="CenaCelkemBezDPH">Stavba!$G$28</definedName>
    <definedName name="CenaCelkemVypocet" localSheetId="0">Stavba!$I$42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'01 20180120.01_2021 Pol'!$1:$7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'01 20180120.01_2021 Pol'!$A$1:$X$86</definedName>
    <definedName name="_xlnm.Print_Area" localSheetId="0">Stavba!$A$1:$J$58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Stavba!$F$42</definedName>
    <definedName name="ZakladDPHZakl">Stavba!$G$25</definedName>
    <definedName name="ZakladDPHZaklVypocet" localSheetId="0">Stavba!$G$42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A67" i="12" l="1"/>
  <c r="G9" i="12"/>
  <c r="M9" i="12" s="1"/>
  <c r="I9" i="12"/>
  <c r="K9" i="12"/>
  <c r="O9" i="12"/>
  <c r="Q9" i="12"/>
  <c r="V9" i="12"/>
  <c r="G10" i="12"/>
  <c r="M10" i="12" s="1"/>
  <c r="I10" i="12"/>
  <c r="K10" i="12"/>
  <c r="O10" i="12"/>
  <c r="Q10" i="12"/>
  <c r="V10" i="12"/>
  <c r="G11" i="12"/>
  <c r="M11" i="12" s="1"/>
  <c r="I11" i="12"/>
  <c r="K11" i="12"/>
  <c r="O11" i="12"/>
  <c r="Q11" i="12"/>
  <c r="V11" i="12"/>
  <c r="G12" i="12"/>
  <c r="M12" i="12"/>
  <c r="I12" i="12"/>
  <c r="K12" i="12"/>
  <c r="O12" i="12"/>
  <c r="Q12" i="12"/>
  <c r="V12" i="12"/>
  <c r="G14" i="12"/>
  <c r="I14" i="12"/>
  <c r="K14" i="12"/>
  <c r="O14" i="12"/>
  <c r="Q14" i="12"/>
  <c r="V14" i="12"/>
  <c r="G21" i="12"/>
  <c r="M21" i="12" s="1"/>
  <c r="I21" i="12"/>
  <c r="K21" i="12"/>
  <c r="O21" i="12"/>
  <c r="Q21" i="12"/>
  <c r="V21" i="12"/>
  <c r="G44" i="12"/>
  <c r="M44" i="12"/>
  <c r="I44" i="12"/>
  <c r="K44" i="12"/>
  <c r="O44" i="12"/>
  <c r="Q44" i="12"/>
  <c r="V44" i="12"/>
  <c r="G51" i="12"/>
  <c r="M51" i="12" s="1"/>
  <c r="I51" i="12"/>
  <c r="K51" i="12"/>
  <c r="O51" i="12"/>
  <c r="Q51" i="12"/>
  <c r="V51" i="12"/>
  <c r="G54" i="12"/>
  <c r="M54" i="12"/>
  <c r="M53" i="12" s="1"/>
  <c r="I54" i="12"/>
  <c r="I53" i="12" s="1"/>
  <c r="K54" i="12"/>
  <c r="K53" i="12" s="1"/>
  <c r="O54" i="12"/>
  <c r="O53" i="12" s="1"/>
  <c r="Q54" i="12"/>
  <c r="Q53" i="12" s="1"/>
  <c r="V54" i="12"/>
  <c r="V53" i="12" s="1"/>
  <c r="G57" i="12"/>
  <c r="M57" i="12" s="1"/>
  <c r="I57" i="12"/>
  <c r="K57" i="12"/>
  <c r="O57" i="12"/>
  <c r="Q57" i="12"/>
  <c r="V57" i="12"/>
  <c r="G59" i="12"/>
  <c r="M59" i="12"/>
  <c r="I59" i="12"/>
  <c r="K59" i="12"/>
  <c r="O59" i="12"/>
  <c r="Q59" i="12"/>
  <c r="V59" i="12"/>
  <c r="G61" i="12"/>
  <c r="M61" i="12"/>
  <c r="I61" i="12"/>
  <c r="K61" i="12"/>
  <c r="O61" i="12"/>
  <c r="Q61" i="12"/>
  <c r="V61" i="12"/>
  <c r="G63" i="12"/>
  <c r="M63" i="12" s="1"/>
  <c r="I63" i="12"/>
  <c r="K63" i="12"/>
  <c r="O63" i="12"/>
  <c r="Q63" i="12"/>
  <c r="V63" i="12"/>
  <c r="G66" i="12"/>
  <c r="G65" i="12"/>
  <c r="I53" i="1" s="1"/>
  <c r="I66" i="12"/>
  <c r="I65" i="12" s="1"/>
  <c r="K66" i="12"/>
  <c r="K65" i="12" s="1"/>
  <c r="O66" i="12"/>
  <c r="O65" i="12" s="1"/>
  <c r="Q66" i="12"/>
  <c r="Q65" i="12" s="1"/>
  <c r="V66" i="12"/>
  <c r="V65" i="12" s="1"/>
  <c r="G69" i="12"/>
  <c r="G68" i="12"/>
  <c r="I54" i="1" s="1"/>
  <c r="I69" i="12"/>
  <c r="I68" i="12" s="1"/>
  <c r="K69" i="12"/>
  <c r="K68" i="12" s="1"/>
  <c r="O69" i="12"/>
  <c r="O68" i="12" s="1"/>
  <c r="Q69" i="12"/>
  <c r="Q68" i="12" s="1"/>
  <c r="V69" i="12"/>
  <c r="V68" i="12" s="1"/>
  <c r="G72" i="12"/>
  <c r="G71" i="12" s="1"/>
  <c r="I55" i="1" s="1"/>
  <c r="I72" i="12"/>
  <c r="I71" i="12" s="1"/>
  <c r="K72" i="12"/>
  <c r="K71" i="12" s="1"/>
  <c r="O72" i="12"/>
  <c r="O71" i="12" s="1"/>
  <c r="Q72" i="12"/>
  <c r="Q71" i="12" s="1"/>
  <c r="V72" i="12"/>
  <c r="V71" i="12" s="1"/>
  <c r="G74" i="12"/>
  <c r="M74" i="12" s="1"/>
  <c r="M73" i="12" s="1"/>
  <c r="I74" i="12"/>
  <c r="K74" i="12"/>
  <c r="O74" i="12"/>
  <c r="Q74" i="12"/>
  <c r="V74" i="12"/>
  <c r="G76" i="12"/>
  <c r="M76" i="12"/>
  <c r="I76" i="12"/>
  <c r="K76" i="12"/>
  <c r="O76" i="12"/>
  <c r="Q76" i="12"/>
  <c r="Q73" i="12" s="1"/>
  <c r="V76" i="12"/>
  <c r="G78" i="12"/>
  <c r="M78" i="12"/>
  <c r="I78" i="12"/>
  <c r="K78" i="12"/>
  <c r="O78" i="12"/>
  <c r="Q78" i="12"/>
  <c r="V78" i="12"/>
  <c r="V73" i="12"/>
  <c r="G79" i="12"/>
  <c r="M79" i="12"/>
  <c r="I79" i="12"/>
  <c r="K79" i="12"/>
  <c r="O79" i="12"/>
  <c r="Q79" i="12"/>
  <c r="V79" i="12"/>
  <c r="G82" i="12"/>
  <c r="M82" i="12" s="1"/>
  <c r="M81" i="12" s="1"/>
  <c r="I82" i="12"/>
  <c r="I81" i="12"/>
  <c r="K82" i="12"/>
  <c r="O82" i="12"/>
  <c r="Q82" i="12"/>
  <c r="V82" i="12"/>
  <c r="V81" i="12" s="1"/>
  <c r="G83" i="12"/>
  <c r="M83" i="12"/>
  <c r="I83" i="12"/>
  <c r="K83" i="12"/>
  <c r="K81" i="12" s="1"/>
  <c r="O83" i="12"/>
  <c r="O81" i="12"/>
  <c r="Q83" i="12"/>
  <c r="V83" i="12"/>
  <c r="AE85" i="12"/>
  <c r="F41" i="1" s="1"/>
  <c r="I20" i="1"/>
  <c r="I18" i="1"/>
  <c r="I17" i="1"/>
  <c r="G81" i="12"/>
  <c r="I57" i="1" s="1"/>
  <c r="I19" i="1" s="1"/>
  <c r="I73" i="12"/>
  <c r="K56" i="12"/>
  <c r="Q56" i="12"/>
  <c r="I56" i="12"/>
  <c r="G53" i="12"/>
  <c r="I51" i="1"/>
  <c r="K13" i="12"/>
  <c r="G13" i="12"/>
  <c r="I50" i="1" s="1"/>
  <c r="V8" i="12"/>
  <c r="O8" i="12"/>
  <c r="Q81" i="12"/>
  <c r="O73" i="12"/>
  <c r="K73" i="12"/>
  <c r="G73" i="12"/>
  <c r="I56" i="1"/>
  <c r="V56" i="12"/>
  <c r="O56" i="12"/>
  <c r="Q13" i="12"/>
  <c r="I13" i="12"/>
  <c r="V13" i="12"/>
  <c r="O13" i="12"/>
  <c r="K8" i="12"/>
  <c r="Q8" i="12"/>
  <c r="I8" i="12"/>
  <c r="F39" i="1"/>
  <c r="F42" i="1" s="1"/>
  <c r="G23" i="1" s="1"/>
  <c r="G56" i="12"/>
  <c r="I52" i="1"/>
  <c r="G8" i="12"/>
  <c r="I49" i="1" s="1"/>
  <c r="M72" i="12"/>
  <c r="M71" i="12" s="1"/>
  <c r="M69" i="12"/>
  <c r="M68" i="12" s="1"/>
  <c r="M66" i="12"/>
  <c r="M65" i="12" s="1"/>
  <c r="M14" i="12"/>
  <c r="M13" i="12" s="1"/>
  <c r="J28" i="1"/>
  <c r="J26" i="1"/>
  <c r="J23" i="1"/>
  <c r="J24" i="1"/>
  <c r="J25" i="1"/>
  <c r="J27" i="1"/>
  <c r="E24" i="1"/>
  <c r="E26" i="1"/>
  <c r="AF85" i="12"/>
  <c r="G40" i="1" s="1"/>
  <c r="M56" i="12" l="1"/>
  <c r="G39" i="1"/>
  <c r="G42" i="1" s="1"/>
  <c r="G25" i="1" s="1"/>
  <c r="A25" i="1" s="1"/>
  <c r="A26" i="1" s="1"/>
  <c r="G26" i="1" s="1"/>
  <c r="G41" i="1"/>
  <c r="M8" i="12"/>
  <c r="H39" i="1"/>
  <c r="H42" i="1" s="1"/>
  <c r="F40" i="1"/>
  <c r="I16" i="1"/>
  <c r="I21" i="1" s="1"/>
  <c r="I58" i="1"/>
  <c r="H41" i="1"/>
  <c r="I41" i="1" s="1"/>
  <c r="H40" i="1"/>
  <c r="A23" i="1"/>
  <c r="A24" i="1" s="1"/>
  <c r="G24" i="1" s="1"/>
  <c r="A27" i="1" s="1"/>
  <c r="A29" i="1" s="1"/>
  <c r="G29" i="1" s="1"/>
  <c r="G27" i="1" s="1"/>
  <c r="G28" i="1"/>
  <c r="I39" i="1"/>
  <c r="I42" i="1" s="1"/>
  <c r="G85" i="12"/>
  <c r="I40" i="1" l="1"/>
  <c r="J40" i="1" a="1"/>
  <c r="J40" i="1" s="1"/>
  <c r="J41" i="1" a="1"/>
  <c r="J41" i="1" s="1"/>
  <c r="J39" i="1" a="1"/>
  <c r="J39" i="1" s="1"/>
  <c r="J42" i="1" s="1"/>
  <c r="J54" i="1"/>
  <c r="J49" i="1"/>
  <c r="J50" i="1"/>
  <c r="J55" i="1"/>
  <c r="J51" i="1"/>
  <c r="J57" i="1"/>
  <c r="J53" i="1"/>
  <c r="J52" i="1"/>
  <c r="J56" i="1"/>
  <c r="J5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defuser</author>
  </authors>
  <commentList>
    <comment ref="S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Ide o informáciu, či sa jedná o položku, ktorá je do rozpočtu zadaná z cenovej sústavy RTS, alebo vlastné.</t>
        </r>
      </text>
    </comment>
    <comment ref="T6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Ide o názov CÚ, ktorá je zadaná pri položke rozpočtu</t>
        </r>
      </text>
    </comment>
  </commentList>
</comments>
</file>

<file path=xl/sharedStrings.xml><?xml version="1.0" encoding="utf-8"?>
<sst xmlns="http://schemas.openxmlformats.org/spreadsheetml/2006/main" count="432" uniqueCount="221">
  <si>
    <t>%</t>
  </si>
  <si>
    <t>Položkový rozpočet stavby</t>
  </si>
  <si>
    <t xml:space="preserve">Položkový rozpočet </t>
  </si>
  <si>
    <t>O:</t>
  </si>
  <si>
    <t>Číslo</t>
  </si>
  <si>
    <t>Projektant:</t>
  </si>
  <si>
    <t>Vypracoval:</t>
  </si>
  <si>
    <t>Stavba:</t>
  </si>
  <si>
    <t>HSV</t>
  </si>
  <si>
    <t>PSV</t>
  </si>
  <si>
    <t>MON</t>
  </si>
  <si>
    <t>Dodávka</t>
  </si>
  <si>
    <t>Montáž</t>
  </si>
  <si>
    <t>Rozpis ceny</t>
  </si>
  <si>
    <t>DIČ:</t>
  </si>
  <si>
    <t>#RTSROZP#</t>
  </si>
  <si>
    <t>#CASTI&gt;&gt;</t>
  </si>
  <si>
    <t>IČO:</t>
  </si>
  <si>
    <t>Objednávateľ:</t>
  </si>
  <si>
    <t>Zhotoviteľ:</t>
  </si>
  <si>
    <t>Celkom</t>
  </si>
  <si>
    <t>Vedľajšie náklady</t>
  </si>
  <si>
    <t>Ostatné náklady</t>
  </si>
  <si>
    <t>Rekapitulácia daní</t>
  </si>
  <si>
    <t>Základ pre zníženú DPH</t>
  </si>
  <si>
    <t>Znížená DPH</t>
  </si>
  <si>
    <t>Základ pre základnú DPH</t>
  </si>
  <si>
    <t>Základná DPH</t>
  </si>
  <si>
    <t>Zaokrúhlenie</t>
  </si>
  <si>
    <t>Cena celkom bez DPH</t>
  </si>
  <si>
    <t>Cena celkom s DPH</t>
  </si>
  <si>
    <t>V</t>
  </si>
  <si>
    <t>dňa</t>
  </si>
  <si>
    <t>Za zhotoviteľa</t>
  </si>
  <si>
    <t>Za objednávateľa</t>
  </si>
  <si>
    <t>Rekapitulácia dielčích častí</t>
  </si>
  <si>
    <t>Názov</t>
  </si>
  <si>
    <t>DPH celkom</t>
  </si>
  <si>
    <t>Cena celkom</t>
  </si>
  <si>
    <t>Položkový rozpočet</t>
  </si>
  <si>
    <t>C:</t>
  </si>
  <si>
    <t>B:</t>
  </si>
  <si>
    <t>20180120.01_2021</t>
  </si>
  <si>
    <t>Futbalové ihrisko s umelou trávou</t>
  </si>
  <si>
    <t>01</t>
  </si>
  <si>
    <t>Objekt:</t>
  </si>
  <si>
    <t>Rozpočet:</t>
  </si>
  <si>
    <t>20180120</t>
  </si>
  <si>
    <t>TRNAVA LOKOMOTÍVA - Výmena UT, futbal</t>
  </si>
  <si>
    <t>27.4.2021</t>
  </si>
  <si>
    <t>Stavba</t>
  </si>
  <si>
    <t>Celkom za stavbu</t>
  </si>
  <si>
    <t>EUR</t>
  </si>
  <si>
    <t>Rekapitulácia dielov</t>
  </si>
  <si>
    <t>Typ dielu</t>
  </si>
  <si>
    <t>1.0</t>
  </si>
  <si>
    <t>Zemné práce</t>
  </si>
  <si>
    <t>471.0</t>
  </si>
  <si>
    <t>Umelé povrchy</t>
  </si>
  <si>
    <t>5.0</t>
  </si>
  <si>
    <t>Komunikácie</t>
  </si>
  <si>
    <t>872.0</t>
  </si>
  <si>
    <t>Líniové odvodňovacie žľaby</t>
  </si>
  <si>
    <t>913.0</t>
  </si>
  <si>
    <t>Vybavenie športoviska</t>
  </si>
  <si>
    <t>96.0</t>
  </si>
  <si>
    <t>Búranie konštrukcií</t>
  </si>
  <si>
    <t>99.0</t>
  </si>
  <si>
    <t>Staveniskový presun hmôt</t>
  </si>
  <si>
    <t>D96</t>
  </si>
  <si>
    <t>Přesuny suti a vybouraných hmot</t>
  </si>
  <si>
    <t>PSU</t>
  </si>
  <si>
    <t>VN.0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</si>
  <si>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</si>
  <si>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</si>
  <si>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</si>
  <si>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</si>
  <si>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</si>
  <si>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</si>
  <si>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</si>
  <si>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</si>
  <si>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Názov položky</t>
  </si>
  <si>
    <t>MJ</t>
  </si>
  <si>
    <t>Množstvo</t>
  </si>
  <si>
    <t>cena / MJ</t>
  </si>
  <si>
    <t>Dodávka celk.</t>
  </si>
  <si>
    <t>Montáž celk.</t>
  </si>
  <si>
    <t>DPH</t>
  </si>
  <si>
    <t>cena s DPH</t>
  </si>
  <si>
    <t>hmotnosť / MJ</t>
  </si>
  <si>
    <t>hmotnosť celk.(t)</t>
  </si>
  <si>
    <t>dem. hmotnosť / MJ</t>
  </si>
  <si>
    <t>dem. hmotnosť celk.(t)</t>
  </si>
  <si>
    <t>Cenník</t>
  </si>
  <si>
    <t>Cen. soustava / platnost</t>
  </si>
  <si>
    <t>Cenová úroveň</t>
  </si>
  <si>
    <t>Nhod / MJ</t>
  </si>
  <si>
    <t>Nhod celk.</t>
  </si>
  <si>
    <t>Dodavatel</t>
  </si>
  <si>
    <t>Typ položky</t>
  </si>
  <si>
    <t>Diel:</t>
  </si>
  <si>
    <t>DIL</t>
  </si>
  <si>
    <t>122201103S00</t>
  </si>
  <si>
    <t>Strojová demontáž umelej trávy</t>
  </si>
  <si>
    <t>m3</t>
  </si>
  <si>
    <t>ODIS</t>
  </si>
  <si>
    <t>Indiv</t>
  </si>
  <si>
    <t>Práce</t>
  </si>
  <si>
    <t>POL1_</t>
  </si>
  <si>
    <t>131201101S00</t>
  </si>
  <si>
    <t>Vodorovné premiestnenie demontovanej um. trávy do 10km vr. nakládky a vykládky</t>
  </si>
  <si>
    <t xml:space="preserve">t     </t>
  </si>
  <si>
    <t>131201109S00</t>
  </si>
  <si>
    <t>Poplatok za uloženie umelej trávy na skládku</t>
  </si>
  <si>
    <t>215901101S00</t>
  </si>
  <si>
    <t>Zhutnenie podložia z hor. súdr. do 92%PS a nesúdr. Id do 0,8</t>
  </si>
  <si>
    <t>m2</t>
  </si>
  <si>
    <t>ODIS 21/01</t>
  </si>
  <si>
    <t>POL1_1</t>
  </si>
  <si>
    <t>47199-1002.SK</t>
  </si>
  <si>
    <t>Kremičitý piesok (18kg/m2) vr. dopravy a zásypu</t>
  </si>
  <si>
    <t>Vlastní</t>
  </si>
  <si>
    <t>- doporučené množstvo výrobcom trávnika</t>
  </si>
  <si>
    <t>POP</t>
  </si>
  <si>
    <t>Výplňový materiál / piesok - popis</t>
  </si>
  <si>
    <t>Typ 				kremičitý piesok</t>
  </si>
  <si>
    <t>Zrnitosť v mm (dodržať rozsah)	od 0,4 až do 1,5</t>
  </si>
  <si>
    <t>Stav piesku (triedenie)		suchý - balený</t>
  </si>
  <si>
    <t>Balenie				big bag (do 1,5 t)</t>
  </si>
  <si>
    <t>471991004.1</t>
  </si>
  <si>
    <t xml:space="preserve">m2    </t>
  </si>
  <si>
    <t>A) Charakteristika produktu umelej trávy</t>
  </si>
  <si>
    <t>Delenie (riadkovanie)			3/4 - 5/8</t>
  </si>
  <si>
    <t>Spôsob výroby (podľa DIN 61151) 		všívanie</t>
  </si>
  <si>
    <t>Hustota / počet vpichov v ks/m2		min. 9.400</t>
  </si>
  <si>
    <t>Celková hmotnosť v g/m2		                min. 2.380</t>
  </si>
  <si>
    <t>Vodopriepustnosť (podľa EN12616) viac ako 	&gt;360l/h</t>
  </si>
  <si>
    <t/>
  </si>
  <si>
    <t>Materiál				                100% PE (polyetylén)</t>
  </si>
  <si>
    <t>Hrúbka pevnejšieho vlákna v µm	                min. 430</t>
  </si>
  <si>
    <t>Hrúbka jemnejšieho vlákna v µm	                min. 270</t>
  </si>
  <si>
    <t>Typ / tvar vlákna			                priame, rovné, štruktúrované - monofilné</t>
  </si>
  <si>
    <t>Celková hmotnosť vlákna v g/m2	                min. 1.550</t>
  </si>
  <si>
    <t>Nosič tkaný - základná podložka	                100% PP (polypropylén)</t>
  </si>
  <si>
    <t>Hmotnosť základnej podložky v g/m2	                min. 210</t>
  </si>
  <si>
    <t>Záter vlákna			                PU (dvojzložkový polyretán), alt. LATEX</t>
  </si>
  <si>
    <t>Hmotnosť záteru v g/m	                                min. 700</t>
  </si>
  <si>
    <t>47199-1008.NC</t>
  </si>
  <si>
    <t>doporučené množstvo výrobcom trávnika</t>
  </si>
  <si>
    <t>Výplňový materiál / gumový zásyp - popis</t>
  </si>
  <si>
    <t>Typ 				SBR</t>
  </si>
  <si>
    <t>Farba				čierna</t>
  </si>
  <si>
    <t>Zrnitosť v mm  (dodržať rozsah)	od 0,8 až do 2,5</t>
  </si>
  <si>
    <t>Balenie				big bag (do 1,2 t)</t>
  </si>
  <si>
    <t>589991001.SR</t>
  </si>
  <si>
    <t>Čiarovanie ihriska</t>
  </si>
  <si>
    <t>kompl.</t>
  </si>
  <si>
    <t>R-položka</t>
  </si>
  <si>
    <t>POL12_0</t>
  </si>
  <si>
    <t>futbalové ihrisko, rozmer 105x68m</t>
  </si>
  <si>
    <t>564721111S00</t>
  </si>
  <si>
    <t>Podklad z kameniva drveného 0-4 mm hr. 10 mm Trieda A, ručné spracovanie</t>
  </si>
  <si>
    <t>pozn. fakturácia prebehne podľa skutočne prevedených prác</t>
  </si>
  <si>
    <t>918101111S00</t>
  </si>
  <si>
    <t>Lôžko pod obrubníky, krajníky, obruby z betónu tr. C 12/15</t>
  </si>
  <si>
    <t>20*0,20*0,25</t>
  </si>
  <si>
    <t>VV</t>
  </si>
  <si>
    <t>935113111S00</t>
  </si>
  <si>
    <t>Osadenie odvodňovacieho polymerbetónového žľabu s krycím roštom šírky do 200 mm</t>
  </si>
  <si>
    <t>m</t>
  </si>
  <si>
    <t>20</t>
  </si>
  <si>
    <t>87299-9001.SR</t>
  </si>
  <si>
    <t>Líniový odvodňovací žlab dl. 100cm mriežka pozink</t>
  </si>
  <si>
    <t>kus</t>
  </si>
  <si>
    <t>/dodávka komplet.telies odvod.žlabov-vrátane pozinkovanej mriežky a aretácie/</t>
  </si>
  <si>
    <t>87299-9002.SR</t>
  </si>
  <si>
    <t>Líniový odvodňovací žlab dl. 100cm mriežka liatina</t>
  </si>
  <si>
    <t>/dodávka komplet.telies odvod.žlabov-vrátane liatinovej mriežky a aretácie/</t>
  </si>
  <si>
    <t>SPORTBRAN04</t>
  </si>
  <si>
    <t>Bránka na futbal stabilná 7,32 x 2,44 x 1,50 m (vr. siete, púzdier a montáže)</t>
  </si>
  <si>
    <t>ks</t>
  </si>
  <si>
    <t>/dodávka a montáž bránok na futbal stabilná 7,32 x 2,44 x 1,50 m, hliník, vr. siete, uchycovacích stĺpikov a a púzdier/</t>
  </si>
  <si>
    <t>113231315S00</t>
  </si>
  <si>
    <t>Búranie odvodňovacieho žľabu, š.150 mm</t>
  </si>
  <si>
    <t>998225111S00</t>
  </si>
  <si>
    <t>Presun hmôt pre pozemné komunikácie a plochy letís k, kryt živičný</t>
  </si>
  <si>
    <t>t</t>
  </si>
  <si>
    <t>Přesun hmot</t>
  </si>
  <si>
    <t>POL7_</t>
  </si>
  <si>
    <t>199000002.01</t>
  </si>
  <si>
    <t>Poplatok za uloženie stavebnej sute na skládku</t>
  </si>
  <si>
    <t>Vybúranie odvod. žľabov : (20*0,2*0,3)*2,0</t>
  </si>
  <si>
    <t>979082111S00</t>
  </si>
  <si>
    <t>Vnútrostavenisková doprava sute a vybúraných hmôt do 10 m</t>
  </si>
  <si>
    <t>Celková tonáž sute (žľaby) : 2,4</t>
  </si>
  <si>
    <t>979082318S00</t>
  </si>
  <si>
    <t>Vodorovná doprava sute a vybúraných hmôt po suchu nad 5000 do 10000 m</t>
  </si>
  <si>
    <t>979990181R09</t>
  </si>
  <si>
    <t>Poplatok za skládku suti - PUR povrch a podklad</t>
  </si>
  <si>
    <t>2,4*0,145</t>
  </si>
  <si>
    <t>DEALS003</t>
  </si>
  <si>
    <t>Náklady na vytýčenie stavby</t>
  </si>
  <si>
    <t>kpl</t>
  </si>
  <si>
    <t>1002T</t>
  </si>
  <si>
    <t>NUS - náklady spojeném s umiestnením stavby</t>
  </si>
  <si>
    <t>Soubor</t>
  </si>
  <si>
    <t>VRN</t>
  </si>
  <si>
    <t>POL99_0</t>
  </si>
  <si>
    <t>SUM</t>
  </si>
  <si>
    <t>Výška vlákna (možná odchýlka +2mm,-0mm)	60mm</t>
  </si>
  <si>
    <t>B) Charakteristika vlákna umelej trávy</t>
  </si>
  <si>
    <t>Farba vlákna			                dvojfarebné (svetlo a tmavo zelené)</t>
  </si>
  <si>
    <t>C) Charakteristika podložky umelej trávy</t>
  </si>
  <si>
    <t>END</t>
  </si>
  <si>
    <t>Mesto Trnava</t>
  </si>
  <si>
    <t>Trhová 3, 917 71 Trnava</t>
  </si>
  <si>
    <t>00313114</t>
  </si>
  <si>
    <t>Dtex				                min. 15 000</t>
  </si>
  <si>
    <t>ekvivalent/výrobok</t>
  </si>
  <si>
    <t>Umelý trávnik, III. generácie, dĺžka vlákna 60mm vr. podlepovacej pásky, lepidla a strojovej montáže</t>
  </si>
  <si>
    <t>Gumový granulát SBR čierny (16kg/m2) vr. dopravy a strojového zásypu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</si>
</sst>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3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8"/>
      <color theme="3"/>
      <name val="Cambria"/>
      <family val="2"/>
      <charset val="238"/>
      <scheme val="major"/>
    </font>
    <font>
      <sz val="11"/>
      <color rgb="FF9C65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0"/>
      </bottom>
      <diagonal/>
    </border>
    <border>
      <left/>
      <right/>
      <top style="thin">
        <color indexed="64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0"/>
      </top>
      <bottom style="thin">
        <color indexed="64"/>
      </bottom>
      <diagonal/>
    </border>
    <border>
      <left/>
      <right/>
      <top style="thin">
        <color indexed="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 style="thin">
        <color indexed="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">
    <xf numFmtId="0" fontId="0" fillId="0" borderId="0"/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2" fillId="20" borderId="0" applyNumberFormat="0" applyBorder="0" applyAlignment="0" applyProtection="0"/>
    <xf numFmtId="0" fontId="23" fillId="21" borderId="45" applyNumberFormat="0" applyAlignment="0" applyProtection="0"/>
    <xf numFmtId="0" fontId="25" fillId="22" borderId="0" applyNumberFormat="0" applyBorder="0" applyAlignment="0" applyProtection="0"/>
    <xf numFmtId="0" fontId="1" fillId="0" borderId="0"/>
    <xf numFmtId="0" fontId="26" fillId="0" borderId="46" applyNumberFormat="0" applyFill="0" applyAlignment="0" applyProtection="0"/>
    <xf numFmtId="0" fontId="27" fillId="0" borderId="47" applyNumberFormat="0" applyFill="0" applyAlignment="0" applyProtection="0"/>
    <xf numFmtId="0" fontId="28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</cellStyleXfs>
  <cellXfs count="273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7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8" fillId="0" borderId="8" xfId="0" applyFont="1" applyBorder="1" applyAlignment="1">
      <alignment vertical="center"/>
    </xf>
    <xf numFmtId="0" fontId="0" fillId="0" borderId="9" xfId="0" applyBorder="1"/>
    <xf numFmtId="0" fontId="0" fillId="0" borderId="7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9" xfId="0" applyNumberFormat="1" applyBorder="1" applyAlignment="1">
      <alignment horizontal="left" vertical="center"/>
    </xf>
    <xf numFmtId="0" fontId="0" fillId="0" borderId="10" xfId="0" applyBorder="1" applyAlignment="1">
      <alignment horizontal="left" vertical="center" indent="1"/>
    </xf>
    <xf numFmtId="0" fontId="0" fillId="0" borderId="8" xfId="0" applyBorder="1" applyAlignment="1">
      <alignment horizontal="left" vertical="center" indent="1"/>
    </xf>
    <xf numFmtId="49" fontId="0" fillId="0" borderId="11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0" xfId="0" applyBorder="1" applyAlignment="1">
      <alignment horizontal="left" indent="1"/>
    </xf>
    <xf numFmtId="0" fontId="0" fillId="0" borderId="12" xfId="0" applyBorder="1" applyAlignment="1">
      <alignment horizontal="left" vertical="top" indent="1"/>
    </xf>
    <xf numFmtId="0" fontId="8" fillId="0" borderId="13" xfId="0" applyFont="1" applyBorder="1" applyAlignment="1">
      <alignment vertical="center"/>
    </xf>
    <xf numFmtId="0" fontId="0" fillId="0" borderId="13" xfId="0" applyBorder="1" applyAlignment="1">
      <alignment horizontal="right" vertical="center"/>
    </xf>
    <xf numFmtId="0" fontId="0" fillId="0" borderId="14" xfId="0" applyBorder="1"/>
    <xf numFmtId="0" fontId="0" fillId="0" borderId="15" xfId="0" applyBorder="1"/>
    <xf numFmtId="0" fontId="8" fillId="0" borderId="10" xfId="0" applyFont="1" applyBorder="1" applyAlignment="1">
      <alignment horizontal="left" vertical="center" indent="1"/>
    </xf>
    <xf numFmtId="49" fontId="0" fillId="0" borderId="8" xfId="0" applyNumberFormat="1" applyBorder="1" applyAlignment="1">
      <alignment vertical="center"/>
    </xf>
    <xf numFmtId="0" fontId="0" fillId="0" borderId="16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3" xfId="0" applyBorder="1" applyAlignment="1">
      <alignment vertical="top" wrapText="1"/>
    </xf>
    <xf numFmtId="0" fontId="8" fillId="0" borderId="13" xfId="0" applyFont="1" applyBorder="1" applyAlignment="1">
      <alignment horizontal="left" vertical="top" wrapText="1"/>
    </xf>
    <xf numFmtId="0" fontId="8" fillId="0" borderId="13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8" xfId="0" applyBorder="1" applyAlignment="1">
      <alignment horizontal="left" vertical="center" wrapText="1"/>
    </xf>
    <xf numFmtId="0" fontId="0" fillId="0" borderId="8" xfId="0" applyBorder="1" applyAlignment="1">
      <alignment wrapText="1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wrapText="1"/>
    </xf>
    <xf numFmtId="1" fontId="8" fillId="0" borderId="8" xfId="0" applyNumberFormat="1" applyFont="1" applyBorder="1" applyAlignment="1">
      <alignment horizontal="right" vertical="center" wrapText="1"/>
    </xf>
    <xf numFmtId="1" fontId="8" fillId="0" borderId="17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8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4" fontId="0" fillId="0" borderId="1" xfId="0" applyNumberFormat="1" applyBorder="1"/>
    <xf numFmtId="0" fontId="9" fillId="30" borderId="1" xfId="0" applyFont="1" applyFill="1" applyBorder="1" applyAlignment="1">
      <alignment horizontal="left" vertical="center" indent="1"/>
    </xf>
    <xf numFmtId="0" fontId="0" fillId="30" borderId="0" xfId="0" applyFill="1" applyAlignment="1">
      <alignment wrapText="1"/>
    </xf>
    <xf numFmtId="49" fontId="6" fillId="30" borderId="0" xfId="0" applyNumberFormat="1" applyFont="1" applyFill="1" applyAlignment="1">
      <alignment horizontal="left" vertical="center" wrapText="1"/>
    </xf>
    <xf numFmtId="0" fontId="0" fillId="30" borderId="1" xfId="0" applyFill="1" applyBorder="1" applyAlignment="1">
      <alignment horizontal="left" vertical="center" indent="1"/>
    </xf>
    <xf numFmtId="49" fontId="8" fillId="30" borderId="0" xfId="0" applyNumberFormat="1" applyFont="1" applyFill="1" applyAlignment="1">
      <alignment horizontal="left" vertical="center" wrapText="1"/>
    </xf>
    <xf numFmtId="0" fontId="0" fillId="30" borderId="7" xfId="0" applyFill="1" applyBorder="1" applyAlignment="1">
      <alignment horizontal="left" vertical="center" indent="1"/>
    </xf>
    <xf numFmtId="0" fontId="0" fillId="30" borderId="6" xfId="0" applyFill="1" applyBorder="1" applyAlignment="1">
      <alignment wrapText="1"/>
    </xf>
    <xf numFmtId="49" fontId="8" fillId="30" borderId="6" xfId="0" applyNumberFormat="1" applyFont="1" applyFill="1" applyBorder="1" applyAlignment="1">
      <alignment horizontal="left" vertical="center" wrapText="1"/>
    </xf>
    <xf numFmtId="0" fontId="8" fillId="31" borderId="6" xfId="0" applyFont="1" applyFill="1" applyBorder="1" applyAlignment="1" applyProtection="1">
      <alignment horizontal="left" vertical="center" wrapText="1"/>
      <protection locked="0"/>
    </xf>
    <xf numFmtId="0" fontId="8" fillId="31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19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32" borderId="20" xfId="0" applyNumberFormat="1" applyFont="1" applyFill="1" applyBorder="1" applyAlignment="1">
      <alignment vertical="center"/>
    </xf>
    <xf numFmtId="4" fontId="7" fillId="32" borderId="21" xfId="0" applyNumberFormat="1" applyFont="1" applyFill="1" applyBorder="1" applyAlignment="1">
      <alignment vertical="center" wrapText="1"/>
    </xf>
    <xf numFmtId="4" fontId="10" fillId="32" borderId="22" xfId="0" applyNumberFormat="1" applyFont="1" applyFill="1" applyBorder="1" applyAlignment="1">
      <alignment horizontal="center" vertical="center" wrapText="1" shrinkToFit="1"/>
    </xf>
    <xf numFmtId="4" fontId="7" fillId="32" borderId="22" xfId="0" applyNumberFormat="1" applyFont="1" applyFill="1" applyBorder="1" applyAlignment="1">
      <alignment horizontal="center" vertical="center" wrapText="1" shrinkToFit="1"/>
    </xf>
    <xf numFmtId="3" fontId="7" fillId="32" borderId="22" xfId="0" applyNumberFormat="1" applyFont="1" applyFill="1" applyBorder="1" applyAlignment="1">
      <alignment horizontal="center" vertical="center" wrapText="1"/>
    </xf>
    <xf numFmtId="4" fontId="0" fillId="0" borderId="23" xfId="0" applyNumberFormat="1" applyBorder="1" applyAlignment="1">
      <alignment vertical="center"/>
    </xf>
    <xf numFmtId="4" fontId="3" fillId="0" borderId="24" xfId="0" applyNumberFormat="1" applyFont="1" applyBorder="1" applyAlignment="1">
      <alignment horizontal="right" vertical="center" wrapText="1" shrinkToFit="1"/>
    </xf>
    <xf numFmtId="4" fontId="3" fillId="0" borderId="24" xfId="0" applyNumberFormat="1" applyFont="1" applyBorder="1" applyAlignment="1">
      <alignment horizontal="right" vertical="center" shrinkToFit="1"/>
    </xf>
    <xf numFmtId="4" fontId="0" fillId="0" borderId="24" xfId="0" applyNumberFormat="1" applyBorder="1" applyAlignment="1">
      <alignment vertical="center" shrinkToFit="1"/>
    </xf>
    <xf numFmtId="3" fontId="0" fillId="0" borderId="24" xfId="0" applyNumberFormat="1" applyBorder="1" applyAlignment="1">
      <alignment vertical="center"/>
    </xf>
    <xf numFmtId="4" fontId="8" fillId="0" borderId="23" xfId="0" applyNumberFormat="1" applyFont="1" applyBorder="1" applyAlignment="1">
      <alignment vertical="center"/>
    </xf>
    <xf numFmtId="4" fontId="8" fillId="0" borderId="24" xfId="0" applyNumberFormat="1" applyFont="1" applyBorder="1" applyAlignment="1">
      <alignment vertical="center" wrapText="1" shrinkToFit="1"/>
    </xf>
    <xf numFmtId="4" fontId="8" fillId="0" borderId="24" xfId="0" applyNumberFormat="1" applyFont="1" applyBorder="1" applyAlignment="1">
      <alignment vertical="center" shrinkToFit="1"/>
    </xf>
    <xf numFmtId="3" fontId="8" fillId="0" borderId="24" xfId="0" applyNumberFormat="1" applyFont="1" applyBorder="1" applyAlignment="1">
      <alignment vertical="center"/>
    </xf>
    <xf numFmtId="4" fontId="0" fillId="0" borderId="23" xfId="0" applyNumberFormat="1" applyBorder="1" applyAlignment="1">
      <alignment horizontal="left" vertical="center"/>
    </xf>
    <xf numFmtId="4" fontId="0" fillId="0" borderId="24" xfId="0" applyNumberFormat="1" applyBorder="1" applyAlignment="1">
      <alignment vertical="center" wrapText="1" shrinkToFit="1"/>
    </xf>
    <xf numFmtId="4" fontId="0" fillId="30" borderId="25" xfId="0" applyNumberFormat="1" applyFill="1" applyBorder="1" applyAlignment="1">
      <alignment vertical="center" wrapText="1" shrinkToFit="1"/>
    </xf>
    <xf numFmtId="4" fontId="0" fillId="30" borderId="25" xfId="0" applyNumberFormat="1" applyFill="1" applyBorder="1" applyAlignment="1">
      <alignment vertical="center" shrinkToFit="1"/>
    </xf>
    <xf numFmtId="3" fontId="0" fillId="30" borderId="25" xfId="0" applyNumberFormat="1" applyFill="1" applyBorder="1" applyAlignment="1">
      <alignment vertical="center"/>
    </xf>
    <xf numFmtId="0" fontId="4" fillId="30" borderId="26" xfId="0" applyFont="1" applyFill="1" applyBorder="1" applyAlignment="1">
      <alignment horizontal="left" vertical="center" indent="1"/>
    </xf>
    <xf numFmtId="0" fontId="5" fillId="30" borderId="27" xfId="0" applyFont="1" applyFill="1" applyBorder="1" applyAlignment="1">
      <alignment horizontal="left" vertical="center" wrapText="1"/>
    </xf>
    <xf numFmtId="0" fontId="0" fillId="30" borderId="27" xfId="0" applyFill="1" applyBorder="1" applyAlignment="1">
      <alignment horizontal="left" vertical="center" wrapText="1"/>
    </xf>
    <xf numFmtId="4" fontId="4" fillId="30" borderId="27" xfId="0" applyNumberFormat="1" applyFont="1" applyFill="1" applyBorder="1" applyAlignment="1">
      <alignment horizontal="left" vertical="center"/>
    </xf>
    <xf numFmtId="49" fontId="0" fillId="30" borderId="28" xfId="0" applyNumberFormat="1" applyFill="1" applyBorder="1" applyAlignment="1">
      <alignment horizontal="left" vertical="center"/>
    </xf>
    <xf numFmtId="0" fontId="0" fillId="30" borderId="27" xfId="0" applyFill="1" applyBorder="1" applyAlignment="1">
      <alignment wrapText="1"/>
    </xf>
    <xf numFmtId="0" fontId="0" fillId="30" borderId="27" xfId="0" applyFill="1" applyBorder="1"/>
    <xf numFmtId="49" fontId="8" fillId="30" borderId="28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19" xfId="0" applyFont="1" applyBorder="1" applyAlignment="1">
      <alignment horizontal="center" vertical="center" wrapText="1"/>
    </xf>
    <xf numFmtId="0" fontId="7" fillId="0" borderId="19" xfId="0" applyFont="1" applyBorder="1" applyAlignment="1">
      <alignment vertical="center"/>
    </xf>
    <xf numFmtId="0" fontId="7" fillId="0" borderId="19" xfId="0" applyFont="1" applyBorder="1"/>
    <xf numFmtId="0" fontId="15" fillId="32" borderId="20" xfId="0" applyFont="1" applyFill="1" applyBorder="1" applyAlignment="1">
      <alignment horizontal="center" vertical="center" wrapText="1"/>
    </xf>
    <xf numFmtId="0" fontId="15" fillId="32" borderId="21" xfId="0" applyFont="1" applyFill="1" applyBorder="1" applyAlignment="1">
      <alignment horizontal="center" vertical="center" wrapText="1"/>
    </xf>
    <xf numFmtId="0" fontId="15" fillId="32" borderId="22" xfId="0" applyFont="1" applyFill="1" applyBorder="1" applyAlignment="1">
      <alignment horizontal="center" vertical="center" wrapText="1"/>
    </xf>
    <xf numFmtId="49" fontId="7" fillId="0" borderId="23" xfId="0" applyNumberFormat="1" applyFont="1" applyBorder="1" applyAlignment="1">
      <alignment vertical="center"/>
    </xf>
    <xf numFmtId="0" fontId="7" fillId="30" borderId="29" xfId="0" applyFont="1" applyFill="1" applyBorder="1" applyAlignment="1">
      <alignment vertical="center"/>
    </xf>
    <xf numFmtId="0" fontId="7" fillId="30" borderId="29" xfId="0" applyFont="1" applyFill="1" applyBorder="1" applyAlignment="1">
      <alignment vertical="center" wrapText="1"/>
    </xf>
    <xf numFmtId="0" fontId="7" fillId="30" borderId="30" xfId="0" applyFont="1" applyFill="1" applyBorder="1" applyAlignment="1">
      <alignment vertical="center" wrapText="1"/>
    </xf>
    <xf numFmtId="3" fontId="7" fillId="0" borderId="24" xfId="0" applyNumberFormat="1" applyFont="1" applyBorder="1" applyAlignment="1">
      <alignment vertical="center"/>
    </xf>
    <xf numFmtId="3" fontId="7" fillId="30" borderId="25" xfId="0" applyNumberFormat="1" applyFont="1" applyFill="1" applyBorder="1" applyAlignment="1">
      <alignment vertical="center"/>
    </xf>
    <xf numFmtId="4" fontId="7" fillId="0" borderId="24" xfId="0" applyNumberFormat="1" applyFont="1" applyBorder="1" applyAlignment="1">
      <alignment horizontal="center" vertical="center"/>
    </xf>
    <xf numFmtId="4" fontId="7" fillId="0" borderId="24" xfId="0" applyNumberFormat="1" applyFont="1" applyBorder="1" applyAlignment="1">
      <alignment vertical="center"/>
    </xf>
    <xf numFmtId="4" fontId="7" fillId="30" borderId="25" xfId="0" applyNumberFormat="1" applyFont="1" applyFill="1" applyBorder="1" applyAlignment="1">
      <alignment horizontal="center" vertical="center"/>
    </xf>
    <xf numFmtId="4" fontId="7" fillId="30" borderId="25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16" xfId="0" applyFont="1" applyBorder="1" applyAlignment="1">
      <alignment vertical="center"/>
    </xf>
    <xf numFmtId="0" fontId="0" fillId="30" borderId="16" xfId="0" applyFont="1" applyFill="1" applyBorder="1" applyAlignment="1">
      <alignment vertical="center"/>
    </xf>
    <xf numFmtId="49" fontId="0" fillId="30" borderId="8" xfId="0" applyNumberFormat="1" applyFill="1" applyBorder="1" applyAlignment="1">
      <alignment vertical="center"/>
    </xf>
    <xf numFmtId="0" fontId="0" fillId="32" borderId="17" xfId="0" applyFill="1" applyBorder="1"/>
    <xf numFmtId="0" fontId="0" fillId="32" borderId="16" xfId="0" applyFill="1" applyBorder="1"/>
    <xf numFmtId="0" fontId="0" fillId="32" borderId="16" xfId="0" applyFill="1" applyBorder="1" applyAlignment="1">
      <alignment horizontal="center"/>
    </xf>
    <xf numFmtId="49" fontId="0" fillId="32" borderId="16" xfId="0" applyNumberFormat="1" applyFill="1" applyBorder="1"/>
    <xf numFmtId="0" fontId="0" fillId="32" borderId="16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0" borderId="17" xfId="0" applyFont="1" applyFill="1" applyBorder="1" applyAlignment="1">
      <alignment vertical="top"/>
    </xf>
    <xf numFmtId="49" fontId="8" fillId="30" borderId="8" xfId="0" applyNumberFormat="1" applyFont="1" applyFill="1" applyBorder="1" applyAlignment="1">
      <alignment vertical="top"/>
    </xf>
    <xf numFmtId="0" fontId="8" fillId="30" borderId="8" xfId="0" applyFont="1" applyFill="1" applyBorder="1" applyAlignment="1">
      <alignment horizontal="center" vertical="top"/>
    </xf>
    <xf numFmtId="0" fontId="8" fillId="30" borderId="8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4" fontId="16" fillId="0" borderId="0" xfId="0" applyNumberFormat="1" applyFont="1" applyBorder="1" applyAlignment="1">
      <alignment vertical="top" shrinkToFit="1"/>
    </xf>
    <xf numFmtId="4" fontId="16" fillId="31" borderId="0" xfId="0" applyNumberFormat="1" applyFont="1" applyFill="1" applyBorder="1" applyAlignment="1" applyProtection="1">
      <alignment vertical="top" shrinkToFit="1"/>
      <protection locked="0"/>
    </xf>
    <xf numFmtId="0" fontId="17" fillId="0" borderId="0" xfId="0" applyFont="1" applyBorder="1" applyAlignment="1">
      <alignment horizontal="center" vertical="top" shrinkToFit="1"/>
    </xf>
    <xf numFmtId="164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4" fontId="18" fillId="0" borderId="0" xfId="0" applyNumberFormat="1" applyFont="1" applyBorder="1" applyAlignment="1">
      <alignment horizontal="center" vertical="top" wrapText="1" shrinkToFit="1"/>
    </xf>
    <xf numFmtId="164" fontId="18" fillId="0" borderId="0" xfId="0" applyNumberFormat="1" applyFont="1" applyBorder="1" applyAlignment="1">
      <alignment vertical="top" wrapText="1" shrinkToFit="1"/>
    </xf>
    <xf numFmtId="4" fontId="8" fillId="30" borderId="0" xfId="0" applyNumberFormat="1" applyFont="1" applyFill="1" applyBorder="1" applyAlignment="1">
      <alignment vertical="top" shrinkToFit="1"/>
    </xf>
    <xf numFmtId="0" fontId="8" fillId="30" borderId="31" xfId="0" applyFont="1" applyFill="1" applyBorder="1" applyAlignment="1">
      <alignment vertical="top"/>
    </xf>
    <xf numFmtId="49" fontId="8" fillId="30" borderId="13" xfId="0" applyNumberFormat="1" applyFont="1" applyFill="1" applyBorder="1" applyAlignment="1">
      <alignment vertical="top"/>
    </xf>
    <xf numFmtId="0" fontId="8" fillId="30" borderId="13" xfId="0" applyFont="1" applyFill="1" applyBorder="1" applyAlignment="1">
      <alignment horizontal="center" vertical="top" shrinkToFit="1"/>
    </xf>
    <xf numFmtId="164" fontId="8" fillId="30" borderId="13" xfId="0" applyNumberFormat="1" applyFont="1" applyFill="1" applyBorder="1" applyAlignment="1">
      <alignment vertical="top" shrinkToFit="1"/>
    </xf>
    <xf numFmtId="4" fontId="8" fillId="30" borderId="13" xfId="0" applyNumberFormat="1" applyFont="1" applyFill="1" applyBorder="1" applyAlignment="1">
      <alignment vertical="top" shrinkToFit="1"/>
    </xf>
    <xf numFmtId="4" fontId="8" fillId="30" borderId="32" xfId="0" applyNumberFormat="1" applyFont="1" applyFill="1" applyBorder="1" applyAlignment="1">
      <alignment vertical="top" shrinkToFit="1"/>
    </xf>
    <xf numFmtId="0" fontId="16" fillId="0" borderId="33" xfId="0" applyFont="1" applyBorder="1" applyAlignment="1">
      <alignment vertical="top"/>
    </xf>
    <xf numFmtId="49" fontId="16" fillId="0" borderId="34" xfId="0" applyNumberFormat="1" applyFont="1" applyBorder="1" applyAlignment="1">
      <alignment vertical="top"/>
    </xf>
    <xf numFmtId="0" fontId="16" fillId="0" borderId="34" xfId="0" applyFont="1" applyBorder="1" applyAlignment="1">
      <alignment horizontal="center" vertical="top" shrinkToFit="1"/>
    </xf>
    <xf numFmtId="164" fontId="16" fillId="0" borderId="34" xfId="0" applyNumberFormat="1" applyFont="1" applyBorder="1" applyAlignment="1">
      <alignment vertical="top" shrinkToFit="1"/>
    </xf>
    <xf numFmtId="4" fontId="16" fillId="31" borderId="34" xfId="0" applyNumberFormat="1" applyFont="1" applyFill="1" applyBorder="1" applyAlignment="1" applyProtection="1">
      <alignment vertical="top" shrinkToFit="1"/>
      <protection locked="0"/>
    </xf>
    <xf numFmtId="4" fontId="16" fillId="0" borderId="35" xfId="0" applyNumberFormat="1" applyFont="1" applyBorder="1" applyAlignment="1">
      <alignment vertical="top" shrinkToFit="1"/>
    </xf>
    <xf numFmtId="0" fontId="16" fillId="0" borderId="36" xfId="0" applyFont="1" applyBorder="1" applyAlignment="1">
      <alignment vertical="top"/>
    </xf>
    <xf numFmtId="49" fontId="16" fillId="0" borderId="37" xfId="0" applyNumberFormat="1" applyFont="1" applyBorder="1" applyAlignment="1">
      <alignment vertical="top"/>
    </xf>
    <xf numFmtId="0" fontId="16" fillId="0" borderId="37" xfId="0" applyFont="1" applyBorder="1" applyAlignment="1">
      <alignment horizontal="center" vertical="top" shrinkToFit="1"/>
    </xf>
    <xf numFmtId="164" fontId="16" fillId="0" borderId="37" xfId="0" applyNumberFormat="1" applyFont="1" applyBorder="1" applyAlignment="1">
      <alignment vertical="top" shrinkToFit="1"/>
    </xf>
    <xf numFmtId="4" fontId="16" fillId="31" borderId="37" xfId="0" applyNumberFormat="1" applyFont="1" applyFill="1" applyBorder="1" applyAlignment="1" applyProtection="1">
      <alignment vertical="top" shrinkToFit="1"/>
      <protection locked="0"/>
    </xf>
    <xf numFmtId="4" fontId="16" fillId="0" borderId="38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4" fontId="8" fillId="30" borderId="39" xfId="0" applyNumberFormat="1" applyFont="1" applyFill="1" applyBorder="1" applyAlignment="1">
      <alignment vertical="top"/>
    </xf>
    <xf numFmtId="49" fontId="8" fillId="30" borderId="13" xfId="0" applyNumberFormat="1" applyFont="1" applyFill="1" applyBorder="1" applyAlignment="1">
      <alignment horizontal="left" vertical="top" wrapText="1"/>
    </xf>
    <xf numFmtId="49" fontId="16" fillId="0" borderId="37" xfId="0" applyNumberFormat="1" applyFont="1" applyBorder="1" applyAlignment="1">
      <alignment horizontal="left" vertical="top" wrapText="1"/>
    </xf>
    <xf numFmtId="49" fontId="16" fillId="0" borderId="34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164" fontId="18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0" borderId="8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vertical="center"/>
    </xf>
    <xf numFmtId="0" fontId="0" fillId="0" borderId="0" xfId="0" applyFont="1" applyBorder="1" applyAlignment="1">
      <alignment horizontal="right" vertical="center"/>
    </xf>
    <xf numFmtId="49" fontId="8" fillId="0" borderId="0" xfId="0" applyNumberFormat="1" applyFont="1" applyBorder="1" applyAlignment="1">
      <alignment horizontal="left" vertical="center"/>
    </xf>
    <xf numFmtId="0" fontId="16" fillId="33" borderId="33" xfId="0" applyFont="1" applyFill="1" applyBorder="1" applyAlignment="1">
      <alignment vertical="top"/>
    </xf>
    <xf numFmtId="49" fontId="16" fillId="33" borderId="34" xfId="0" applyNumberFormat="1" applyFont="1" applyFill="1" applyBorder="1" applyAlignment="1">
      <alignment vertical="top"/>
    </xf>
    <xf numFmtId="49" fontId="16" fillId="33" borderId="34" xfId="0" applyNumberFormat="1" applyFont="1" applyFill="1" applyBorder="1" applyAlignment="1">
      <alignment horizontal="left" vertical="top" wrapText="1"/>
    </xf>
    <xf numFmtId="0" fontId="16" fillId="33" borderId="34" xfId="0" applyFont="1" applyFill="1" applyBorder="1" applyAlignment="1">
      <alignment horizontal="center" vertical="top" shrinkToFit="1"/>
    </xf>
    <xf numFmtId="164" fontId="16" fillId="33" borderId="34" xfId="0" applyNumberFormat="1" applyFont="1" applyFill="1" applyBorder="1" applyAlignment="1">
      <alignment vertical="top" shrinkToFit="1"/>
    </xf>
    <xf numFmtId="4" fontId="16" fillId="33" borderId="34" xfId="0" applyNumberFormat="1" applyFont="1" applyFill="1" applyBorder="1" applyAlignment="1" applyProtection="1">
      <alignment vertical="top" shrinkToFit="1"/>
      <protection locked="0"/>
    </xf>
    <xf numFmtId="4" fontId="16" fillId="33" borderId="35" xfId="0" applyNumberFormat="1" applyFont="1" applyFill="1" applyBorder="1" applyAlignment="1">
      <alignment vertical="top" shrinkToFit="1"/>
    </xf>
    <xf numFmtId="0" fontId="0" fillId="32" borderId="17" xfId="0" applyFill="1" applyBorder="1" applyAlignment="1">
      <alignment wrapText="1"/>
    </xf>
    <xf numFmtId="0" fontId="0" fillId="0" borderId="16" xfId="0" applyBorder="1" applyAlignment="1">
      <alignment horizontal="center" vertical="center"/>
    </xf>
    <xf numFmtId="0" fontId="0" fillId="0" borderId="16" xfId="0" applyBorder="1"/>
    <xf numFmtId="0" fontId="16" fillId="0" borderId="16" xfId="0" applyFont="1" applyBorder="1"/>
    <xf numFmtId="0" fontId="16" fillId="33" borderId="16" xfId="0" applyFont="1" applyFill="1" applyBorder="1"/>
    <xf numFmtId="0" fontId="0" fillId="34" borderId="16" xfId="0" applyFill="1" applyBorder="1" applyAlignment="1">
      <alignment horizontal="center"/>
    </xf>
    <xf numFmtId="49" fontId="7" fillId="0" borderId="23" xfId="0" applyNumberFormat="1" applyFont="1" applyBorder="1" applyAlignment="1">
      <alignment vertical="center" wrapText="1"/>
    </xf>
    <xf numFmtId="49" fontId="7" fillId="0" borderId="40" xfId="0" applyNumberFormat="1" applyFont="1" applyBorder="1" applyAlignment="1">
      <alignment vertical="center" wrapText="1"/>
    </xf>
    <xf numFmtId="4" fontId="0" fillId="0" borderId="40" xfId="0" applyNumberFormat="1" applyBorder="1" applyAlignment="1">
      <alignment vertical="center" wrapText="1"/>
    </xf>
    <xf numFmtId="4" fontId="8" fillId="0" borderId="40" xfId="0" applyNumberFormat="1" applyFont="1" applyBorder="1" applyAlignment="1">
      <alignment vertical="center" wrapText="1"/>
    </xf>
    <xf numFmtId="4" fontId="0" fillId="30" borderId="29" xfId="0" applyNumberFormat="1" applyFill="1" applyBorder="1" applyAlignment="1">
      <alignment vertical="center"/>
    </xf>
    <xf numFmtId="4" fontId="0" fillId="30" borderId="30" xfId="0" applyNumberFormat="1" applyFill="1" applyBorder="1" applyAlignment="1">
      <alignment vertical="center"/>
    </xf>
    <xf numFmtId="4" fontId="0" fillId="30" borderId="41" xfId="0" applyNumberFormat="1" applyFill="1" applyBorder="1" applyAlignment="1">
      <alignment vertical="center"/>
    </xf>
    <xf numFmtId="0" fontId="0" fillId="0" borderId="13" xfId="0" applyBorder="1" applyAlignment="1">
      <alignment horizontal="center" wrapTex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11" fillId="0" borderId="17" xfId="0" applyNumberFormat="1" applyFont="1" applyBorder="1" applyAlignment="1">
      <alignment horizontal="right" vertical="center"/>
    </xf>
    <xf numFmtId="4" fontId="11" fillId="0" borderId="8" xfId="0" applyNumberFormat="1" applyFont="1" applyBorder="1" applyAlignment="1">
      <alignment horizontal="right" vertical="center"/>
    </xf>
    <xf numFmtId="4" fontId="11" fillId="0" borderId="17" xfId="0" applyNumberFormat="1" applyFont="1" applyBorder="1" applyAlignment="1">
      <alignment vertical="center"/>
    </xf>
    <xf numFmtId="4" fontId="11" fillId="0" borderId="8" xfId="0" applyNumberFormat="1" applyFont="1" applyBorder="1" applyAlignment="1">
      <alignment vertical="center"/>
    </xf>
    <xf numFmtId="4" fontId="13" fillId="0" borderId="17" xfId="0" applyNumberFormat="1" applyFont="1" applyBorder="1" applyAlignment="1">
      <alignment horizontal="right" vertical="center" indent="1"/>
    </xf>
    <xf numFmtId="4" fontId="13" fillId="0" borderId="39" xfId="0" applyNumberFormat="1" applyFont="1" applyBorder="1" applyAlignment="1">
      <alignment horizontal="right" vertical="center" indent="1"/>
    </xf>
    <xf numFmtId="4" fontId="13" fillId="0" borderId="11" xfId="0" applyNumberFormat="1" applyFont="1" applyBorder="1" applyAlignment="1">
      <alignment horizontal="right" vertical="center" indent="1"/>
    </xf>
    <xf numFmtId="4" fontId="11" fillId="0" borderId="17" xfId="0" applyNumberFormat="1" applyFont="1" applyBorder="1" applyAlignment="1">
      <alignment horizontal="right" vertical="center" indent="1"/>
    </xf>
    <xf numFmtId="4" fontId="11" fillId="0" borderId="11" xfId="0" applyNumberFormat="1" applyFont="1" applyBorder="1" applyAlignment="1">
      <alignment horizontal="right" vertical="center" indent="1"/>
    </xf>
    <xf numFmtId="0" fontId="8" fillId="31" borderId="13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4" fontId="12" fillId="30" borderId="27" xfId="0" applyNumberFormat="1" applyFont="1" applyFill="1" applyBorder="1" applyAlignment="1">
      <alignment horizontal="right" vertical="center"/>
    </xf>
    <xf numFmtId="2" fontId="12" fillId="30" borderId="27" xfId="0" applyNumberFormat="1" applyFont="1" applyFill="1" applyBorder="1" applyAlignment="1">
      <alignment horizontal="right" vertical="center"/>
    </xf>
    <xf numFmtId="4" fontId="11" fillId="0" borderId="13" xfId="0" applyNumberFormat="1" applyFont="1" applyBorder="1" applyAlignment="1">
      <alignment horizontal="right" vertical="center"/>
    </xf>
    <xf numFmtId="49" fontId="6" fillId="30" borderId="13" xfId="0" applyNumberFormat="1" applyFont="1" applyFill="1" applyBorder="1" applyAlignment="1">
      <alignment horizontal="left" vertical="center" wrapText="1"/>
    </xf>
    <xf numFmtId="0" fontId="0" fillId="30" borderId="13" xfId="0" applyFill="1" applyBorder="1" applyAlignment="1">
      <alignment wrapText="1"/>
    </xf>
    <xf numFmtId="0" fontId="0" fillId="30" borderId="14" xfId="0" applyFill="1" applyBorder="1" applyAlignment="1">
      <alignment wrapText="1"/>
    </xf>
    <xf numFmtId="49" fontId="8" fillId="30" borderId="0" xfId="0" applyNumberFormat="1" applyFont="1" applyFill="1" applyAlignment="1">
      <alignment horizontal="left" vertical="center" wrapText="1"/>
    </xf>
    <xf numFmtId="0" fontId="0" fillId="30" borderId="0" xfId="0" applyFill="1" applyAlignment="1">
      <alignment wrapText="1"/>
    </xf>
    <xf numFmtId="0" fontId="0" fillId="30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31" borderId="0" xfId="0" applyFont="1" applyFill="1" applyAlignment="1" applyProtection="1">
      <alignment horizontal="left" vertical="center"/>
      <protection locked="0"/>
    </xf>
    <xf numFmtId="0" fontId="0" fillId="0" borderId="9" xfId="0" applyBorder="1" applyAlignment="1">
      <alignment horizontal="right" indent="1"/>
    </xf>
    <xf numFmtId="0" fontId="8" fillId="31" borderId="6" xfId="0" applyFont="1" applyFill="1" applyBorder="1" applyAlignment="1" applyProtection="1">
      <alignment horizontal="left" vertical="center"/>
      <protection locked="0"/>
    </xf>
    <xf numFmtId="0" fontId="0" fillId="31" borderId="6" xfId="0" applyFill="1" applyBorder="1" applyAlignment="1" applyProtection="1">
      <alignment horizontal="left" vertical="center"/>
      <protection locked="0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4" fontId="11" fillId="0" borderId="39" xfId="0" applyNumberFormat="1" applyFont="1" applyBorder="1" applyAlignment="1">
      <alignment horizontal="right" vertical="center" indent="1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4" fontId="11" fillId="0" borderId="18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9" fontId="8" fillId="30" borderId="6" xfId="0" applyNumberFormat="1" applyFont="1" applyFill="1" applyBorder="1" applyAlignment="1">
      <alignment horizontal="left" vertical="center" wrapText="1"/>
    </xf>
    <xf numFmtId="0" fontId="8" fillId="30" borderId="6" xfId="0" applyFont="1" applyFill="1" applyBorder="1" applyAlignment="1">
      <alignment horizontal="left" vertical="center" wrapText="1"/>
    </xf>
    <xf numFmtId="0" fontId="8" fillId="30" borderId="9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8" xfId="0" applyNumberFormat="1" applyBorder="1" applyAlignment="1">
      <alignment vertical="center" shrinkToFit="1"/>
    </xf>
    <xf numFmtId="49" fontId="0" fillId="0" borderId="39" xfId="0" applyNumberFormat="1" applyBorder="1" applyAlignment="1">
      <alignment vertical="center" shrinkToFit="1"/>
    </xf>
    <xf numFmtId="0" fontId="17" fillId="0" borderId="13" xfId="0" applyNumberFormat="1" applyFont="1" applyBorder="1" applyAlignment="1">
      <alignment horizontal="left" vertical="top" wrapText="1"/>
    </xf>
    <xf numFmtId="0" fontId="17" fillId="0" borderId="13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8" xfId="0" applyNumberForma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39" xfId="0" applyBorder="1" applyAlignment="1">
      <alignment vertical="center"/>
    </xf>
    <xf numFmtId="49" fontId="0" fillId="30" borderId="8" xfId="0" applyNumberFormat="1" applyFill="1" applyBorder="1" applyAlignment="1">
      <alignment vertical="center"/>
    </xf>
    <xf numFmtId="0" fontId="0" fillId="30" borderId="8" xfId="0" applyFill="1" applyBorder="1" applyAlignment="1">
      <alignment vertical="center"/>
    </xf>
    <xf numFmtId="0" fontId="0" fillId="30" borderId="39" xfId="0" applyFill="1" applyBorder="1" applyAlignment="1">
      <alignment vertical="center"/>
    </xf>
  </cellXfs>
  <cellStyles count="35">
    <cellStyle name="20 % - zvýraznenie1" xfId="1" xr:uid="{00000000-0005-0000-0000-000000000000}"/>
    <cellStyle name="20 % - zvýraznenie2" xfId="2" xr:uid="{00000000-0005-0000-0000-000001000000}"/>
    <cellStyle name="20 % - zvýraznenie3" xfId="3" xr:uid="{00000000-0005-0000-0000-000002000000}"/>
    <cellStyle name="20 % - zvýraznenie4" xfId="4" xr:uid="{00000000-0005-0000-0000-000003000000}"/>
    <cellStyle name="20 % - zvýraznenie5" xfId="5" xr:uid="{00000000-0005-0000-0000-000004000000}"/>
    <cellStyle name="20 % - zvýraznenie6" xfId="6" xr:uid="{00000000-0005-0000-0000-000005000000}"/>
    <cellStyle name="40 % - zvýraznenie1" xfId="7" xr:uid="{00000000-0005-0000-0000-000006000000}"/>
    <cellStyle name="40 % - zvýraznenie2" xfId="8" xr:uid="{00000000-0005-0000-0000-000007000000}"/>
    <cellStyle name="40 % - zvýraznenie3" xfId="9" xr:uid="{00000000-0005-0000-0000-000008000000}"/>
    <cellStyle name="40 % - zvýraznenie4" xfId="10" xr:uid="{00000000-0005-0000-0000-000009000000}"/>
    <cellStyle name="40 % - zvýraznenie5" xfId="11" xr:uid="{00000000-0005-0000-0000-00000A000000}"/>
    <cellStyle name="40 % - zvýraznenie6" xfId="12" xr:uid="{00000000-0005-0000-0000-00000B000000}"/>
    <cellStyle name="60 % - zvýraznenie1" xfId="13" xr:uid="{00000000-0005-0000-0000-00000C000000}"/>
    <cellStyle name="60 % - zvýraznenie2" xfId="14" xr:uid="{00000000-0005-0000-0000-00000D000000}"/>
    <cellStyle name="60 % - zvýraznenie3" xfId="15" xr:uid="{00000000-0005-0000-0000-00000E000000}"/>
    <cellStyle name="60 % - zvýraznenie4" xfId="16" xr:uid="{00000000-0005-0000-0000-00000F000000}"/>
    <cellStyle name="60 % - zvýraznenie5" xfId="17" xr:uid="{00000000-0005-0000-0000-000010000000}"/>
    <cellStyle name="60 % - zvýraznenie6" xfId="18" xr:uid="{00000000-0005-0000-0000-000011000000}"/>
    <cellStyle name="Dobrá" xfId="19" xr:uid="{00000000-0005-0000-0000-000012000000}"/>
    <cellStyle name="Kontrolná bunka" xfId="20" xr:uid="{00000000-0005-0000-0000-000013000000}"/>
    <cellStyle name="Neutrálna" xfId="21" xr:uid="{00000000-0005-0000-0000-000014000000}"/>
    <cellStyle name="Normálna" xfId="0" builtinId="0"/>
    <cellStyle name="normální 2" xfId="22" xr:uid="{00000000-0005-0000-0000-000016000000}"/>
    <cellStyle name="Prepojená bunka" xfId="23" xr:uid="{00000000-0005-0000-0000-000017000000}"/>
    <cellStyle name="Spolu" xfId="24" xr:uid="{00000000-0005-0000-0000-000018000000}"/>
    <cellStyle name="Text upozornenia" xfId="25" xr:uid="{00000000-0005-0000-0000-000019000000}"/>
    <cellStyle name="Titul" xfId="26" xr:uid="{00000000-0005-0000-0000-00001A000000}"/>
    <cellStyle name="Vysvetľujúci text" xfId="27" xr:uid="{00000000-0005-0000-0000-00001B000000}"/>
    <cellStyle name="Zlá" xfId="28" xr:uid="{00000000-0005-0000-0000-00001C000000}"/>
    <cellStyle name="Zvýraznenie1" xfId="29" xr:uid="{00000000-0005-0000-0000-00001D000000}"/>
    <cellStyle name="Zvýraznenie2" xfId="30" xr:uid="{00000000-0005-0000-0000-00001E000000}"/>
    <cellStyle name="Zvýraznenie3" xfId="31" xr:uid="{00000000-0005-0000-0000-00001F000000}"/>
    <cellStyle name="Zvýraznenie4" xfId="32" xr:uid="{00000000-0005-0000-0000-000020000000}"/>
    <cellStyle name="Zvýraznenie5" xfId="33" xr:uid="{00000000-0005-0000-0000-000021000000}"/>
    <cellStyle name="Zvýraznenie6" xfId="34" xr:uid="{00000000-0005-0000-0000-00002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\ISRT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5112">
    <tabColor rgb="FF66FF66"/>
  </sheetPr>
  <dimension ref="A1:O61"/>
  <sheetViews>
    <sheetView showGridLines="0" topLeftCell="B43" zoomScaleNormal="100" zoomScaleSheetLayoutView="75" workbookViewId="0">
      <selection activeCell="M2" sqref="M2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15</v>
      </c>
      <c r="B1" s="250" t="s">
        <v>1</v>
      </c>
      <c r="C1" s="251"/>
      <c r="D1" s="251"/>
      <c r="E1" s="251"/>
      <c r="F1" s="251"/>
      <c r="G1" s="251"/>
      <c r="H1" s="251"/>
      <c r="I1" s="251"/>
      <c r="J1" s="252"/>
    </row>
    <row r="2" spans="1:15" ht="36" customHeight="1" x14ac:dyDescent="0.2">
      <c r="A2" s="2"/>
      <c r="B2" s="77" t="s">
        <v>7</v>
      </c>
      <c r="C2" s="78"/>
      <c r="D2" s="79" t="s">
        <v>47</v>
      </c>
      <c r="E2" s="236" t="s">
        <v>48</v>
      </c>
      <c r="F2" s="237"/>
      <c r="G2" s="237"/>
      <c r="H2" s="237"/>
      <c r="I2" s="237"/>
      <c r="J2" s="238"/>
      <c r="O2" s="1"/>
    </row>
    <row r="3" spans="1:15" ht="27" customHeight="1" x14ac:dyDescent="0.2">
      <c r="A3" s="2"/>
      <c r="B3" s="80" t="s">
        <v>45</v>
      </c>
      <c r="C3" s="78"/>
      <c r="D3" s="81" t="s">
        <v>44</v>
      </c>
      <c r="E3" s="239" t="s">
        <v>43</v>
      </c>
      <c r="F3" s="240"/>
      <c r="G3" s="240"/>
      <c r="H3" s="240"/>
      <c r="I3" s="240"/>
      <c r="J3" s="241"/>
    </row>
    <row r="4" spans="1:15" ht="23.25" customHeight="1" x14ac:dyDescent="0.2">
      <c r="A4" s="76">
        <v>23907</v>
      </c>
      <c r="B4" s="82" t="s">
        <v>46</v>
      </c>
      <c r="C4" s="83"/>
      <c r="D4" s="84" t="s">
        <v>42</v>
      </c>
      <c r="E4" s="255" t="s">
        <v>43</v>
      </c>
      <c r="F4" s="256"/>
      <c r="G4" s="256"/>
      <c r="H4" s="256"/>
      <c r="I4" s="256"/>
      <c r="J4" s="257"/>
    </row>
    <row r="5" spans="1:15" ht="24" customHeight="1" x14ac:dyDescent="0.2">
      <c r="A5" s="2"/>
      <c r="B5" s="31" t="s">
        <v>18</v>
      </c>
      <c r="D5" s="193" t="s">
        <v>214</v>
      </c>
      <c r="E5" s="194"/>
      <c r="F5" s="194"/>
      <c r="G5" s="194"/>
      <c r="H5" s="195" t="s">
        <v>17</v>
      </c>
      <c r="I5" s="196" t="s">
        <v>216</v>
      </c>
      <c r="J5" s="8"/>
    </row>
    <row r="6" spans="1:15" ht="15.75" customHeight="1" x14ac:dyDescent="0.2">
      <c r="A6" s="2"/>
      <c r="B6" s="28"/>
      <c r="C6" s="55"/>
      <c r="D6" s="193" t="s">
        <v>215</v>
      </c>
      <c r="E6" s="194"/>
      <c r="F6" s="194"/>
      <c r="G6" s="194"/>
      <c r="H6" s="195" t="s">
        <v>14</v>
      </c>
      <c r="I6" s="193"/>
      <c r="J6" s="8"/>
    </row>
    <row r="7" spans="1:15" ht="15.75" customHeight="1" x14ac:dyDescent="0.2">
      <c r="A7" s="2"/>
      <c r="B7" s="29"/>
      <c r="C7" s="56"/>
      <c r="D7" s="53"/>
      <c r="E7" s="247"/>
      <c r="F7" s="248"/>
      <c r="G7" s="248"/>
      <c r="H7" s="24"/>
      <c r="I7" s="23"/>
      <c r="J7" s="34"/>
    </row>
    <row r="8" spans="1:15" ht="24" hidden="1" customHeight="1" x14ac:dyDescent="0.2">
      <c r="A8" s="2"/>
      <c r="B8" s="31" t="s">
        <v>5</v>
      </c>
      <c r="D8" s="51"/>
      <c r="H8" s="18" t="s">
        <v>17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14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31"/>
      <c r="E11" s="231"/>
      <c r="F11" s="231"/>
      <c r="G11" s="231"/>
      <c r="H11" s="18" t="s">
        <v>17</v>
      </c>
      <c r="I11" s="86"/>
      <c r="J11" s="8"/>
    </row>
    <row r="12" spans="1:15" ht="15.75" customHeight="1" x14ac:dyDescent="0.2">
      <c r="A12" s="2"/>
      <c r="B12" s="28"/>
      <c r="C12" s="55"/>
      <c r="D12" s="243"/>
      <c r="E12" s="243"/>
      <c r="F12" s="243"/>
      <c r="G12" s="243"/>
      <c r="H12" s="18" t="s">
        <v>14</v>
      </c>
      <c r="I12" s="86"/>
      <c r="J12" s="8"/>
    </row>
    <row r="13" spans="1:15" ht="15.75" customHeight="1" x14ac:dyDescent="0.2">
      <c r="A13" s="2"/>
      <c r="B13" s="29"/>
      <c r="C13" s="56"/>
      <c r="D13" s="85"/>
      <c r="E13" s="245"/>
      <c r="F13" s="246"/>
      <c r="G13" s="246"/>
      <c r="H13" s="19"/>
      <c r="I13" s="23"/>
      <c r="J13" s="34"/>
    </row>
    <row r="14" spans="1:15" ht="24" customHeight="1" x14ac:dyDescent="0.2">
      <c r="A14" s="2"/>
      <c r="B14" s="43" t="s">
        <v>6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13</v>
      </c>
      <c r="C15" s="61"/>
      <c r="D15" s="54"/>
      <c r="E15" s="242"/>
      <c r="F15" s="242"/>
      <c r="G15" s="232"/>
      <c r="H15" s="232"/>
      <c r="I15" s="232" t="s">
        <v>20</v>
      </c>
      <c r="J15" s="244"/>
    </row>
    <row r="16" spans="1:15" ht="23.25" customHeight="1" x14ac:dyDescent="0.2">
      <c r="A16" s="139" t="s">
        <v>8</v>
      </c>
      <c r="B16" s="38" t="s">
        <v>8</v>
      </c>
      <c r="C16" s="62"/>
      <c r="D16" s="63"/>
      <c r="E16" s="226"/>
      <c r="F16" s="227"/>
      <c r="G16" s="226"/>
      <c r="H16" s="227"/>
      <c r="I16" s="226">
        <f>SUMIF(F49:F57,A16,I49:I57)+SUMIF(F49:F57,"PSU",I49:I57)</f>
        <v>0</v>
      </c>
      <c r="J16" s="228"/>
    </row>
    <row r="17" spans="1:10" ht="23.25" customHeight="1" x14ac:dyDescent="0.2">
      <c r="A17" s="139" t="s">
        <v>9</v>
      </c>
      <c r="B17" s="38" t="s">
        <v>9</v>
      </c>
      <c r="C17" s="62"/>
      <c r="D17" s="63"/>
      <c r="E17" s="226"/>
      <c r="F17" s="227"/>
      <c r="G17" s="226"/>
      <c r="H17" s="227"/>
      <c r="I17" s="226">
        <f>SUMIF(F49:F57,A17,I49:I57)</f>
        <v>0</v>
      </c>
      <c r="J17" s="228"/>
    </row>
    <row r="18" spans="1:10" ht="23.25" customHeight="1" x14ac:dyDescent="0.2">
      <c r="A18" s="139" t="s">
        <v>10</v>
      </c>
      <c r="B18" s="38" t="s">
        <v>10</v>
      </c>
      <c r="C18" s="62"/>
      <c r="D18" s="63"/>
      <c r="E18" s="226"/>
      <c r="F18" s="227"/>
      <c r="G18" s="226"/>
      <c r="H18" s="227"/>
      <c r="I18" s="226">
        <f>SUMIF(F49:F57,A18,I49:I57)</f>
        <v>0</v>
      </c>
      <c r="J18" s="228"/>
    </row>
    <row r="19" spans="1:10" ht="23.25" customHeight="1" x14ac:dyDescent="0.2">
      <c r="A19" s="139" t="s">
        <v>73</v>
      </c>
      <c r="B19" s="38" t="s">
        <v>21</v>
      </c>
      <c r="C19" s="62"/>
      <c r="D19" s="63"/>
      <c r="E19" s="226"/>
      <c r="F19" s="227"/>
      <c r="G19" s="226"/>
      <c r="H19" s="227"/>
      <c r="I19" s="226">
        <f>SUMIF(F49:F57,A19,I49:I57)</f>
        <v>0</v>
      </c>
      <c r="J19" s="228"/>
    </row>
    <row r="20" spans="1:10" ht="23.25" customHeight="1" x14ac:dyDescent="0.2">
      <c r="A20" s="139" t="s">
        <v>74</v>
      </c>
      <c r="B20" s="38" t="s">
        <v>22</v>
      </c>
      <c r="C20" s="62"/>
      <c r="D20" s="63"/>
      <c r="E20" s="226"/>
      <c r="F20" s="227"/>
      <c r="G20" s="226"/>
      <c r="H20" s="227"/>
      <c r="I20" s="226">
        <f>SUMIF(F49:F57,A20,I49:I57)</f>
        <v>0</v>
      </c>
      <c r="J20" s="228"/>
    </row>
    <row r="21" spans="1:10" ht="23.25" customHeight="1" x14ac:dyDescent="0.2">
      <c r="A21" s="2"/>
      <c r="B21" s="48" t="s">
        <v>20</v>
      </c>
      <c r="C21" s="64"/>
      <c r="D21" s="65"/>
      <c r="E21" s="229"/>
      <c r="F21" s="249"/>
      <c r="G21" s="229"/>
      <c r="H21" s="249"/>
      <c r="I21" s="229">
        <f>SUM(I16:J20)</f>
        <v>0</v>
      </c>
      <c r="J21" s="230"/>
    </row>
    <row r="22" spans="1:10" ht="33" customHeight="1" x14ac:dyDescent="0.2">
      <c r="A22" s="2"/>
      <c r="B22" s="42" t="s">
        <v>23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24</v>
      </c>
      <c r="C23" s="62"/>
      <c r="D23" s="63"/>
      <c r="E23" s="67">
        <v>0</v>
      </c>
      <c r="F23" s="39" t="s">
        <v>0</v>
      </c>
      <c r="G23" s="224">
        <f>ZakladDPHSniVypocet</f>
        <v>0</v>
      </c>
      <c r="H23" s="225"/>
      <c r="I23" s="225"/>
      <c r="J23" s="40" t="str">
        <f t="shared" ref="J23:J28" si="0">Mena</f>
        <v>EUR</v>
      </c>
    </row>
    <row r="24" spans="1:10" ht="23.25" customHeight="1" x14ac:dyDescent="0.2">
      <c r="A24" s="2">
        <f>(A23-INT(A23))*100</f>
        <v>0</v>
      </c>
      <c r="B24" s="38" t="s">
        <v>25</v>
      </c>
      <c r="C24" s="62"/>
      <c r="D24" s="63"/>
      <c r="E24" s="67">
        <f>SazbaDPH1</f>
        <v>0</v>
      </c>
      <c r="F24" s="39" t="s">
        <v>0</v>
      </c>
      <c r="G24" s="222">
        <f>IF(A24&gt;50, ROUNDUP(A23, 0), ROUNDDOWN(A23, 0))</f>
        <v>0</v>
      </c>
      <c r="H24" s="223"/>
      <c r="I24" s="223"/>
      <c r="J24" s="40" t="str">
        <f t="shared" si="0"/>
        <v>EUR</v>
      </c>
    </row>
    <row r="25" spans="1:10" ht="23.25" customHeight="1" x14ac:dyDescent="0.2">
      <c r="A25" s="2">
        <f>ZakladDPHZakl*SazbaDPH2/100</f>
        <v>0</v>
      </c>
      <c r="B25" s="38" t="s">
        <v>26</v>
      </c>
      <c r="C25" s="62"/>
      <c r="D25" s="63"/>
      <c r="E25" s="67">
        <v>20</v>
      </c>
      <c r="F25" s="39" t="s">
        <v>0</v>
      </c>
      <c r="G25" s="224">
        <f>ZakladDPHZaklVypocet</f>
        <v>0</v>
      </c>
      <c r="H25" s="225"/>
      <c r="I25" s="225"/>
      <c r="J25" s="40" t="str">
        <f t="shared" si="0"/>
        <v>EUR</v>
      </c>
    </row>
    <row r="26" spans="1:10" ht="23.25" customHeight="1" x14ac:dyDescent="0.2">
      <c r="A26" s="2">
        <f>(A25-INT(A25))*100</f>
        <v>0</v>
      </c>
      <c r="B26" s="32" t="s">
        <v>27</v>
      </c>
      <c r="C26" s="68"/>
      <c r="D26" s="54"/>
      <c r="E26" s="69">
        <f>SazbaDPH2</f>
        <v>20</v>
      </c>
      <c r="F26" s="30" t="s">
        <v>0</v>
      </c>
      <c r="G26" s="253">
        <f>IF(A26&gt;50, ROUNDUP(A25, 0), ROUNDDOWN(A25, 0))</f>
        <v>0</v>
      </c>
      <c r="H26" s="254"/>
      <c r="I26" s="254"/>
      <c r="J26" s="37" t="str">
        <f t="shared" si="0"/>
        <v>EUR</v>
      </c>
    </row>
    <row r="27" spans="1:10" ht="23.25" customHeight="1" thickBot="1" x14ac:dyDescent="0.25">
      <c r="A27" s="2">
        <f>ZakladDPHSni+DPHSni+ZakladDPHZakl+DPHZakl</f>
        <v>0</v>
      </c>
      <c r="B27" s="31" t="s">
        <v>28</v>
      </c>
      <c r="C27" s="70"/>
      <c r="D27" s="71"/>
      <c r="E27" s="70"/>
      <c r="F27" s="16"/>
      <c r="G27" s="235">
        <f>CenaCelkem-(ZakladDPHSni+DPHSni+ZakladDPHZakl+DPHZakl)</f>
        <v>0</v>
      </c>
      <c r="H27" s="235"/>
      <c r="I27" s="235"/>
      <c r="J27" s="41" t="str">
        <f t="shared" si="0"/>
        <v>EUR</v>
      </c>
    </row>
    <row r="28" spans="1:10" ht="27.75" hidden="1" customHeight="1" thickBot="1" x14ac:dyDescent="0.25">
      <c r="A28" s="2"/>
      <c r="B28" s="113" t="s">
        <v>29</v>
      </c>
      <c r="C28" s="114"/>
      <c r="D28" s="114"/>
      <c r="E28" s="115"/>
      <c r="F28" s="116"/>
      <c r="G28" s="234">
        <f>ZakladDPHSniVypocet+ZakladDPHZaklVypocet</f>
        <v>0</v>
      </c>
      <c r="H28" s="234"/>
      <c r="I28" s="234"/>
      <c r="J28" s="117" t="str">
        <f t="shared" si="0"/>
        <v>EUR</v>
      </c>
    </row>
    <row r="29" spans="1:10" ht="27.75" customHeight="1" thickBot="1" x14ac:dyDescent="0.25">
      <c r="A29" s="2">
        <f>(A27-INT(A27))*100</f>
        <v>0</v>
      </c>
      <c r="B29" s="113" t="s">
        <v>30</v>
      </c>
      <c r="C29" s="118"/>
      <c r="D29" s="118"/>
      <c r="E29" s="118"/>
      <c r="F29" s="119"/>
      <c r="G29" s="233">
        <f>IF(A29&gt;50, ROUNDUP(A27, 0), ROUNDDOWN(A27, 0))</f>
        <v>0</v>
      </c>
      <c r="H29" s="233"/>
      <c r="I29" s="233"/>
      <c r="J29" s="120" t="s">
        <v>52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31</v>
      </c>
      <c r="D32" s="73"/>
      <c r="E32" s="73"/>
      <c r="F32" s="15" t="s">
        <v>32</v>
      </c>
      <c r="G32" s="26"/>
      <c r="H32" s="27" t="s">
        <v>49</v>
      </c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8"/>
      <c r="E34" s="219"/>
      <c r="G34" s="220"/>
      <c r="H34" s="221"/>
      <c r="I34" s="221"/>
      <c r="J34" s="25"/>
    </row>
    <row r="35" spans="1:10" ht="12.75" customHeight="1" x14ac:dyDescent="0.2">
      <c r="A35" s="2"/>
      <c r="B35" s="2"/>
      <c r="D35" s="217" t="s">
        <v>33</v>
      </c>
      <c r="E35" s="217"/>
      <c r="H35" s="10" t="s">
        <v>34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hidden="1" customHeight="1" x14ac:dyDescent="0.2">
      <c r="B37" s="90" t="s">
        <v>35</v>
      </c>
      <c r="C37" s="91"/>
      <c r="D37" s="91"/>
      <c r="E37" s="91"/>
      <c r="F37" s="92"/>
      <c r="G37" s="92"/>
      <c r="H37" s="92"/>
      <c r="I37" s="92"/>
      <c r="J37" s="93"/>
    </row>
    <row r="38" spans="1:10" ht="25.5" hidden="1" customHeight="1" x14ac:dyDescent="0.2">
      <c r="A38" s="89" t="s">
        <v>16</v>
      </c>
      <c r="B38" s="94" t="s">
        <v>4</v>
      </c>
      <c r="C38" s="95" t="s">
        <v>36</v>
      </c>
      <c r="D38" s="95"/>
      <c r="E38" s="95"/>
      <c r="F38" s="96" t="s">
        <v>24</v>
      </c>
      <c r="G38" s="96" t="s">
        <v>26</v>
      </c>
      <c r="H38" s="97" t="s">
        <v>37</v>
      </c>
      <c r="I38" s="97" t="s">
        <v>38</v>
      </c>
      <c r="J38" s="98" t="s">
        <v>0</v>
      </c>
    </row>
    <row r="39" spans="1:10" ht="25.5" hidden="1" customHeight="1" x14ac:dyDescent="0.2">
      <c r="A39" s="89">
        <v>1</v>
      </c>
      <c r="B39" s="99" t="s">
        <v>50</v>
      </c>
      <c r="C39" s="212"/>
      <c r="D39" s="212"/>
      <c r="E39" s="212"/>
      <c r="F39" s="100">
        <f>'01 20180120.01_2021 Pol'!AE85</f>
        <v>0</v>
      </c>
      <c r="G39" s="101">
        <f>'01 20180120.01_2021 Pol'!AF85</f>
        <v>0</v>
      </c>
      <c r="H39" s="102">
        <f>(F39*SazbaDPH1/100)+(G39*SazbaDPH2/100)</f>
        <v>0</v>
      </c>
      <c r="I39" s="102">
        <f>F39+G39+H39</f>
        <v>0</v>
      </c>
      <c r="J39" s="103" t="str">
        <f t="array" ref="J39">IF(CenaCelkemVypocet=0,"",I39/CenaCelkemVypocet*100)</f>
        <v/>
      </c>
    </row>
    <row r="40" spans="1:10" ht="25.5" hidden="1" customHeight="1" x14ac:dyDescent="0.2">
      <c r="A40" s="89">
        <v>2</v>
      </c>
      <c r="B40" s="104" t="s">
        <v>44</v>
      </c>
      <c r="C40" s="213" t="s">
        <v>43</v>
      </c>
      <c r="D40" s="213"/>
      <c r="E40" s="213"/>
      <c r="F40" s="105">
        <f>'01 20180120.01_2021 Pol'!AE85</f>
        <v>0</v>
      </c>
      <c r="G40" s="106">
        <f>'01 20180120.01_2021 Pol'!AF85</f>
        <v>0</v>
      </c>
      <c r="H40" s="106">
        <f>(F40*SazbaDPH1/100)+(G40*SazbaDPH2/100)</f>
        <v>0</v>
      </c>
      <c r="I40" s="106">
        <f>F40+G40+H40</f>
        <v>0</v>
      </c>
      <c r="J40" s="107" t="str">
        <f t="array" ref="J40">IF(CenaCelkemVypocet=0,"",I40/CenaCelkemVypocet*100)</f>
        <v/>
      </c>
    </row>
    <row r="41" spans="1:10" ht="25.5" hidden="1" customHeight="1" x14ac:dyDescent="0.2">
      <c r="A41" s="89">
        <v>3</v>
      </c>
      <c r="B41" s="108" t="s">
        <v>42</v>
      </c>
      <c r="C41" s="212" t="s">
        <v>43</v>
      </c>
      <c r="D41" s="212"/>
      <c r="E41" s="212"/>
      <c r="F41" s="109">
        <f>'01 20180120.01_2021 Pol'!AE85</f>
        <v>0</v>
      </c>
      <c r="G41" s="102">
        <f>'01 20180120.01_2021 Pol'!AF85</f>
        <v>0</v>
      </c>
      <c r="H41" s="102">
        <f>(F41*SazbaDPH1/100)+(G41*SazbaDPH2/100)</f>
        <v>0</v>
      </c>
      <c r="I41" s="102">
        <f>F41+G41+H41</f>
        <v>0</v>
      </c>
      <c r="J41" s="103" t="str">
        <f t="array" ref="J41">IF(CenaCelkemVypocet=0,"",I41/CenaCelkemVypocet*100)</f>
        <v/>
      </c>
    </row>
    <row r="42" spans="1:10" ht="25.5" hidden="1" customHeight="1" x14ac:dyDescent="0.2">
      <c r="A42" s="89"/>
      <c r="B42" s="214" t="s">
        <v>51</v>
      </c>
      <c r="C42" s="215"/>
      <c r="D42" s="215"/>
      <c r="E42" s="216"/>
      <c r="F42" s="110">
        <f>SUMIF(A39:A41,"=1",F39:F41)</f>
        <v>0</v>
      </c>
      <c r="G42" s="111">
        <f>SUMIF(A39:A41,"=1",G39:G41)</f>
        <v>0</v>
      </c>
      <c r="H42" s="111">
        <f>SUMIF(A39:A41,"=1",H39:H41)</f>
        <v>0</v>
      </c>
      <c r="I42" s="111">
        <f>SUMIF(A39:A41,"=1",I39:I41)</f>
        <v>0</v>
      </c>
      <c r="J42" s="112">
        <f>SUMIF(A39:A41,"=1",J39:J41)</f>
        <v>0</v>
      </c>
    </row>
    <row r="46" spans="1:10" ht="15.75" x14ac:dyDescent="0.25">
      <c r="B46" s="121" t="s">
        <v>53</v>
      </c>
    </row>
    <row r="48" spans="1:10" ht="25.5" customHeight="1" x14ac:dyDescent="0.2">
      <c r="A48" s="123"/>
      <c r="B48" s="126" t="s">
        <v>4</v>
      </c>
      <c r="C48" s="126" t="s">
        <v>36</v>
      </c>
      <c r="D48" s="127"/>
      <c r="E48" s="127"/>
      <c r="F48" s="128" t="s">
        <v>54</v>
      </c>
      <c r="G48" s="128"/>
      <c r="H48" s="128"/>
      <c r="I48" s="128" t="s">
        <v>20</v>
      </c>
      <c r="J48" s="128" t="s">
        <v>0</v>
      </c>
    </row>
    <row r="49" spans="1:10" ht="36.75" customHeight="1" x14ac:dyDescent="0.2">
      <c r="A49" s="124"/>
      <c r="B49" s="129" t="s">
        <v>55</v>
      </c>
      <c r="C49" s="210" t="s">
        <v>56</v>
      </c>
      <c r="D49" s="211"/>
      <c r="E49" s="211"/>
      <c r="F49" s="135" t="s">
        <v>8</v>
      </c>
      <c r="G49" s="136"/>
      <c r="H49" s="136"/>
      <c r="I49" s="136">
        <f>'01 20180120.01_2021 Pol'!G8</f>
        <v>0</v>
      </c>
      <c r="J49" s="133" t="str">
        <f>IF(I58=0,"",I49/I58*100)</f>
        <v/>
      </c>
    </row>
    <row r="50" spans="1:10" ht="36.75" customHeight="1" x14ac:dyDescent="0.2">
      <c r="A50" s="124"/>
      <c r="B50" s="129" t="s">
        <v>57</v>
      </c>
      <c r="C50" s="210" t="s">
        <v>58</v>
      </c>
      <c r="D50" s="211"/>
      <c r="E50" s="211"/>
      <c r="F50" s="135" t="s">
        <v>8</v>
      </c>
      <c r="G50" s="136"/>
      <c r="H50" s="136"/>
      <c r="I50" s="136">
        <f>'01 20180120.01_2021 Pol'!G13</f>
        <v>0</v>
      </c>
      <c r="J50" s="133" t="str">
        <f>IF(I58=0,"",I50/I58*100)</f>
        <v/>
      </c>
    </row>
    <row r="51" spans="1:10" ht="36.75" customHeight="1" x14ac:dyDescent="0.2">
      <c r="A51" s="124"/>
      <c r="B51" s="129" t="s">
        <v>59</v>
      </c>
      <c r="C51" s="210" t="s">
        <v>60</v>
      </c>
      <c r="D51" s="211"/>
      <c r="E51" s="211"/>
      <c r="F51" s="135" t="s">
        <v>8</v>
      </c>
      <c r="G51" s="136"/>
      <c r="H51" s="136"/>
      <c r="I51" s="136">
        <f>'01 20180120.01_2021 Pol'!G53</f>
        <v>0</v>
      </c>
      <c r="J51" s="133" t="str">
        <f>IF(I58=0,"",I51/I58*100)</f>
        <v/>
      </c>
    </row>
    <row r="52" spans="1:10" ht="36.75" customHeight="1" x14ac:dyDescent="0.2">
      <c r="A52" s="124"/>
      <c r="B52" s="129" t="s">
        <v>61</v>
      </c>
      <c r="C52" s="210" t="s">
        <v>62</v>
      </c>
      <c r="D52" s="211"/>
      <c r="E52" s="211"/>
      <c r="F52" s="135" t="s">
        <v>8</v>
      </c>
      <c r="G52" s="136"/>
      <c r="H52" s="136"/>
      <c r="I52" s="136">
        <f>'01 20180120.01_2021 Pol'!G56</f>
        <v>0</v>
      </c>
      <c r="J52" s="133" t="str">
        <f>IF(I58=0,"",I52/I58*100)</f>
        <v/>
      </c>
    </row>
    <row r="53" spans="1:10" ht="36.75" customHeight="1" x14ac:dyDescent="0.2">
      <c r="A53" s="124"/>
      <c r="B53" s="129" t="s">
        <v>63</v>
      </c>
      <c r="C53" s="210" t="s">
        <v>64</v>
      </c>
      <c r="D53" s="211"/>
      <c r="E53" s="211"/>
      <c r="F53" s="135" t="s">
        <v>8</v>
      </c>
      <c r="G53" s="136"/>
      <c r="H53" s="136"/>
      <c r="I53" s="136">
        <f>'01 20180120.01_2021 Pol'!G65</f>
        <v>0</v>
      </c>
      <c r="J53" s="133" t="str">
        <f>IF(I58=0,"",I53/I58*100)</f>
        <v/>
      </c>
    </row>
    <row r="54" spans="1:10" ht="36.75" customHeight="1" x14ac:dyDescent="0.2">
      <c r="A54" s="124"/>
      <c r="B54" s="129" t="s">
        <v>65</v>
      </c>
      <c r="C54" s="210" t="s">
        <v>66</v>
      </c>
      <c r="D54" s="211"/>
      <c r="E54" s="211"/>
      <c r="F54" s="135" t="s">
        <v>8</v>
      </c>
      <c r="G54" s="136"/>
      <c r="H54" s="136"/>
      <c r="I54" s="136">
        <f>'01 20180120.01_2021 Pol'!G68</f>
        <v>0</v>
      </c>
      <c r="J54" s="133" t="str">
        <f>IF(I58=0,"",I54/I58*100)</f>
        <v/>
      </c>
    </row>
    <row r="55" spans="1:10" ht="36.75" customHeight="1" x14ac:dyDescent="0.2">
      <c r="A55" s="124"/>
      <c r="B55" s="129" t="s">
        <v>67</v>
      </c>
      <c r="C55" s="210" t="s">
        <v>68</v>
      </c>
      <c r="D55" s="211"/>
      <c r="E55" s="211"/>
      <c r="F55" s="135" t="s">
        <v>8</v>
      </c>
      <c r="G55" s="136"/>
      <c r="H55" s="136"/>
      <c r="I55" s="136">
        <f>'01 20180120.01_2021 Pol'!G71</f>
        <v>0</v>
      </c>
      <c r="J55" s="133" t="str">
        <f>IF(I58=0,"",I55/I58*100)</f>
        <v/>
      </c>
    </row>
    <row r="56" spans="1:10" ht="36.75" customHeight="1" x14ac:dyDescent="0.2">
      <c r="A56" s="124"/>
      <c r="B56" s="129" t="s">
        <v>69</v>
      </c>
      <c r="C56" s="210" t="s">
        <v>70</v>
      </c>
      <c r="D56" s="211"/>
      <c r="E56" s="211"/>
      <c r="F56" s="135" t="s">
        <v>71</v>
      </c>
      <c r="G56" s="136"/>
      <c r="H56" s="136"/>
      <c r="I56" s="136">
        <f>'01 20180120.01_2021 Pol'!G73</f>
        <v>0</v>
      </c>
      <c r="J56" s="133" t="str">
        <f>IF(I58=0,"",I56/I58*100)</f>
        <v/>
      </c>
    </row>
    <row r="57" spans="1:10" ht="36.75" customHeight="1" x14ac:dyDescent="0.2">
      <c r="A57" s="124"/>
      <c r="B57" s="129" t="s">
        <v>72</v>
      </c>
      <c r="C57" s="210" t="s">
        <v>21</v>
      </c>
      <c r="D57" s="211"/>
      <c r="E57" s="211"/>
      <c r="F57" s="135" t="s">
        <v>73</v>
      </c>
      <c r="G57" s="136"/>
      <c r="H57" s="136"/>
      <c r="I57" s="136">
        <f>'01 20180120.01_2021 Pol'!G81</f>
        <v>0</v>
      </c>
      <c r="J57" s="133" t="str">
        <f>IF(I58=0,"",I57/I58*100)</f>
        <v/>
      </c>
    </row>
    <row r="58" spans="1:10" ht="25.5" customHeight="1" x14ac:dyDescent="0.2">
      <c r="A58" s="125"/>
      <c r="B58" s="130" t="s">
        <v>38</v>
      </c>
      <c r="C58" s="131"/>
      <c r="D58" s="132"/>
      <c r="E58" s="132"/>
      <c r="F58" s="137"/>
      <c r="G58" s="138"/>
      <c r="H58" s="138"/>
      <c r="I58" s="138">
        <f>SUM(I49:I57)</f>
        <v>0</v>
      </c>
      <c r="J58" s="134">
        <f>SUM(J49:J57)</f>
        <v>0</v>
      </c>
    </row>
    <row r="59" spans="1:10" x14ac:dyDescent="0.2">
      <c r="F59" s="87"/>
      <c r="G59" s="87"/>
      <c r="H59" s="87"/>
      <c r="I59" s="87"/>
      <c r="J59" s="88"/>
    </row>
    <row r="60" spans="1:10" x14ac:dyDescent="0.2">
      <c r="F60" s="87"/>
      <c r="G60" s="87"/>
      <c r="H60" s="87"/>
      <c r="I60" s="87"/>
      <c r="J60" s="88"/>
    </row>
    <row r="61" spans="1:10" x14ac:dyDescent="0.2">
      <c r="F61" s="87"/>
      <c r="G61" s="87"/>
      <c r="H61" s="87"/>
      <c r="I61" s="87"/>
      <c r="J61" s="88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52">
    <mergeCell ref="B1:J1"/>
    <mergeCell ref="G26:I26"/>
    <mergeCell ref="E4:J4"/>
    <mergeCell ref="G16:H16"/>
    <mergeCell ref="G17:H17"/>
    <mergeCell ref="E16:F16"/>
    <mergeCell ref="I17:J17"/>
    <mergeCell ref="I18:J18"/>
    <mergeCell ref="E2:J2"/>
    <mergeCell ref="E3:J3"/>
    <mergeCell ref="E15:F15"/>
    <mergeCell ref="E17:F17"/>
    <mergeCell ref="D12:G12"/>
    <mergeCell ref="I15:J15"/>
    <mergeCell ref="I16:J16"/>
    <mergeCell ref="E13:G13"/>
    <mergeCell ref="E7:G7"/>
    <mergeCell ref="D11:G11"/>
    <mergeCell ref="G15:H15"/>
    <mergeCell ref="G29:I29"/>
    <mergeCell ref="G25:I25"/>
    <mergeCell ref="I19:J19"/>
    <mergeCell ref="G28:I28"/>
    <mergeCell ref="G27:I27"/>
    <mergeCell ref="G18:H18"/>
    <mergeCell ref="E18:F18"/>
    <mergeCell ref="E21:F21"/>
    <mergeCell ref="G21:H21"/>
    <mergeCell ref="E19:F19"/>
    <mergeCell ref="E20:F20"/>
    <mergeCell ref="I20:J20"/>
    <mergeCell ref="I21:J21"/>
    <mergeCell ref="G19:H19"/>
    <mergeCell ref="G20:H20"/>
    <mergeCell ref="D35:E35"/>
    <mergeCell ref="D34:E34"/>
    <mergeCell ref="G34:I34"/>
    <mergeCell ref="G24:I24"/>
    <mergeCell ref="G23:I23"/>
    <mergeCell ref="C39:E39"/>
    <mergeCell ref="C40:E40"/>
    <mergeCell ref="C41:E41"/>
    <mergeCell ref="B42:E42"/>
    <mergeCell ref="C49:E49"/>
    <mergeCell ref="C55:E55"/>
    <mergeCell ref="C56:E56"/>
    <mergeCell ref="C57:E57"/>
    <mergeCell ref="C50:E50"/>
    <mergeCell ref="C51:E51"/>
    <mergeCell ref="C52:E52"/>
    <mergeCell ref="C53:E53"/>
    <mergeCell ref="C54:E54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58" t="s">
        <v>39</v>
      </c>
      <c r="B1" s="258"/>
      <c r="C1" s="259"/>
      <c r="D1" s="258"/>
      <c r="E1" s="258"/>
      <c r="F1" s="258"/>
      <c r="G1" s="258"/>
    </row>
    <row r="2" spans="1:7" ht="24.95" customHeight="1" x14ac:dyDescent="0.2">
      <c r="A2" s="50" t="s">
        <v>40</v>
      </c>
      <c r="B2" s="49"/>
      <c r="C2" s="260"/>
      <c r="D2" s="260"/>
      <c r="E2" s="260"/>
      <c r="F2" s="260"/>
      <c r="G2" s="261"/>
    </row>
    <row r="3" spans="1:7" ht="24.95" customHeight="1" x14ac:dyDescent="0.2">
      <c r="A3" s="50" t="s">
        <v>3</v>
      </c>
      <c r="B3" s="49"/>
      <c r="C3" s="260"/>
      <c r="D3" s="260"/>
      <c r="E3" s="260"/>
      <c r="F3" s="260"/>
      <c r="G3" s="261"/>
    </row>
    <row r="4" spans="1:7" ht="24.95" customHeight="1" x14ac:dyDescent="0.2">
      <c r="A4" s="50" t="s">
        <v>41</v>
      </c>
      <c r="B4" s="49"/>
      <c r="C4" s="260"/>
      <c r="D4" s="260"/>
      <c r="E4" s="260"/>
      <c r="F4" s="260"/>
      <c r="G4" s="261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</sheetPr>
  <dimension ref="A1:BH4991"/>
  <sheetViews>
    <sheetView tabSelected="1" zoomScale="120" zoomScaleNormal="120" workbookViewId="0">
      <pane ySplit="7" topLeftCell="A26" activePane="bottomLeft" state="frozen"/>
      <selection pane="bottomLeft" activeCell="C45" sqref="C45:G45"/>
    </sheetView>
  </sheetViews>
  <sheetFormatPr defaultRowHeight="12.75" outlineLevelRow="1" x14ac:dyDescent="0.2"/>
  <cols>
    <col min="1" max="1" width="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4" width="0" hidden="1" customWidth="1"/>
    <col min="25" max="25" width="25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66" t="s">
        <v>2</v>
      </c>
      <c r="B1" s="266"/>
      <c r="C1" s="266"/>
      <c r="D1" s="266"/>
      <c r="E1" s="266"/>
      <c r="F1" s="266"/>
      <c r="G1" s="266"/>
      <c r="AG1" t="s">
        <v>75</v>
      </c>
    </row>
    <row r="2" spans="1:60" ht="24.95" customHeight="1" x14ac:dyDescent="0.2">
      <c r="A2" s="140" t="s">
        <v>40</v>
      </c>
      <c r="B2" s="49" t="s">
        <v>47</v>
      </c>
      <c r="C2" s="267" t="s">
        <v>48</v>
      </c>
      <c r="D2" s="268"/>
      <c r="E2" s="268"/>
      <c r="F2" s="268"/>
      <c r="G2" s="269"/>
      <c r="Y2" s="205"/>
      <c r="AG2" t="s">
        <v>76</v>
      </c>
    </row>
    <row r="3" spans="1:60" ht="24.95" customHeight="1" x14ac:dyDescent="0.2">
      <c r="A3" s="140" t="s">
        <v>3</v>
      </c>
      <c r="B3" s="49" t="s">
        <v>44</v>
      </c>
      <c r="C3" s="267" t="s">
        <v>43</v>
      </c>
      <c r="D3" s="268"/>
      <c r="E3" s="268"/>
      <c r="F3" s="268"/>
      <c r="G3" s="269"/>
      <c r="Y3" s="206"/>
      <c r="AC3" s="122" t="s">
        <v>76</v>
      </c>
      <c r="AG3" t="s">
        <v>77</v>
      </c>
    </row>
    <row r="4" spans="1:60" ht="24.95" customHeight="1" x14ac:dyDescent="0.2">
      <c r="A4" s="141" t="s">
        <v>41</v>
      </c>
      <c r="B4" s="142" t="s">
        <v>42</v>
      </c>
      <c r="C4" s="270" t="s">
        <v>43</v>
      </c>
      <c r="D4" s="271"/>
      <c r="E4" s="271"/>
      <c r="F4" s="271"/>
      <c r="G4" s="272"/>
      <c r="Y4" s="206"/>
      <c r="AG4" t="s">
        <v>78</v>
      </c>
    </row>
    <row r="5" spans="1:60" x14ac:dyDescent="0.2">
      <c r="D5" s="10"/>
      <c r="Y5" s="206"/>
    </row>
    <row r="6" spans="1:60" ht="38.25" x14ac:dyDescent="0.2">
      <c r="A6" s="144" t="s">
        <v>79</v>
      </c>
      <c r="B6" s="146" t="s">
        <v>80</v>
      </c>
      <c r="C6" s="146" t="s">
        <v>81</v>
      </c>
      <c r="D6" s="145" t="s">
        <v>82</v>
      </c>
      <c r="E6" s="144" t="s">
        <v>83</v>
      </c>
      <c r="F6" s="143" t="s">
        <v>84</v>
      </c>
      <c r="G6" s="144" t="s">
        <v>20</v>
      </c>
      <c r="H6" s="147" t="s">
        <v>11</v>
      </c>
      <c r="I6" s="147" t="s">
        <v>85</v>
      </c>
      <c r="J6" s="147" t="s">
        <v>12</v>
      </c>
      <c r="K6" s="147" t="s">
        <v>86</v>
      </c>
      <c r="L6" s="147" t="s">
        <v>87</v>
      </c>
      <c r="M6" s="147" t="s">
        <v>88</v>
      </c>
      <c r="N6" s="147" t="s">
        <v>89</v>
      </c>
      <c r="O6" s="147" t="s">
        <v>90</v>
      </c>
      <c r="P6" s="147" t="s">
        <v>91</v>
      </c>
      <c r="Q6" s="147" t="s">
        <v>92</v>
      </c>
      <c r="R6" s="147" t="s">
        <v>93</v>
      </c>
      <c r="S6" s="147" t="s">
        <v>94</v>
      </c>
      <c r="T6" s="147" t="s">
        <v>95</v>
      </c>
      <c r="U6" s="147" t="s">
        <v>96</v>
      </c>
      <c r="V6" s="147" t="s">
        <v>97</v>
      </c>
      <c r="W6" s="147" t="s">
        <v>98</v>
      </c>
      <c r="X6" s="204" t="s">
        <v>99</v>
      </c>
      <c r="Y6" s="209" t="s">
        <v>218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206"/>
    </row>
    <row r="8" spans="1:60" x14ac:dyDescent="0.2">
      <c r="A8" s="165" t="s">
        <v>100</v>
      </c>
      <c r="B8" s="166" t="s">
        <v>55</v>
      </c>
      <c r="C8" s="185" t="s">
        <v>56</v>
      </c>
      <c r="D8" s="167"/>
      <c r="E8" s="168"/>
      <c r="F8" s="169"/>
      <c r="G8" s="170">
        <f>SUMIF(AG9:AG12,"&lt;&gt;NOR",G9:G12)</f>
        <v>0</v>
      </c>
      <c r="H8" s="164"/>
      <c r="I8" s="164">
        <f>SUM(I9:I12)</f>
        <v>0</v>
      </c>
      <c r="J8" s="164"/>
      <c r="K8" s="164">
        <f>SUM(K9:K12)</f>
        <v>0</v>
      </c>
      <c r="L8" s="164"/>
      <c r="M8" s="164">
        <f>SUM(M9:M12)</f>
        <v>0</v>
      </c>
      <c r="N8" s="164"/>
      <c r="O8" s="164">
        <f>SUM(O9:O12)</f>
        <v>0</v>
      </c>
      <c r="P8" s="164"/>
      <c r="Q8" s="164">
        <f>SUM(Q9:Q12)</f>
        <v>0</v>
      </c>
      <c r="R8" s="164"/>
      <c r="S8" s="164"/>
      <c r="T8" s="164"/>
      <c r="U8" s="164"/>
      <c r="V8" s="164">
        <f>SUM(V9:V12)</f>
        <v>357.23</v>
      </c>
      <c r="W8" s="164"/>
      <c r="X8" s="164"/>
      <c r="Y8" s="206"/>
      <c r="AG8" t="s">
        <v>101</v>
      </c>
    </row>
    <row r="9" spans="1:60" outlineLevel="1" x14ac:dyDescent="0.2">
      <c r="A9" s="177">
        <v>1</v>
      </c>
      <c r="B9" s="178" t="s">
        <v>102</v>
      </c>
      <c r="C9" s="186" t="s">
        <v>103</v>
      </c>
      <c r="D9" s="179" t="s">
        <v>104</v>
      </c>
      <c r="E9" s="180">
        <v>7848</v>
      </c>
      <c r="F9" s="181"/>
      <c r="G9" s="182">
        <f>ROUND(E9*F9,2)</f>
        <v>0</v>
      </c>
      <c r="H9" s="158"/>
      <c r="I9" s="157">
        <f>ROUND(E9*H9,2)</f>
        <v>0</v>
      </c>
      <c r="J9" s="158"/>
      <c r="K9" s="157">
        <f>ROUND(E9*J9,2)</f>
        <v>0</v>
      </c>
      <c r="L9" s="157">
        <v>20</v>
      </c>
      <c r="M9" s="157">
        <f>G9*(1+L9/100)</f>
        <v>0</v>
      </c>
      <c r="N9" s="157">
        <v>0</v>
      </c>
      <c r="O9" s="157">
        <f>ROUND(E9*N9,2)</f>
        <v>0</v>
      </c>
      <c r="P9" s="157">
        <v>0</v>
      </c>
      <c r="Q9" s="157">
        <f>ROUND(E9*P9,2)</f>
        <v>0</v>
      </c>
      <c r="R9" s="157"/>
      <c r="S9" s="157" t="s">
        <v>105</v>
      </c>
      <c r="T9" s="157" t="s">
        <v>106</v>
      </c>
      <c r="U9" s="157">
        <v>1.9E-2</v>
      </c>
      <c r="V9" s="157">
        <f>ROUND(E9*U9,2)</f>
        <v>149.11000000000001</v>
      </c>
      <c r="W9" s="157"/>
      <c r="X9" s="157" t="s">
        <v>107</v>
      </c>
      <c r="Y9" s="207"/>
      <c r="Z9" s="148"/>
      <c r="AA9" s="148"/>
      <c r="AB9" s="148"/>
      <c r="AC9" s="148"/>
      <c r="AD9" s="148"/>
      <c r="AE9" s="148"/>
      <c r="AF9" s="148"/>
      <c r="AG9" s="148" t="s">
        <v>108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22.5" outlineLevel="1" x14ac:dyDescent="0.2">
      <c r="A10" s="177">
        <v>2</v>
      </c>
      <c r="B10" s="178" t="s">
        <v>109</v>
      </c>
      <c r="C10" s="186" t="s">
        <v>110</v>
      </c>
      <c r="D10" s="179" t="s">
        <v>111</v>
      </c>
      <c r="E10" s="180">
        <v>274.68</v>
      </c>
      <c r="F10" s="181"/>
      <c r="G10" s="182">
        <f>ROUND(E10*F10,2)</f>
        <v>0</v>
      </c>
      <c r="H10" s="158"/>
      <c r="I10" s="157">
        <f>ROUND(E10*H10,2)</f>
        <v>0</v>
      </c>
      <c r="J10" s="158"/>
      <c r="K10" s="157">
        <f>ROUND(E10*J10,2)</f>
        <v>0</v>
      </c>
      <c r="L10" s="157">
        <v>20</v>
      </c>
      <c r="M10" s="157">
        <f>G10*(1+L10/100)</f>
        <v>0</v>
      </c>
      <c r="N10" s="157">
        <v>0</v>
      </c>
      <c r="O10" s="157">
        <f>ROUND(E10*N10,2)</f>
        <v>0</v>
      </c>
      <c r="P10" s="157">
        <v>0</v>
      </c>
      <c r="Q10" s="157">
        <f>ROUND(E10*P10,2)</f>
        <v>0</v>
      </c>
      <c r="R10" s="157"/>
      <c r="S10" s="157" t="s">
        <v>105</v>
      </c>
      <c r="T10" s="157" t="s">
        <v>106</v>
      </c>
      <c r="U10" s="157">
        <v>0.57479999999999998</v>
      </c>
      <c r="V10" s="157">
        <f>ROUND(E10*U10,2)</f>
        <v>157.88999999999999</v>
      </c>
      <c r="W10" s="157"/>
      <c r="X10" s="157" t="s">
        <v>107</v>
      </c>
      <c r="Y10" s="207"/>
      <c r="Z10" s="148"/>
      <c r="AA10" s="148"/>
      <c r="AB10" s="148"/>
      <c r="AC10" s="148"/>
      <c r="AD10" s="148"/>
      <c r="AE10" s="148"/>
      <c r="AF10" s="148"/>
      <c r="AG10" s="148" t="s">
        <v>108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77">
        <v>3</v>
      </c>
      <c r="B11" s="178" t="s">
        <v>112</v>
      </c>
      <c r="C11" s="186" t="s">
        <v>113</v>
      </c>
      <c r="D11" s="179" t="s">
        <v>111</v>
      </c>
      <c r="E11" s="180">
        <v>274.68</v>
      </c>
      <c r="F11" s="181"/>
      <c r="G11" s="182">
        <f>ROUND(E11*F11,2)</f>
        <v>0</v>
      </c>
      <c r="H11" s="158"/>
      <c r="I11" s="157">
        <f>ROUND(E11*H11,2)</f>
        <v>0</v>
      </c>
      <c r="J11" s="158"/>
      <c r="K11" s="157">
        <f>ROUND(E11*J11,2)</f>
        <v>0</v>
      </c>
      <c r="L11" s="157">
        <v>20</v>
      </c>
      <c r="M11" s="157">
        <f>G11*(1+L11/100)</f>
        <v>0</v>
      </c>
      <c r="N11" s="157">
        <v>0</v>
      </c>
      <c r="O11" s="157">
        <f>ROUND(E11*N11,2)</f>
        <v>0</v>
      </c>
      <c r="P11" s="157">
        <v>0</v>
      </c>
      <c r="Q11" s="157">
        <f>ROUND(E11*P11,2)</f>
        <v>0</v>
      </c>
      <c r="R11" s="157"/>
      <c r="S11" s="157" t="s">
        <v>105</v>
      </c>
      <c r="T11" s="157" t="s">
        <v>106</v>
      </c>
      <c r="U11" s="157">
        <v>0.04</v>
      </c>
      <c r="V11" s="157">
        <f>ROUND(E11*U11,2)</f>
        <v>10.99</v>
      </c>
      <c r="W11" s="157"/>
      <c r="X11" s="157" t="s">
        <v>107</v>
      </c>
      <c r="Y11" s="207"/>
      <c r="Z11" s="148"/>
      <c r="AA11" s="148"/>
      <c r="AB11" s="148"/>
      <c r="AC11" s="148"/>
      <c r="AD11" s="148"/>
      <c r="AE11" s="148"/>
      <c r="AF11" s="148"/>
      <c r="AG11" s="148" t="s">
        <v>108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ht="22.5" outlineLevel="1" x14ac:dyDescent="0.2">
      <c r="A12" s="177">
        <v>4</v>
      </c>
      <c r="B12" s="178" t="s">
        <v>114</v>
      </c>
      <c r="C12" s="186" t="s">
        <v>115</v>
      </c>
      <c r="D12" s="179" t="s">
        <v>116</v>
      </c>
      <c r="E12" s="180">
        <v>7848</v>
      </c>
      <c r="F12" s="181"/>
      <c r="G12" s="182">
        <f>ROUND(E12*F12,2)</f>
        <v>0</v>
      </c>
      <c r="H12" s="158"/>
      <c r="I12" s="157">
        <f>ROUND(E12*H12,2)</f>
        <v>0</v>
      </c>
      <c r="J12" s="158"/>
      <c r="K12" s="157">
        <f>ROUND(E12*J12,2)</f>
        <v>0</v>
      </c>
      <c r="L12" s="157">
        <v>20</v>
      </c>
      <c r="M12" s="157">
        <f>G12*(1+L12/100)</f>
        <v>0</v>
      </c>
      <c r="N12" s="157">
        <v>0</v>
      </c>
      <c r="O12" s="157">
        <f>ROUND(E12*N12,2)</f>
        <v>0</v>
      </c>
      <c r="P12" s="157">
        <v>0</v>
      </c>
      <c r="Q12" s="157">
        <f>ROUND(E12*P12,2)</f>
        <v>0</v>
      </c>
      <c r="R12" s="157"/>
      <c r="S12" s="157" t="s">
        <v>105</v>
      </c>
      <c r="T12" s="157" t="s">
        <v>117</v>
      </c>
      <c r="U12" s="157">
        <v>5.0000000000000001E-3</v>
      </c>
      <c r="V12" s="157">
        <f>ROUND(E12*U12,2)</f>
        <v>39.24</v>
      </c>
      <c r="W12" s="157"/>
      <c r="X12" s="157" t="s">
        <v>107</v>
      </c>
      <c r="Y12" s="207"/>
      <c r="Z12" s="148"/>
      <c r="AA12" s="148"/>
      <c r="AB12" s="148"/>
      <c r="AC12" s="148"/>
      <c r="AD12" s="148"/>
      <c r="AE12" s="148"/>
      <c r="AF12" s="148"/>
      <c r="AG12" s="148" t="s">
        <v>118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x14ac:dyDescent="0.2">
      <c r="A13" s="165" t="s">
        <v>100</v>
      </c>
      <c r="B13" s="166" t="s">
        <v>57</v>
      </c>
      <c r="C13" s="185" t="s">
        <v>58</v>
      </c>
      <c r="D13" s="167"/>
      <c r="E13" s="168"/>
      <c r="F13" s="169"/>
      <c r="G13" s="170">
        <f>SUMIF(AG14:AG52,"&lt;&gt;NOR",G14:G52)</f>
        <v>0</v>
      </c>
      <c r="H13" s="164"/>
      <c r="I13" s="164">
        <f>SUM(I14:I52)</f>
        <v>0</v>
      </c>
      <c r="J13" s="164"/>
      <c r="K13" s="164">
        <f>SUM(K14:K52)</f>
        <v>0</v>
      </c>
      <c r="L13" s="164"/>
      <c r="M13" s="164">
        <f>SUM(M14:M52)</f>
        <v>0</v>
      </c>
      <c r="N13" s="164"/>
      <c r="O13" s="164">
        <f>SUM(O14:O52)</f>
        <v>1962</v>
      </c>
      <c r="P13" s="164"/>
      <c r="Q13" s="164">
        <f>SUM(Q14:Q52)</f>
        <v>0</v>
      </c>
      <c r="R13" s="164"/>
      <c r="S13" s="164"/>
      <c r="T13" s="164"/>
      <c r="U13" s="164"/>
      <c r="V13" s="164">
        <f>SUM(V14:V52)</f>
        <v>0</v>
      </c>
      <c r="W13" s="164"/>
      <c r="X13" s="164"/>
      <c r="Y13" s="206"/>
      <c r="AG13" t="s">
        <v>101</v>
      </c>
    </row>
    <row r="14" spans="1:60" outlineLevel="1" x14ac:dyDescent="0.2">
      <c r="A14" s="171">
        <v>5</v>
      </c>
      <c r="B14" s="172" t="s">
        <v>119</v>
      </c>
      <c r="C14" s="187" t="s">
        <v>120</v>
      </c>
      <c r="D14" s="173" t="s">
        <v>111</v>
      </c>
      <c r="E14" s="174">
        <v>142.5</v>
      </c>
      <c r="F14" s="175"/>
      <c r="G14" s="176">
        <f>ROUND(E14*F14,2)</f>
        <v>0</v>
      </c>
      <c r="H14" s="158"/>
      <c r="I14" s="157">
        <f>ROUND(E14*H14,2)</f>
        <v>0</v>
      </c>
      <c r="J14" s="158"/>
      <c r="K14" s="157">
        <f>ROUND(E14*J14,2)</f>
        <v>0</v>
      </c>
      <c r="L14" s="157">
        <v>20</v>
      </c>
      <c r="M14" s="157">
        <f>G14*(1+L14/100)</f>
        <v>0</v>
      </c>
      <c r="N14" s="157">
        <v>0</v>
      </c>
      <c r="O14" s="157">
        <f>ROUND(E14*N14,2)</f>
        <v>0</v>
      </c>
      <c r="P14" s="157">
        <v>0</v>
      </c>
      <c r="Q14" s="157">
        <f>ROUND(E14*P14,2)</f>
        <v>0</v>
      </c>
      <c r="R14" s="157"/>
      <c r="S14" s="157" t="s">
        <v>121</v>
      </c>
      <c r="T14" s="157" t="s">
        <v>106</v>
      </c>
      <c r="U14" s="157">
        <v>0</v>
      </c>
      <c r="V14" s="157">
        <f>ROUND(E14*U14,2)</f>
        <v>0</v>
      </c>
      <c r="W14" s="157"/>
      <c r="X14" s="157" t="s">
        <v>107</v>
      </c>
      <c r="Y14" s="207"/>
      <c r="Z14" s="148"/>
      <c r="AA14" s="148"/>
      <c r="AB14" s="148"/>
      <c r="AC14" s="148"/>
      <c r="AD14" s="148"/>
      <c r="AE14" s="148"/>
      <c r="AF14" s="148"/>
      <c r="AG14" s="148" t="s">
        <v>108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55"/>
      <c r="B15" s="156"/>
      <c r="C15" s="262" t="s">
        <v>122</v>
      </c>
      <c r="D15" s="263"/>
      <c r="E15" s="263"/>
      <c r="F15" s="263"/>
      <c r="G15" s="263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207"/>
      <c r="Z15" s="148"/>
      <c r="AA15" s="148"/>
      <c r="AB15" s="148"/>
      <c r="AC15" s="148"/>
      <c r="AD15" s="148"/>
      <c r="AE15" s="148"/>
      <c r="AF15" s="148"/>
      <c r="AG15" s="148" t="s">
        <v>123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55"/>
      <c r="B16" s="156"/>
      <c r="C16" s="264" t="s">
        <v>124</v>
      </c>
      <c r="D16" s="265"/>
      <c r="E16" s="265"/>
      <c r="F16" s="265"/>
      <c r="G16" s="265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207"/>
      <c r="Z16" s="148"/>
      <c r="AA16" s="148"/>
      <c r="AB16" s="148"/>
      <c r="AC16" s="148"/>
      <c r="AD16" s="148"/>
      <c r="AE16" s="148"/>
      <c r="AF16" s="148"/>
      <c r="AG16" s="148" t="s">
        <v>123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55"/>
      <c r="B17" s="156"/>
      <c r="C17" s="264" t="s">
        <v>125</v>
      </c>
      <c r="D17" s="265"/>
      <c r="E17" s="265"/>
      <c r="F17" s="265"/>
      <c r="G17" s="265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207"/>
      <c r="Z17" s="148"/>
      <c r="AA17" s="148"/>
      <c r="AB17" s="148"/>
      <c r="AC17" s="148"/>
      <c r="AD17" s="148"/>
      <c r="AE17" s="148"/>
      <c r="AF17" s="148"/>
      <c r="AG17" s="148" t="s">
        <v>123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55"/>
      <c r="B18" s="156"/>
      <c r="C18" s="264" t="s">
        <v>126</v>
      </c>
      <c r="D18" s="265"/>
      <c r="E18" s="265"/>
      <c r="F18" s="265"/>
      <c r="G18" s="265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207"/>
      <c r="Z18" s="148"/>
      <c r="AA18" s="148"/>
      <c r="AB18" s="148"/>
      <c r="AC18" s="148"/>
      <c r="AD18" s="148"/>
      <c r="AE18" s="148"/>
      <c r="AF18" s="148"/>
      <c r="AG18" s="148" t="s">
        <v>123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55"/>
      <c r="B19" s="156"/>
      <c r="C19" s="264" t="s">
        <v>127</v>
      </c>
      <c r="D19" s="265"/>
      <c r="E19" s="265"/>
      <c r="F19" s="265"/>
      <c r="G19" s="265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207"/>
      <c r="Z19" s="148"/>
      <c r="AA19" s="148"/>
      <c r="AB19" s="148"/>
      <c r="AC19" s="148"/>
      <c r="AD19" s="148"/>
      <c r="AE19" s="148"/>
      <c r="AF19" s="148"/>
      <c r="AG19" s="148" t="s">
        <v>123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55"/>
      <c r="B20" s="156"/>
      <c r="C20" s="264" t="s">
        <v>128</v>
      </c>
      <c r="D20" s="265"/>
      <c r="E20" s="265"/>
      <c r="F20" s="265"/>
      <c r="G20" s="265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207"/>
      <c r="Z20" s="148"/>
      <c r="AA20" s="148"/>
      <c r="AB20" s="148"/>
      <c r="AC20" s="148"/>
      <c r="AD20" s="148"/>
      <c r="AE20" s="148"/>
      <c r="AF20" s="148"/>
      <c r="AG20" s="148" t="s">
        <v>123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22.5" outlineLevel="1" x14ac:dyDescent="0.2">
      <c r="A21" s="197">
        <v>6</v>
      </c>
      <c r="B21" s="198" t="s">
        <v>129</v>
      </c>
      <c r="C21" s="199" t="s">
        <v>219</v>
      </c>
      <c r="D21" s="200" t="s">
        <v>130</v>
      </c>
      <c r="E21" s="201">
        <v>7848</v>
      </c>
      <c r="F21" s="202"/>
      <c r="G21" s="203">
        <f>ROUND(E21*F21,2)</f>
        <v>0</v>
      </c>
      <c r="H21" s="158"/>
      <c r="I21" s="157">
        <f>ROUND(E21*H21,2)</f>
        <v>0</v>
      </c>
      <c r="J21" s="158"/>
      <c r="K21" s="157">
        <f>ROUND(E21*J21,2)</f>
        <v>0</v>
      </c>
      <c r="L21" s="157">
        <v>20</v>
      </c>
      <c r="M21" s="157">
        <f>G21*(1+L21/100)</f>
        <v>0</v>
      </c>
      <c r="N21" s="157">
        <v>0.25</v>
      </c>
      <c r="O21" s="157">
        <f>ROUND(E21*N21,2)</f>
        <v>1962</v>
      </c>
      <c r="P21" s="157">
        <v>0</v>
      </c>
      <c r="Q21" s="157">
        <f>ROUND(E21*P21,2)</f>
        <v>0</v>
      </c>
      <c r="R21" s="157"/>
      <c r="S21" s="157" t="s">
        <v>121</v>
      </c>
      <c r="T21" s="157" t="s">
        <v>106</v>
      </c>
      <c r="U21" s="157">
        <v>0</v>
      </c>
      <c r="V21" s="157">
        <f>ROUND(E21*U21,2)</f>
        <v>0</v>
      </c>
      <c r="W21" s="157"/>
      <c r="X21" s="157" t="s">
        <v>107</v>
      </c>
      <c r="Y21" s="208"/>
      <c r="Z21" s="148"/>
      <c r="AA21" s="148"/>
      <c r="AB21" s="148"/>
      <c r="AC21" s="148"/>
      <c r="AD21" s="148"/>
      <c r="AE21" s="148"/>
      <c r="AF21" s="148"/>
      <c r="AG21" s="148" t="s">
        <v>108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55"/>
      <c r="B22" s="156"/>
      <c r="C22" s="262" t="s">
        <v>131</v>
      </c>
      <c r="D22" s="263"/>
      <c r="E22" s="263"/>
      <c r="F22" s="263"/>
      <c r="G22" s="263"/>
      <c r="H22" s="157"/>
      <c r="I22" s="157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207"/>
      <c r="Z22" s="148"/>
      <c r="AA22" s="148"/>
      <c r="AB22" s="148"/>
      <c r="AC22" s="148"/>
      <c r="AD22" s="148"/>
      <c r="AE22" s="148"/>
      <c r="AF22" s="148"/>
      <c r="AG22" s="148" t="s">
        <v>123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55"/>
      <c r="B23" s="156"/>
      <c r="C23" s="264" t="s">
        <v>209</v>
      </c>
      <c r="D23" s="265"/>
      <c r="E23" s="265"/>
      <c r="F23" s="265"/>
      <c r="G23" s="265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207"/>
      <c r="Z23" s="148"/>
      <c r="AA23" s="148"/>
      <c r="AB23" s="148"/>
      <c r="AC23" s="148"/>
      <c r="AD23" s="148"/>
      <c r="AE23" s="148"/>
      <c r="AF23" s="148"/>
      <c r="AG23" s="148" t="s">
        <v>123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55"/>
      <c r="B24" s="156"/>
      <c r="C24" s="264" t="s">
        <v>132</v>
      </c>
      <c r="D24" s="265"/>
      <c r="E24" s="265"/>
      <c r="F24" s="265"/>
      <c r="G24" s="265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207"/>
      <c r="Z24" s="148"/>
      <c r="AA24" s="148"/>
      <c r="AB24" s="148"/>
      <c r="AC24" s="148"/>
      <c r="AD24" s="148"/>
      <c r="AE24" s="148"/>
      <c r="AF24" s="148"/>
      <c r="AG24" s="148" t="s">
        <v>123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55"/>
      <c r="B25" s="156"/>
      <c r="C25" s="264" t="s">
        <v>133</v>
      </c>
      <c r="D25" s="265"/>
      <c r="E25" s="265"/>
      <c r="F25" s="265"/>
      <c r="G25" s="265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207"/>
      <c r="Z25" s="148"/>
      <c r="AA25" s="148"/>
      <c r="AB25" s="148"/>
      <c r="AC25" s="148"/>
      <c r="AD25" s="148"/>
      <c r="AE25" s="148"/>
      <c r="AF25" s="148"/>
      <c r="AG25" s="148" t="s">
        <v>123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55"/>
      <c r="B26" s="156"/>
      <c r="C26" s="264" t="s">
        <v>134</v>
      </c>
      <c r="D26" s="265"/>
      <c r="E26" s="265"/>
      <c r="F26" s="265"/>
      <c r="G26" s="265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207"/>
      <c r="Z26" s="148"/>
      <c r="AA26" s="148"/>
      <c r="AB26" s="148"/>
      <c r="AC26" s="148"/>
      <c r="AD26" s="148"/>
      <c r="AE26" s="148"/>
      <c r="AF26" s="148"/>
      <c r="AG26" s="148" t="s">
        <v>123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55"/>
      <c r="B27" s="156"/>
      <c r="C27" s="264" t="s">
        <v>135</v>
      </c>
      <c r="D27" s="265"/>
      <c r="E27" s="265"/>
      <c r="F27" s="265"/>
      <c r="G27" s="265"/>
      <c r="H27" s="157"/>
      <c r="I27" s="157"/>
      <c r="J27" s="157"/>
      <c r="K27" s="157"/>
      <c r="L27" s="157"/>
      <c r="M27" s="157"/>
      <c r="N27" s="157"/>
      <c r="O27" s="157"/>
      <c r="P27" s="157"/>
      <c r="Q27" s="157"/>
      <c r="R27" s="157"/>
      <c r="S27" s="157"/>
      <c r="T27" s="157"/>
      <c r="U27" s="157"/>
      <c r="V27" s="157"/>
      <c r="W27" s="157"/>
      <c r="X27" s="157"/>
      <c r="Y27" s="207"/>
      <c r="Z27" s="148"/>
      <c r="AA27" s="148"/>
      <c r="AB27" s="148"/>
      <c r="AC27" s="148"/>
      <c r="AD27" s="148"/>
      <c r="AE27" s="148"/>
      <c r="AF27" s="148"/>
      <c r="AG27" s="148" t="s">
        <v>123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55"/>
      <c r="B28" s="156"/>
      <c r="C28" s="264" t="s">
        <v>136</v>
      </c>
      <c r="D28" s="265"/>
      <c r="E28" s="265"/>
      <c r="F28" s="265"/>
      <c r="G28" s="265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207"/>
      <c r="Z28" s="148"/>
      <c r="AA28" s="148"/>
      <c r="AB28" s="148"/>
      <c r="AC28" s="148"/>
      <c r="AD28" s="148"/>
      <c r="AE28" s="148"/>
      <c r="AF28" s="148"/>
      <c r="AG28" s="148" t="s">
        <v>123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55"/>
      <c r="B29" s="156"/>
      <c r="C29" s="188" t="s">
        <v>137</v>
      </c>
      <c r="D29" s="159"/>
      <c r="E29" s="160"/>
      <c r="F29" s="161"/>
      <c r="G29" s="161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207"/>
      <c r="Z29" s="148"/>
      <c r="AA29" s="148"/>
      <c r="AB29" s="148"/>
      <c r="AC29" s="148"/>
      <c r="AD29" s="148"/>
      <c r="AE29" s="148"/>
      <c r="AF29" s="148"/>
      <c r="AG29" s="148" t="s">
        <v>123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1" x14ac:dyDescent="0.2">
      <c r="A30" s="155"/>
      <c r="B30" s="156"/>
      <c r="C30" s="264" t="s">
        <v>210</v>
      </c>
      <c r="D30" s="265"/>
      <c r="E30" s="265"/>
      <c r="F30" s="265"/>
      <c r="G30" s="265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207"/>
      <c r="Z30" s="148"/>
      <c r="AA30" s="148"/>
      <c r="AB30" s="148"/>
      <c r="AC30" s="148"/>
      <c r="AD30" s="148"/>
      <c r="AE30" s="148"/>
      <c r="AF30" s="148"/>
      <c r="AG30" s="148" t="s">
        <v>123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55"/>
      <c r="B31" s="156"/>
      <c r="C31" s="264" t="s">
        <v>217</v>
      </c>
      <c r="D31" s="265"/>
      <c r="E31" s="265"/>
      <c r="F31" s="265"/>
      <c r="G31" s="265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7"/>
      <c r="X31" s="157"/>
      <c r="Y31" s="207"/>
      <c r="Z31" s="148"/>
      <c r="AA31" s="148"/>
      <c r="AB31" s="148"/>
      <c r="AC31" s="148"/>
      <c r="AD31" s="148"/>
      <c r="AE31" s="148"/>
      <c r="AF31" s="148"/>
      <c r="AG31" s="148" t="s">
        <v>123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55"/>
      <c r="B32" s="156"/>
      <c r="C32" s="264" t="s">
        <v>138</v>
      </c>
      <c r="D32" s="265"/>
      <c r="E32" s="265"/>
      <c r="F32" s="265"/>
      <c r="G32" s="265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207"/>
      <c r="Z32" s="148"/>
      <c r="AA32" s="148"/>
      <c r="AB32" s="148"/>
      <c r="AC32" s="148"/>
      <c r="AD32" s="148"/>
      <c r="AE32" s="148"/>
      <c r="AF32" s="148"/>
      <c r="AG32" s="148" t="s">
        <v>123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55"/>
      <c r="B33" s="156"/>
      <c r="C33" s="264" t="s">
        <v>139</v>
      </c>
      <c r="D33" s="265"/>
      <c r="E33" s="265"/>
      <c r="F33" s="265"/>
      <c r="G33" s="265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207"/>
      <c r="Z33" s="148"/>
      <c r="AA33" s="148"/>
      <c r="AB33" s="148"/>
      <c r="AC33" s="148"/>
      <c r="AD33" s="148"/>
      <c r="AE33" s="148"/>
      <c r="AF33" s="148"/>
      <c r="AG33" s="148" t="s">
        <v>123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55"/>
      <c r="B34" s="156"/>
      <c r="C34" s="264" t="s">
        <v>140</v>
      </c>
      <c r="D34" s="265"/>
      <c r="E34" s="265"/>
      <c r="F34" s="265"/>
      <c r="G34" s="265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207"/>
      <c r="Z34" s="148"/>
      <c r="AA34" s="148"/>
      <c r="AB34" s="148"/>
      <c r="AC34" s="148"/>
      <c r="AD34" s="148"/>
      <c r="AE34" s="148"/>
      <c r="AF34" s="148"/>
      <c r="AG34" s="148" t="s">
        <v>123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55"/>
      <c r="B35" s="156"/>
      <c r="C35" s="264" t="s">
        <v>141</v>
      </c>
      <c r="D35" s="265"/>
      <c r="E35" s="265"/>
      <c r="F35" s="265"/>
      <c r="G35" s="265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207"/>
      <c r="Z35" s="148"/>
      <c r="AA35" s="148"/>
      <c r="AB35" s="148"/>
      <c r="AC35" s="148"/>
      <c r="AD35" s="148"/>
      <c r="AE35" s="148"/>
      <c r="AF35" s="148"/>
      <c r="AG35" s="148" t="s">
        <v>123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 x14ac:dyDescent="0.2">
      <c r="A36" s="155"/>
      <c r="B36" s="156"/>
      <c r="C36" s="264" t="s">
        <v>211</v>
      </c>
      <c r="D36" s="265"/>
      <c r="E36" s="265"/>
      <c r="F36" s="265"/>
      <c r="G36" s="265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207"/>
      <c r="Z36" s="148"/>
      <c r="AA36" s="148"/>
      <c r="AB36" s="148"/>
      <c r="AC36" s="148"/>
      <c r="AD36" s="148"/>
      <c r="AE36" s="148"/>
      <c r="AF36" s="148"/>
      <c r="AG36" s="148" t="s">
        <v>123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55"/>
      <c r="B37" s="156"/>
      <c r="C37" s="264" t="s">
        <v>142</v>
      </c>
      <c r="D37" s="265"/>
      <c r="E37" s="265"/>
      <c r="F37" s="265"/>
      <c r="G37" s="265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207"/>
      <c r="Z37" s="148"/>
      <c r="AA37" s="148"/>
      <c r="AB37" s="148"/>
      <c r="AC37" s="148"/>
      <c r="AD37" s="148"/>
      <c r="AE37" s="148"/>
      <c r="AF37" s="148"/>
      <c r="AG37" s="148" t="s">
        <v>123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55"/>
      <c r="B38" s="156"/>
      <c r="C38" s="188" t="s">
        <v>137</v>
      </c>
      <c r="D38" s="159"/>
      <c r="E38" s="160"/>
      <c r="F38" s="161"/>
      <c r="G38" s="161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207"/>
      <c r="Z38" s="148"/>
      <c r="AA38" s="148"/>
      <c r="AB38" s="148"/>
      <c r="AC38" s="148"/>
      <c r="AD38" s="148"/>
      <c r="AE38" s="148"/>
      <c r="AF38" s="148"/>
      <c r="AG38" s="148" t="s">
        <v>123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55"/>
      <c r="B39" s="156"/>
      <c r="C39" s="264" t="s">
        <v>212</v>
      </c>
      <c r="D39" s="265"/>
      <c r="E39" s="265"/>
      <c r="F39" s="265"/>
      <c r="G39" s="265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207"/>
      <c r="Z39" s="148"/>
      <c r="AA39" s="148"/>
      <c r="AB39" s="148"/>
      <c r="AC39" s="148"/>
      <c r="AD39" s="148"/>
      <c r="AE39" s="148"/>
      <c r="AF39" s="148"/>
      <c r="AG39" s="148" t="s">
        <v>123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55"/>
      <c r="B40" s="156"/>
      <c r="C40" s="264" t="s">
        <v>143</v>
      </c>
      <c r="D40" s="265"/>
      <c r="E40" s="265"/>
      <c r="F40" s="265"/>
      <c r="G40" s="265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207"/>
      <c r="Z40" s="148"/>
      <c r="AA40" s="148"/>
      <c r="AB40" s="148"/>
      <c r="AC40" s="148"/>
      <c r="AD40" s="148"/>
      <c r="AE40" s="148"/>
      <c r="AF40" s="148"/>
      <c r="AG40" s="148" t="s">
        <v>123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55"/>
      <c r="B41" s="156"/>
      <c r="C41" s="264" t="s">
        <v>144</v>
      </c>
      <c r="D41" s="265"/>
      <c r="E41" s="265"/>
      <c r="F41" s="265"/>
      <c r="G41" s="265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207"/>
      <c r="Z41" s="148"/>
      <c r="AA41" s="148"/>
      <c r="AB41" s="148"/>
      <c r="AC41" s="148"/>
      <c r="AD41" s="148"/>
      <c r="AE41" s="148"/>
      <c r="AF41" s="148"/>
      <c r="AG41" s="148" t="s">
        <v>123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1" x14ac:dyDescent="0.2">
      <c r="A42" s="155"/>
      <c r="B42" s="156"/>
      <c r="C42" s="264" t="s">
        <v>145</v>
      </c>
      <c r="D42" s="265"/>
      <c r="E42" s="265"/>
      <c r="F42" s="265"/>
      <c r="G42" s="265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7"/>
      <c r="S42" s="157"/>
      <c r="T42" s="157"/>
      <c r="U42" s="157"/>
      <c r="V42" s="157"/>
      <c r="W42" s="157"/>
      <c r="X42" s="157"/>
      <c r="Y42" s="207"/>
      <c r="Z42" s="148"/>
      <c r="AA42" s="148"/>
      <c r="AB42" s="148"/>
      <c r="AC42" s="148"/>
      <c r="AD42" s="148"/>
      <c r="AE42" s="148"/>
      <c r="AF42" s="148"/>
      <c r="AG42" s="148" t="s">
        <v>123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1" x14ac:dyDescent="0.2">
      <c r="A43" s="155"/>
      <c r="B43" s="156"/>
      <c r="C43" s="264" t="s">
        <v>146</v>
      </c>
      <c r="D43" s="265"/>
      <c r="E43" s="265"/>
      <c r="F43" s="265"/>
      <c r="G43" s="265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207"/>
      <c r="Z43" s="148"/>
      <c r="AA43" s="148"/>
      <c r="AB43" s="148"/>
      <c r="AC43" s="148"/>
      <c r="AD43" s="148"/>
      <c r="AE43" s="148"/>
      <c r="AF43" s="148"/>
      <c r="AG43" s="148" t="s">
        <v>123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ht="22.5" outlineLevel="1" x14ac:dyDescent="0.2">
      <c r="A44" s="197">
        <v>7</v>
      </c>
      <c r="B44" s="198" t="s">
        <v>147</v>
      </c>
      <c r="C44" s="199" t="s">
        <v>220</v>
      </c>
      <c r="D44" s="200" t="s">
        <v>111</v>
      </c>
      <c r="E44" s="201">
        <v>126</v>
      </c>
      <c r="F44" s="202"/>
      <c r="G44" s="203">
        <f>ROUND(E44*F44,2)</f>
        <v>0</v>
      </c>
      <c r="H44" s="158"/>
      <c r="I44" s="157">
        <f>ROUND(E44*H44,2)</f>
        <v>0</v>
      </c>
      <c r="J44" s="158"/>
      <c r="K44" s="157">
        <f>ROUND(E44*J44,2)</f>
        <v>0</v>
      </c>
      <c r="L44" s="157">
        <v>20</v>
      </c>
      <c r="M44" s="157">
        <f>G44*(1+L44/100)</f>
        <v>0</v>
      </c>
      <c r="N44" s="157">
        <v>0</v>
      </c>
      <c r="O44" s="157">
        <f>ROUND(E44*N44,2)</f>
        <v>0</v>
      </c>
      <c r="P44" s="157">
        <v>0</v>
      </c>
      <c r="Q44" s="157">
        <f>ROUND(E44*P44,2)</f>
        <v>0</v>
      </c>
      <c r="R44" s="157"/>
      <c r="S44" s="157" t="s">
        <v>121</v>
      </c>
      <c r="T44" s="157" t="s">
        <v>106</v>
      </c>
      <c r="U44" s="157">
        <v>0</v>
      </c>
      <c r="V44" s="157">
        <f>ROUND(E44*U44,2)</f>
        <v>0</v>
      </c>
      <c r="W44" s="157"/>
      <c r="X44" s="157" t="s">
        <v>107</v>
      </c>
      <c r="Y44" s="208"/>
      <c r="Z44" s="148"/>
      <c r="AA44" s="148"/>
      <c r="AB44" s="148"/>
      <c r="AC44" s="148"/>
      <c r="AD44" s="148"/>
      <c r="AE44" s="148"/>
      <c r="AF44" s="148"/>
      <c r="AG44" s="148" t="s">
        <v>108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55"/>
      <c r="B45" s="156"/>
      <c r="C45" s="262" t="s">
        <v>148</v>
      </c>
      <c r="D45" s="263"/>
      <c r="E45" s="263"/>
      <c r="F45" s="263"/>
      <c r="G45" s="263"/>
      <c r="H45" s="157"/>
      <c r="I45" s="157"/>
      <c r="J45" s="157"/>
      <c r="K45" s="157"/>
      <c r="L45" s="157"/>
      <c r="M45" s="157"/>
      <c r="N45" s="157"/>
      <c r="O45" s="157"/>
      <c r="P45" s="157"/>
      <c r="Q45" s="157"/>
      <c r="R45" s="157"/>
      <c r="S45" s="157"/>
      <c r="T45" s="157"/>
      <c r="U45" s="157"/>
      <c r="V45" s="157"/>
      <c r="W45" s="157"/>
      <c r="X45" s="157"/>
      <c r="Y45" s="207"/>
      <c r="Z45" s="148"/>
      <c r="AA45" s="148"/>
      <c r="AB45" s="148"/>
      <c r="AC45" s="148"/>
      <c r="AD45" s="148"/>
      <c r="AE45" s="148"/>
      <c r="AF45" s="148"/>
      <c r="AG45" s="148" t="s">
        <v>123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55"/>
      <c r="B46" s="156"/>
      <c r="C46" s="264" t="s">
        <v>149</v>
      </c>
      <c r="D46" s="265"/>
      <c r="E46" s="265"/>
      <c r="F46" s="265"/>
      <c r="G46" s="265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207"/>
      <c r="Z46" s="148"/>
      <c r="AA46" s="148"/>
      <c r="AB46" s="148"/>
      <c r="AC46" s="148"/>
      <c r="AD46" s="148"/>
      <c r="AE46" s="148"/>
      <c r="AF46" s="148"/>
      <c r="AG46" s="148" t="s">
        <v>123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55"/>
      <c r="B47" s="156"/>
      <c r="C47" s="264" t="s">
        <v>150</v>
      </c>
      <c r="D47" s="265"/>
      <c r="E47" s="265"/>
      <c r="F47" s="265"/>
      <c r="G47" s="265"/>
      <c r="H47" s="157"/>
      <c r="I47" s="157"/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207"/>
      <c r="Z47" s="148"/>
      <c r="AA47" s="148"/>
      <c r="AB47" s="148"/>
      <c r="AC47" s="148"/>
      <c r="AD47" s="148"/>
      <c r="AE47" s="148"/>
      <c r="AF47" s="148"/>
      <c r="AG47" s="148" t="s">
        <v>123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55"/>
      <c r="B48" s="156"/>
      <c r="C48" s="264" t="s">
        <v>151</v>
      </c>
      <c r="D48" s="265"/>
      <c r="E48" s="265"/>
      <c r="F48" s="265"/>
      <c r="G48" s="265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207"/>
      <c r="Z48" s="148"/>
      <c r="AA48" s="148"/>
      <c r="AB48" s="148"/>
      <c r="AC48" s="148"/>
      <c r="AD48" s="148"/>
      <c r="AE48" s="148"/>
      <c r="AF48" s="148"/>
      <c r="AG48" s="148" t="s">
        <v>123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55"/>
      <c r="B49" s="156"/>
      <c r="C49" s="264" t="s">
        <v>152</v>
      </c>
      <c r="D49" s="265"/>
      <c r="E49" s="265"/>
      <c r="F49" s="265"/>
      <c r="G49" s="265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207"/>
      <c r="Z49" s="148"/>
      <c r="AA49" s="148"/>
      <c r="AB49" s="148"/>
      <c r="AC49" s="148"/>
      <c r="AD49" s="148"/>
      <c r="AE49" s="148"/>
      <c r="AF49" s="148"/>
      <c r="AG49" s="148" t="s">
        <v>123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155"/>
      <c r="B50" s="156"/>
      <c r="C50" s="264" t="s">
        <v>153</v>
      </c>
      <c r="D50" s="265"/>
      <c r="E50" s="265"/>
      <c r="F50" s="265"/>
      <c r="G50" s="265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207"/>
      <c r="Z50" s="148"/>
      <c r="AA50" s="148"/>
      <c r="AB50" s="148"/>
      <c r="AC50" s="148"/>
      <c r="AD50" s="148"/>
      <c r="AE50" s="148"/>
      <c r="AF50" s="148"/>
      <c r="AG50" s="148" t="s">
        <v>123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1" x14ac:dyDescent="0.2">
      <c r="A51" s="171">
        <v>8</v>
      </c>
      <c r="B51" s="172" t="s">
        <v>154</v>
      </c>
      <c r="C51" s="187" t="s">
        <v>155</v>
      </c>
      <c r="D51" s="173" t="s">
        <v>156</v>
      </c>
      <c r="E51" s="174">
        <v>1</v>
      </c>
      <c r="F51" s="175"/>
      <c r="G51" s="176">
        <f>ROUND(E51*F51,2)</f>
        <v>0</v>
      </c>
      <c r="H51" s="158"/>
      <c r="I51" s="157">
        <f>ROUND(E51*H51,2)</f>
        <v>0</v>
      </c>
      <c r="J51" s="158"/>
      <c r="K51" s="157">
        <f>ROUND(E51*J51,2)</f>
        <v>0</v>
      </c>
      <c r="L51" s="157">
        <v>20</v>
      </c>
      <c r="M51" s="157">
        <f>G51*(1+L51/100)</f>
        <v>0</v>
      </c>
      <c r="N51" s="157">
        <v>0</v>
      </c>
      <c r="O51" s="157">
        <f>ROUND(E51*N51,2)</f>
        <v>0</v>
      </c>
      <c r="P51" s="157">
        <v>0</v>
      </c>
      <c r="Q51" s="157">
        <f>ROUND(E51*P51,2)</f>
        <v>0</v>
      </c>
      <c r="R51" s="157"/>
      <c r="S51" s="157" t="s">
        <v>121</v>
      </c>
      <c r="T51" s="157" t="s">
        <v>106</v>
      </c>
      <c r="U51" s="157">
        <v>0</v>
      </c>
      <c r="V51" s="157">
        <f>ROUND(E51*U51,2)</f>
        <v>0</v>
      </c>
      <c r="W51" s="157"/>
      <c r="X51" s="157" t="s">
        <v>157</v>
      </c>
      <c r="Y51" s="207"/>
      <c r="Z51" s="148"/>
      <c r="AA51" s="148"/>
      <c r="AB51" s="148"/>
      <c r="AC51" s="148"/>
      <c r="AD51" s="148"/>
      <c r="AE51" s="148"/>
      <c r="AF51" s="148"/>
      <c r="AG51" s="148" t="s">
        <v>158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1" x14ac:dyDescent="0.2">
      <c r="A52" s="155"/>
      <c r="B52" s="156"/>
      <c r="C52" s="262" t="s">
        <v>159</v>
      </c>
      <c r="D52" s="263"/>
      <c r="E52" s="263"/>
      <c r="F52" s="263"/>
      <c r="G52" s="263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207"/>
      <c r="Z52" s="148"/>
      <c r="AA52" s="148"/>
      <c r="AB52" s="148"/>
      <c r="AC52" s="148"/>
      <c r="AD52" s="148"/>
      <c r="AE52" s="148"/>
      <c r="AF52" s="148"/>
      <c r="AG52" s="148" t="s">
        <v>123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x14ac:dyDescent="0.2">
      <c r="A53" s="165" t="s">
        <v>100</v>
      </c>
      <c r="B53" s="166" t="s">
        <v>59</v>
      </c>
      <c r="C53" s="185" t="s">
        <v>60</v>
      </c>
      <c r="D53" s="167"/>
      <c r="E53" s="168"/>
      <c r="F53" s="169"/>
      <c r="G53" s="170">
        <f>SUMIF(AG54:AG55,"&lt;&gt;NOR",G54:G55)</f>
        <v>0</v>
      </c>
      <c r="H53" s="164"/>
      <c r="I53" s="164">
        <f>SUM(I54:I55)</f>
        <v>0</v>
      </c>
      <c r="J53" s="164"/>
      <c r="K53" s="164">
        <f>SUM(K54:K55)</f>
        <v>0</v>
      </c>
      <c r="L53" s="164"/>
      <c r="M53" s="164">
        <f>SUM(M54:M55)</f>
        <v>0</v>
      </c>
      <c r="N53" s="164"/>
      <c r="O53" s="164">
        <f>SUM(O54:O55)</f>
        <v>1237.24</v>
      </c>
      <c r="P53" s="164"/>
      <c r="Q53" s="164">
        <f>SUM(Q54:Q55)</f>
        <v>0</v>
      </c>
      <c r="R53" s="164"/>
      <c r="S53" s="164"/>
      <c r="T53" s="164"/>
      <c r="U53" s="164"/>
      <c r="V53" s="164">
        <f>SUM(V54:V55)</f>
        <v>193.06</v>
      </c>
      <c r="W53" s="164"/>
      <c r="X53" s="164"/>
      <c r="Y53" s="206"/>
      <c r="AG53" t="s">
        <v>101</v>
      </c>
    </row>
    <row r="54" spans="1:60" ht="22.5" outlineLevel="1" x14ac:dyDescent="0.2">
      <c r="A54" s="171">
        <v>9</v>
      </c>
      <c r="B54" s="172" t="s">
        <v>160</v>
      </c>
      <c r="C54" s="187" t="s">
        <v>161</v>
      </c>
      <c r="D54" s="173" t="s">
        <v>116</v>
      </c>
      <c r="E54" s="174">
        <v>7848</v>
      </c>
      <c r="F54" s="175"/>
      <c r="G54" s="176">
        <f>ROUND(E54*F54,2)</f>
        <v>0</v>
      </c>
      <c r="H54" s="158"/>
      <c r="I54" s="157">
        <f>ROUND(E54*H54,2)</f>
        <v>0</v>
      </c>
      <c r="J54" s="158"/>
      <c r="K54" s="157">
        <f>ROUND(E54*J54,2)</f>
        <v>0</v>
      </c>
      <c r="L54" s="157">
        <v>20</v>
      </c>
      <c r="M54" s="157">
        <f>G54*(1+L54/100)</f>
        <v>0</v>
      </c>
      <c r="N54" s="157">
        <v>0.15765000000000001</v>
      </c>
      <c r="O54" s="157">
        <f>ROUND(E54*N54,2)</f>
        <v>1237.24</v>
      </c>
      <c r="P54" s="157">
        <v>0</v>
      </c>
      <c r="Q54" s="157">
        <f>ROUND(E54*P54,2)</f>
        <v>0</v>
      </c>
      <c r="R54" s="157"/>
      <c r="S54" s="157" t="s">
        <v>105</v>
      </c>
      <c r="T54" s="157" t="s">
        <v>106</v>
      </c>
      <c r="U54" s="157">
        <v>2.46E-2</v>
      </c>
      <c r="V54" s="157">
        <f>ROUND(E54*U54,2)</f>
        <v>193.06</v>
      </c>
      <c r="W54" s="157"/>
      <c r="X54" s="157" t="s">
        <v>107</v>
      </c>
      <c r="Y54" s="207"/>
      <c r="Z54" s="148"/>
      <c r="AA54" s="148"/>
      <c r="AB54" s="148"/>
      <c r="AC54" s="148"/>
      <c r="AD54" s="148"/>
      <c r="AE54" s="148"/>
      <c r="AF54" s="148"/>
      <c r="AG54" s="148" t="s">
        <v>108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1" x14ac:dyDescent="0.2">
      <c r="A55" s="155"/>
      <c r="B55" s="156"/>
      <c r="C55" s="262" t="s">
        <v>162</v>
      </c>
      <c r="D55" s="263"/>
      <c r="E55" s="263"/>
      <c r="F55" s="263"/>
      <c r="G55" s="263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207"/>
      <c r="Z55" s="148"/>
      <c r="AA55" s="148"/>
      <c r="AB55" s="148"/>
      <c r="AC55" s="148"/>
      <c r="AD55" s="148"/>
      <c r="AE55" s="148"/>
      <c r="AF55" s="148"/>
      <c r="AG55" s="148" t="s">
        <v>123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x14ac:dyDescent="0.2">
      <c r="A56" s="165" t="s">
        <v>100</v>
      </c>
      <c r="B56" s="166" t="s">
        <v>61</v>
      </c>
      <c r="C56" s="185" t="s">
        <v>62</v>
      </c>
      <c r="D56" s="167"/>
      <c r="E56" s="168"/>
      <c r="F56" s="169"/>
      <c r="G56" s="170">
        <f>SUMIF(AG57:AG64,"&lt;&gt;NOR",G57:G64)</f>
        <v>0</v>
      </c>
      <c r="H56" s="164"/>
      <c r="I56" s="164">
        <f>SUM(I57:I64)</f>
        <v>0</v>
      </c>
      <c r="J56" s="164"/>
      <c r="K56" s="164">
        <f>SUM(K57:K64)</f>
        <v>0</v>
      </c>
      <c r="L56" s="164"/>
      <c r="M56" s="164">
        <f>SUM(M57:M64)</f>
        <v>0</v>
      </c>
      <c r="N56" s="164"/>
      <c r="O56" s="164">
        <f>SUM(O57:O64)</f>
        <v>8.49</v>
      </c>
      <c r="P56" s="164"/>
      <c r="Q56" s="164">
        <f>SUM(Q57:Q64)</f>
        <v>0</v>
      </c>
      <c r="R56" s="164"/>
      <c r="S56" s="164"/>
      <c r="T56" s="164"/>
      <c r="U56" s="164"/>
      <c r="V56" s="164">
        <f>SUM(V57:V64)</f>
        <v>6.66</v>
      </c>
      <c r="W56" s="164"/>
      <c r="X56" s="164"/>
      <c r="Y56" s="206"/>
      <c r="AG56" t="s">
        <v>101</v>
      </c>
    </row>
    <row r="57" spans="1:60" ht="22.5" outlineLevel="1" x14ac:dyDescent="0.2">
      <c r="A57" s="171">
        <v>10</v>
      </c>
      <c r="B57" s="172" t="s">
        <v>163</v>
      </c>
      <c r="C57" s="187" t="s">
        <v>164</v>
      </c>
      <c r="D57" s="173" t="s">
        <v>104</v>
      </c>
      <c r="E57" s="174">
        <v>1</v>
      </c>
      <c r="F57" s="175"/>
      <c r="G57" s="176">
        <f>ROUND(E57*F57,2)</f>
        <v>0</v>
      </c>
      <c r="H57" s="158"/>
      <c r="I57" s="157">
        <f>ROUND(E57*H57,2)</f>
        <v>0</v>
      </c>
      <c r="J57" s="158"/>
      <c r="K57" s="157">
        <f>ROUND(E57*J57,2)</f>
        <v>0</v>
      </c>
      <c r="L57" s="157">
        <v>20</v>
      </c>
      <c r="M57" s="157">
        <f>G57*(1+L57/100)</f>
        <v>0</v>
      </c>
      <c r="N57" s="157">
        <v>2.3628499999999999</v>
      </c>
      <c r="O57" s="157">
        <f>ROUND(E57*N57,2)</f>
        <v>2.36</v>
      </c>
      <c r="P57" s="157">
        <v>0</v>
      </c>
      <c r="Q57" s="157">
        <f>ROUND(E57*P57,2)</f>
        <v>0</v>
      </c>
      <c r="R57" s="157"/>
      <c r="S57" s="157" t="s">
        <v>105</v>
      </c>
      <c r="T57" s="157" t="s">
        <v>117</v>
      </c>
      <c r="U57" s="157">
        <v>1.4419999999999999</v>
      </c>
      <c r="V57" s="157">
        <f>ROUND(E57*U57,2)</f>
        <v>1.44</v>
      </c>
      <c r="W57" s="157"/>
      <c r="X57" s="157" t="s">
        <v>107</v>
      </c>
      <c r="Y57" s="207"/>
      <c r="Z57" s="148"/>
      <c r="AA57" s="148"/>
      <c r="AB57" s="148"/>
      <c r="AC57" s="148"/>
      <c r="AD57" s="148"/>
      <c r="AE57" s="148"/>
      <c r="AF57" s="148"/>
      <c r="AG57" s="148" t="s">
        <v>118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1" x14ac:dyDescent="0.2">
      <c r="A58" s="155"/>
      <c r="B58" s="156"/>
      <c r="C58" s="189" t="s">
        <v>165</v>
      </c>
      <c r="D58" s="162"/>
      <c r="E58" s="163">
        <v>1</v>
      </c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207"/>
      <c r="Z58" s="148"/>
      <c r="AA58" s="148"/>
      <c r="AB58" s="148"/>
      <c r="AC58" s="148"/>
      <c r="AD58" s="148"/>
      <c r="AE58" s="148"/>
      <c r="AF58" s="148"/>
      <c r="AG58" s="148" t="s">
        <v>166</v>
      </c>
      <c r="AH58" s="148">
        <v>0</v>
      </c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ht="22.5" outlineLevel="1" x14ac:dyDescent="0.2">
      <c r="A59" s="171">
        <v>11</v>
      </c>
      <c r="B59" s="172" t="s">
        <v>167</v>
      </c>
      <c r="C59" s="187" t="s">
        <v>168</v>
      </c>
      <c r="D59" s="173" t="s">
        <v>169</v>
      </c>
      <c r="E59" s="174">
        <v>20</v>
      </c>
      <c r="F59" s="175"/>
      <c r="G59" s="176">
        <f>ROUND(E59*F59,2)</f>
        <v>0</v>
      </c>
      <c r="H59" s="158"/>
      <c r="I59" s="157">
        <f>ROUND(E59*H59,2)</f>
        <v>0</v>
      </c>
      <c r="J59" s="158"/>
      <c r="K59" s="157">
        <f>ROUND(E59*J59,2)</f>
        <v>0</v>
      </c>
      <c r="L59" s="157">
        <v>20</v>
      </c>
      <c r="M59" s="157">
        <f>G59*(1+L59/100)</f>
        <v>0</v>
      </c>
      <c r="N59" s="157">
        <v>0.29221000000000003</v>
      </c>
      <c r="O59" s="157">
        <f>ROUND(E59*N59,2)</f>
        <v>5.84</v>
      </c>
      <c r="P59" s="157">
        <v>0</v>
      </c>
      <c r="Q59" s="157">
        <f>ROUND(E59*P59,2)</f>
        <v>0</v>
      </c>
      <c r="R59" s="157"/>
      <c r="S59" s="157" t="s">
        <v>105</v>
      </c>
      <c r="T59" s="157" t="s">
        <v>117</v>
      </c>
      <c r="U59" s="157">
        <v>0.26090000000000002</v>
      </c>
      <c r="V59" s="157">
        <f>ROUND(E59*U59,2)</f>
        <v>5.22</v>
      </c>
      <c r="W59" s="157"/>
      <c r="X59" s="157" t="s">
        <v>107</v>
      </c>
      <c r="Y59" s="207"/>
      <c r="Z59" s="148"/>
      <c r="AA59" s="148"/>
      <c r="AB59" s="148"/>
      <c r="AC59" s="148"/>
      <c r="AD59" s="148"/>
      <c r="AE59" s="148"/>
      <c r="AF59" s="148"/>
      <c r="AG59" s="148" t="s">
        <v>118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1" x14ac:dyDescent="0.2">
      <c r="A60" s="155"/>
      <c r="B60" s="156"/>
      <c r="C60" s="189" t="s">
        <v>170</v>
      </c>
      <c r="D60" s="162"/>
      <c r="E60" s="163">
        <v>20</v>
      </c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207"/>
      <c r="Z60" s="148"/>
      <c r="AA60" s="148"/>
      <c r="AB60" s="148"/>
      <c r="AC60" s="148"/>
      <c r="AD60" s="148"/>
      <c r="AE60" s="148"/>
      <c r="AF60" s="148"/>
      <c r="AG60" s="148" t="s">
        <v>166</v>
      </c>
      <c r="AH60" s="148">
        <v>0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 x14ac:dyDescent="0.2">
      <c r="A61" s="197">
        <v>12</v>
      </c>
      <c r="B61" s="198" t="s">
        <v>171</v>
      </c>
      <c r="C61" s="199" t="s">
        <v>172</v>
      </c>
      <c r="D61" s="200" t="s">
        <v>173</v>
      </c>
      <c r="E61" s="201">
        <v>16</v>
      </c>
      <c r="F61" s="202"/>
      <c r="G61" s="203">
        <f>ROUND(E61*F61,2)</f>
        <v>0</v>
      </c>
      <c r="H61" s="158"/>
      <c r="I61" s="157">
        <f>ROUND(E61*H61,2)</f>
        <v>0</v>
      </c>
      <c r="J61" s="158"/>
      <c r="K61" s="157">
        <f>ROUND(E61*J61,2)</f>
        <v>0</v>
      </c>
      <c r="L61" s="157">
        <v>20</v>
      </c>
      <c r="M61" s="157">
        <f>G61*(1+L61/100)</f>
        <v>0</v>
      </c>
      <c r="N61" s="157">
        <v>1.4500000000000001E-2</v>
      </c>
      <c r="O61" s="157">
        <f>ROUND(E61*N61,2)</f>
        <v>0.23</v>
      </c>
      <c r="P61" s="157">
        <v>0</v>
      </c>
      <c r="Q61" s="157">
        <f>ROUND(E61*P61,2)</f>
        <v>0</v>
      </c>
      <c r="R61" s="157"/>
      <c r="S61" s="157" t="s">
        <v>121</v>
      </c>
      <c r="T61" s="157" t="s">
        <v>106</v>
      </c>
      <c r="U61" s="157">
        <v>0</v>
      </c>
      <c r="V61" s="157">
        <f>ROUND(E61*U61,2)</f>
        <v>0</v>
      </c>
      <c r="W61" s="157"/>
      <c r="X61" s="157" t="s">
        <v>157</v>
      </c>
      <c r="Y61" s="208"/>
      <c r="Z61" s="148"/>
      <c r="AA61" s="148"/>
      <c r="AB61" s="148"/>
      <c r="AC61" s="148"/>
      <c r="AD61" s="148"/>
      <c r="AE61" s="148"/>
      <c r="AF61" s="148"/>
      <c r="AG61" s="148" t="s">
        <v>158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1" x14ac:dyDescent="0.2">
      <c r="A62" s="155"/>
      <c r="B62" s="156"/>
      <c r="C62" s="262" t="s">
        <v>174</v>
      </c>
      <c r="D62" s="263"/>
      <c r="E62" s="263"/>
      <c r="F62" s="263"/>
      <c r="G62" s="263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207"/>
      <c r="Z62" s="148"/>
      <c r="AA62" s="148"/>
      <c r="AB62" s="148"/>
      <c r="AC62" s="148"/>
      <c r="AD62" s="148"/>
      <c r="AE62" s="148"/>
      <c r="AF62" s="148"/>
      <c r="AG62" s="148" t="s">
        <v>123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1" x14ac:dyDescent="0.2">
      <c r="A63" s="197">
        <v>13</v>
      </c>
      <c r="B63" s="198" t="s">
        <v>175</v>
      </c>
      <c r="C63" s="199" t="s">
        <v>176</v>
      </c>
      <c r="D63" s="200" t="s">
        <v>173</v>
      </c>
      <c r="E63" s="201">
        <v>4</v>
      </c>
      <c r="F63" s="202"/>
      <c r="G63" s="203">
        <f>ROUND(E63*F63,2)</f>
        <v>0</v>
      </c>
      <c r="H63" s="158"/>
      <c r="I63" s="157">
        <f>ROUND(E63*H63,2)</f>
        <v>0</v>
      </c>
      <c r="J63" s="158"/>
      <c r="K63" s="157">
        <f>ROUND(E63*J63,2)</f>
        <v>0</v>
      </c>
      <c r="L63" s="157">
        <v>20</v>
      </c>
      <c r="M63" s="157">
        <f>G63*(1+L63/100)</f>
        <v>0</v>
      </c>
      <c r="N63" s="157">
        <v>1.4500000000000001E-2</v>
      </c>
      <c r="O63" s="157">
        <f>ROUND(E63*N63,2)</f>
        <v>0.06</v>
      </c>
      <c r="P63" s="157">
        <v>0</v>
      </c>
      <c r="Q63" s="157">
        <f>ROUND(E63*P63,2)</f>
        <v>0</v>
      </c>
      <c r="R63" s="157"/>
      <c r="S63" s="157" t="s">
        <v>121</v>
      </c>
      <c r="T63" s="157" t="s">
        <v>106</v>
      </c>
      <c r="U63" s="157">
        <v>0</v>
      </c>
      <c r="V63" s="157">
        <f>ROUND(E63*U63,2)</f>
        <v>0</v>
      </c>
      <c r="W63" s="157"/>
      <c r="X63" s="157" t="s">
        <v>157</v>
      </c>
      <c r="Y63" s="208"/>
      <c r="Z63" s="148"/>
      <c r="AA63" s="148"/>
      <c r="AB63" s="148"/>
      <c r="AC63" s="148"/>
      <c r="AD63" s="148"/>
      <c r="AE63" s="148"/>
      <c r="AF63" s="148"/>
      <c r="AG63" s="148" t="s">
        <v>158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1" x14ac:dyDescent="0.2">
      <c r="A64" s="155"/>
      <c r="B64" s="156"/>
      <c r="C64" s="262" t="s">
        <v>177</v>
      </c>
      <c r="D64" s="263"/>
      <c r="E64" s="263"/>
      <c r="F64" s="263"/>
      <c r="G64" s="263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207"/>
      <c r="Z64" s="148"/>
      <c r="AA64" s="148"/>
      <c r="AB64" s="148"/>
      <c r="AC64" s="148"/>
      <c r="AD64" s="148"/>
      <c r="AE64" s="148"/>
      <c r="AF64" s="148"/>
      <c r="AG64" s="148" t="s">
        <v>123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x14ac:dyDescent="0.2">
      <c r="A65" s="165" t="s">
        <v>100</v>
      </c>
      <c r="B65" s="166" t="s">
        <v>63</v>
      </c>
      <c r="C65" s="185" t="s">
        <v>64</v>
      </c>
      <c r="D65" s="167"/>
      <c r="E65" s="168"/>
      <c r="F65" s="169"/>
      <c r="G65" s="170">
        <f>SUMIF(AG66:AG67,"&lt;&gt;NOR",G66:G67)</f>
        <v>0</v>
      </c>
      <c r="H65" s="164"/>
      <c r="I65" s="164">
        <f>SUM(I66:I67)</f>
        <v>0</v>
      </c>
      <c r="J65" s="164"/>
      <c r="K65" s="164">
        <f>SUM(K66:K67)</f>
        <v>0</v>
      </c>
      <c r="L65" s="164"/>
      <c r="M65" s="164">
        <f>SUM(M66:M67)</f>
        <v>0</v>
      </c>
      <c r="N65" s="164"/>
      <c r="O65" s="164">
        <f>SUM(O66:O67)</f>
        <v>0</v>
      </c>
      <c r="P65" s="164"/>
      <c r="Q65" s="164">
        <f>SUM(Q66:Q67)</f>
        <v>0</v>
      </c>
      <c r="R65" s="164"/>
      <c r="S65" s="164"/>
      <c r="T65" s="164"/>
      <c r="U65" s="164"/>
      <c r="V65" s="164">
        <f>SUM(V66:V67)</f>
        <v>0</v>
      </c>
      <c r="W65" s="164"/>
      <c r="X65" s="164"/>
      <c r="Y65" s="206"/>
      <c r="AG65" t="s">
        <v>101</v>
      </c>
    </row>
    <row r="66" spans="1:60" ht="22.5" outlineLevel="1" x14ac:dyDescent="0.2">
      <c r="A66" s="197">
        <v>14</v>
      </c>
      <c r="B66" s="198" t="s">
        <v>178</v>
      </c>
      <c r="C66" s="199" t="s">
        <v>179</v>
      </c>
      <c r="D66" s="200" t="s">
        <v>180</v>
      </c>
      <c r="E66" s="201">
        <v>2</v>
      </c>
      <c r="F66" s="202"/>
      <c r="G66" s="203">
        <f>ROUND(E66*F66,2)</f>
        <v>0</v>
      </c>
      <c r="H66" s="158"/>
      <c r="I66" s="157">
        <f>ROUND(E66*H66,2)</f>
        <v>0</v>
      </c>
      <c r="J66" s="158"/>
      <c r="K66" s="157">
        <f>ROUND(E66*J66,2)</f>
        <v>0</v>
      </c>
      <c r="L66" s="157">
        <v>20</v>
      </c>
      <c r="M66" s="157">
        <f>G66*(1+L66/100)</f>
        <v>0</v>
      </c>
      <c r="N66" s="157">
        <v>0</v>
      </c>
      <c r="O66" s="157">
        <f>ROUND(E66*N66,2)</f>
        <v>0</v>
      </c>
      <c r="P66" s="157">
        <v>0</v>
      </c>
      <c r="Q66" s="157">
        <f>ROUND(E66*P66,2)</f>
        <v>0</v>
      </c>
      <c r="R66" s="157"/>
      <c r="S66" s="157" t="s">
        <v>121</v>
      </c>
      <c r="T66" s="157" t="s">
        <v>106</v>
      </c>
      <c r="U66" s="157">
        <v>0</v>
      </c>
      <c r="V66" s="157">
        <f>ROUND(E66*U66,2)</f>
        <v>0</v>
      </c>
      <c r="W66" s="157"/>
      <c r="X66" s="157" t="s">
        <v>157</v>
      </c>
      <c r="Y66" s="208"/>
      <c r="Z66" s="148"/>
      <c r="AA66" s="148"/>
      <c r="AB66" s="148"/>
      <c r="AC66" s="148"/>
      <c r="AD66" s="148"/>
      <c r="AE66" s="148"/>
      <c r="AF66" s="148"/>
      <c r="AG66" s="148" t="s">
        <v>158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ht="22.5" outlineLevel="1" x14ac:dyDescent="0.2">
      <c r="A67" s="155"/>
      <c r="B67" s="156"/>
      <c r="C67" s="262" t="s">
        <v>181</v>
      </c>
      <c r="D67" s="263"/>
      <c r="E67" s="263"/>
      <c r="F67" s="263"/>
      <c r="G67" s="263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207"/>
      <c r="Z67" s="148"/>
      <c r="AA67" s="148"/>
      <c r="AB67" s="148"/>
      <c r="AC67" s="148"/>
      <c r="AD67" s="148"/>
      <c r="AE67" s="148"/>
      <c r="AF67" s="148"/>
      <c r="AG67" s="148" t="s">
        <v>123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83" t="str">
        <f>C67</f>
        <v>/dodávka a montáž bránok na futbal stabilná 7,32 x 2,44 x 1,50 m, hliník, vr. siete, uchycovacích stĺpikov a a púzdier/</v>
      </c>
      <c r="BB67" s="148"/>
      <c r="BC67" s="148"/>
      <c r="BD67" s="148"/>
      <c r="BE67" s="148"/>
      <c r="BF67" s="148"/>
      <c r="BG67" s="148"/>
      <c r="BH67" s="148"/>
    </row>
    <row r="68" spans="1:60" x14ac:dyDescent="0.2">
      <c r="A68" s="165" t="s">
        <v>100</v>
      </c>
      <c r="B68" s="166" t="s">
        <v>65</v>
      </c>
      <c r="C68" s="185" t="s">
        <v>66</v>
      </c>
      <c r="D68" s="167"/>
      <c r="E68" s="168"/>
      <c r="F68" s="169"/>
      <c r="G68" s="170">
        <f>SUMIF(AG69:AG70,"&lt;&gt;NOR",G69:G70)</f>
        <v>0</v>
      </c>
      <c r="H68" s="164"/>
      <c r="I68" s="164">
        <f>SUM(I69:I70)</f>
        <v>0</v>
      </c>
      <c r="J68" s="164"/>
      <c r="K68" s="164">
        <f>SUM(K69:K70)</f>
        <v>0</v>
      </c>
      <c r="L68" s="164"/>
      <c r="M68" s="164">
        <f>SUM(M69:M70)</f>
        <v>0</v>
      </c>
      <c r="N68" s="164"/>
      <c r="O68" s="164">
        <f>SUM(O69:O70)</f>
        <v>0</v>
      </c>
      <c r="P68" s="164"/>
      <c r="Q68" s="164">
        <f>SUM(Q69:Q70)</f>
        <v>2.92</v>
      </c>
      <c r="R68" s="164"/>
      <c r="S68" s="164"/>
      <c r="T68" s="164"/>
      <c r="U68" s="164"/>
      <c r="V68" s="164">
        <f>SUM(V69:V70)</f>
        <v>4.84</v>
      </c>
      <c r="W68" s="164"/>
      <c r="X68" s="164"/>
      <c r="Y68" s="206"/>
      <c r="AG68" t="s">
        <v>101</v>
      </c>
    </row>
    <row r="69" spans="1:60" outlineLevel="1" x14ac:dyDescent="0.2">
      <c r="A69" s="171">
        <v>15</v>
      </c>
      <c r="B69" s="172" t="s">
        <v>182</v>
      </c>
      <c r="C69" s="187" t="s">
        <v>183</v>
      </c>
      <c r="D69" s="173" t="s">
        <v>169</v>
      </c>
      <c r="E69" s="174">
        <v>20</v>
      </c>
      <c r="F69" s="175"/>
      <c r="G69" s="176">
        <f>ROUND(E69*F69,2)</f>
        <v>0</v>
      </c>
      <c r="H69" s="158"/>
      <c r="I69" s="157">
        <f>ROUND(E69*H69,2)</f>
        <v>0</v>
      </c>
      <c r="J69" s="158"/>
      <c r="K69" s="157">
        <f>ROUND(E69*J69,2)</f>
        <v>0</v>
      </c>
      <c r="L69" s="157">
        <v>20</v>
      </c>
      <c r="M69" s="157">
        <f>G69*(1+L69/100)</f>
        <v>0</v>
      </c>
      <c r="N69" s="157">
        <v>0</v>
      </c>
      <c r="O69" s="157">
        <f>ROUND(E69*N69,2)</f>
        <v>0</v>
      </c>
      <c r="P69" s="157">
        <v>0.14607999999999999</v>
      </c>
      <c r="Q69" s="157">
        <f>ROUND(E69*P69,2)</f>
        <v>2.92</v>
      </c>
      <c r="R69" s="157"/>
      <c r="S69" s="157" t="s">
        <v>121</v>
      </c>
      <c r="T69" s="157" t="s">
        <v>106</v>
      </c>
      <c r="U69" s="157">
        <v>0.24199999999999999</v>
      </c>
      <c r="V69" s="157">
        <f>ROUND(E69*U69,2)</f>
        <v>4.84</v>
      </c>
      <c r="W69" s="157"/>
      <c r="X69" s="157" t="s">
        <v>107</v>
      </c>
      <c r="Y69" s="207"/>
      <c r="Z69" s="148"/>
      <c r="AA69" s="148"/>
      <c r="AB69" s="148"/>
      <c r="AC69" s="148"/>
      <c r="AD69" s="148"/>
      <c r="AE69" s="148"/>
      <c r="AF69" s="148"/>
      <c r="AG69" s="148" t="s">
        <v>108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1" x14ac:dyDescent="0.2">
      <c r="A70" s="155"/>
      <c r="B70" s="156"/>
      <c r="C70" s="189" t="s">
        <v>170</v>
      </c>
      <c r="D70" s="162"/>
      <c r="E70" s="163">
        <v>20</v>
      </c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207"/>
      <c r="Z70" s="148"/>
      <c r="AA70" s="148"/>
      <c r="AB70" s="148"/>
      <c r="AC70" s="148"/>
      <c r="AD70" s="148"/>
      <c r="AE70" s="148"/>
      <c r="AF70" s="148"/>
      <c r="AG70" s="148" t="s">
        <v>166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x14ac:dyDescent="0.2">
      <c r="A71" s="165" t="s">
        <v>100</v>
      </c>
      <c r="B71" s="166" t="s">
        <v>67</v>
      </c>
      <c r="C71" s="185" t="s">
        <v>68</v>
      </c>
      <c r="D71" s="167"/>
      <c r="E71" s="168"/>
      <c r="F71" s="169"/>
      <c r="G71" s="170">
        <f>SUMIF(AG72:AG72,"&lt;&gt;NOR",G72:G72)</f>
        <v>0</v>
      </c>
      <c r="H71" s="164"/>
      <c r="I71" s="164">
        <f>SUM(I72:I72)</f>
        <v>0</v>
      </c>
      <c r="J71" s="164"/>
      <c r="K71" s="164">
        <f>SUM(K72:K72)</f>
        <v>0</v>
      </c>
      <c r="L71" s="164"/>
      <c r="M71" s="164">
        <f>SUM(M72:M72)</f>
        <v>0</v>
      </c>
      <c r="N71" s="164"/>
      <c r="O71" s="164">
        <f>SUM(O72:O72)</f>
        <v>0</v>
      </c>
      <c r="P71" s="164"/>
      <c r="Q71" s="164">
        <f>SUM(Q72:Q72)</f>
        <v>0</v>
      </c>
      <c r="R71" s="164"/>
      <c r="S71" s="164"/>
      <c r="T71" s="164"/>
      <c r="U71" s="164"/>
      <c r="V71" s="164">
        <f>SUM(V72:V72)</f>
        <v>50.68</v>
      </c>
      <c r="W71" s="164"/>
      <c r="X71" s="164"/>
      <c r="Y71" s="206"/>
      <c r="AG71" t="s">
        <v>101</v>
      </c>
    </row>
    <row r="72" spans="1:60" ht="22.5" outlineLevel="1" x14ac:dyDescent="0.2">
      <c r="A72" s="177">
        <v>16</v>
      </c>
      <c r="B72" s="178" t="s">
        <v>184</v>
      </c>
      <c r="C72" s="186" t="s">
        <v>185</v>
      </c>
      <c r="D72" s="179" t="s">
        <v>186</v>
      </c>
      <c r="E72" s="180">
        <v>3207.73425</v>
      </c>
      <c r="F72" s="181"/>
      <c r="G72" s="182">
        <f>ROUND(E72*F72,2)</f>
        <v>0</v>
      </c>
      <c r="H72" s="158"/>
      <c r="I72" s="157">
        <f>ROUND(E72*H72,2)</f>
        <v>0</v>
      </c>
      <c r="J72" s="158"/>
      <c r="K72" s="157">
        <f>ROUND(E72*J72,2)</f>
        <v>0</v>
      </c>
      <c r="L72" s="157">
        <v>20</v>
      </c>
      <c r="M72" s="157">
        <f>G72*(1+L72/100)</f>
        <v>0</v>
      </c>
      <c r="N72" s="157">
        <v>0</v>
      </c>
      <c r="O72" s="157">
        <f>ROUND(E72*N72,2)</f>
        <v>0</v>
      </c>
      <c r="P72" s="157">
        <v>0</v>
      </c>
      <c r="Q72" s="157">
        <f>ROUND(E72*P72,2)</f>
        <v>0</v>
      </c>
      <c r="R72" s="157"/>
      <c r="S72" s="157" t="s">
        <v>105</v>
      </c>
      <c r="T72" s="157" t="s">
        <v>117</v>
      </c>
      <c r="U72" s="157">
        <v>1.5800000000000002E-2</v>
      </c>
      <c r="V72" s="157">
        <f>ROUND(E72*U72,2)</f>
        <v>50.68</v>
      </c>
      <c r="W72" s="157"/>
      <c r="X72" s="157" t="s">
        <v>187</v>
      </c>
      <c r="Y72" s="207"/>
      <c r="Z72" s="148"/>
      <c r="AA72" s="148"/>
      <c r="AB72" s="148"/>
      <c r="AC72" s="148"/>
      <c r="AD72" s="148"/>
      <c r="AE72" s="148"/>
      <c r="AF72" s="148"/>
      <c r="AG72" s="148" t="s">
        <v>188</v>
      </c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x14ac:dyDescent="0.2">
      <c r="A73" s="165" t="s">
        <v>100</v>
      </c>
      <c r="B73" s="166" t="s">
        <v>69</v>
      </c>
      <c r="C73" s="185" t="s">
        <v>70</v>
      </c>
      <c r="D73" s="167"/>
      <c r="E73" s="168"/>
      <c r="F73" s="169"/>
      <c r="G73" s="170">
        <f>SUMIF(AG74:AG80,"&lt;&gt;NOR",G74:G80)</f>
        <v>0</v>
      </c>
      <c r="H73" s="164"/>
      <c r="I73" s="164">
        <f>SUM(I74:I80)</f>
        <v>0</v>
      </c>
      <c r="J73" s="164"/>
      <c r="K73" s="164">
        <f>SUM(K74:K80)</f>
        <v>0</v>
      </c>
      <c r="L73" s="164"/>
      <c r="M73" s="164">
        <f>SUM(M74:M80)</f>
        <v>0</v>
      </c>
      <c r="N73" s="164"/>
      <c r="O73" s="164">
        <f>SUM(O74:O80)</f>
        <v>0</v>
      </c>
      <c r="P73" s="164"/>
      <c r="Q73" s="164">
        <f>SUM(Q74:Q80)</f>
        <v>0</v>
      </c>
      <c r="R73" s="164"/>
      <c r="S73" s="164"/>
      <c r="T73" s="164"/>
      <c r="U73" s="164"/>
      <c r="V73" s="164">
        <f>SUM(V74:V80)</f>
        <v>2.7</v>
      </c>
      <c r="W73" s="164"/>
      <c r="X73" s="164"/>
      <c r="Y73" s="206"/>
      <c r="AG73" t="s">
        <v>101</v>
      </c>
    </row>
    <row r="74" spans="1:60" outlineLevel="1" x14ac:dyDescent="0.2">
      <c r="A74" s="171">
        <v>17</v>
      </c>
      <c r="B74" s="172" t="s">
        <v>189</v>
      </c>
      <c r="C74" s="187" t="s">
        <v>190</v>
      </c>
      <c r="D74" s="173" t="s">
        <v>111</v>
      </c>
      <c r="E74" s="174">
        <v>2.4</v>
      </c>
      <c r="F74" s="175"/>
      <c r="G74" s="176">
        <f>ROUND(E74*F74,2)</f>
        <v>0</v>
      </c>
      <c r="H74" s="158"/>
      <c r="I74" s="157">
        <f>ROUND(E74*H74,2)</f>
        <v>0</v>
      </c>
      <c r="J74" s="158"/>
      <c r="K74" s="157">
        <f>ROUND(E74*J74,2)</f>
        <v>0</v>
      </c>
      <c r="L74" s="157">
        <v>20</v>
      </c>
      <c r="M74" s="157">
        <f>G74*(1+L74/100)</f>
        <v>0</v>
      </c>
      <c r="N74" s="157">
        <v>0</v>
      </c>
      <c r="O74" s="157">
        <f>ROUND(E74*N74,2)</f>
        <v>0</v>
      </c>
      <c r="P74" s="157">
        <v>0</v>
      </c>
      <c r="Q74" s="157">
        <f>ROUND(E74*P74,2)</f>
        <v>0</v>
      </c>
      <c r="R74" s="157"/>
      <c r="S74" s="157" t="s">
        <v>121</v>
      </c>
      <c r="T74" s="157" t="s">
        <v>106</v>
      </c>
      <c r="U74" s="157">
        <v>0</v>
      </c>
      <c r="V74" s="157">
        <f>ROUND(E74*U74,2)</f>
        <v>0</v>
      </c>
      <c r="W74" s="157"/>
      <c r="X74" s="157" t="s">
        <v>107</v>
      </c>
      <c r="Y74" s="207"/>
      <c r="Z74" s="148"/>
      <c r="AA74" s="148"/>
      <c r="AB74" s="148"/>
      <c r="AC74" s="148"/>
      <c r="AD74" s="148"/>
      <c r="AE74" s="148"/>
      <c r="AF74" s="148"/>
      <c r="AG74" s="148" t="s">
        <v>118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1" x14ac:dyDescent="0.2">
      <c r="A75" s="155"/>
      <c r="B75" s="156"/>
      <c r="C75" s="189" t="s">
        <v>191</v>
      </c>
      <c r="D75" s="162"/>
      <c r="E75" s="163">
        <v>2.4</v>
      </c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207"/>
      <c r="Z75" s="148"/>
      <c r="AA75" s="148"/>
      <c r="AB75" s="148"/>
      <c r="AC75" s="148"/>
      <c r="AD75" s="148"/>
      <c r="AE75" s="148"/>
      <c r="AF75" s="148"/>
      <c r="AG75" s="148" t="s">
        <v>166</v>
      </c>
      <c r="AH75" s="148">
        <v>0</v>
      </c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ht="22.5" outlineLevel="1" x14ac:dyDescent="0.2">
      <c r="A76" s="171">
        <v>18</v>
      </c>
      <c r="B76" s="172" t="s">
        <v>192</v>
      </c>
      <c r="C76" s="187" t="s">
        <v>193</v>
      </c>
      <c r="D76" s="173" t="s">
        <v>186</v>
      </c>
      <c r="E76" s="174">
        <v>2.4</v>
      </c>
      <c r="F76" s="175"/>
      <c r="G76" s="176">
        <f>ROUND(E76*F76,2)</f>
        <v>0</v>
      </c>
      <c r="H76" s="158"/>
      <c r="I76" s="157">
        <f>ROUND(E76*H76,2)</f>
        <v>0</v>
      </c>
      <c r="J76" s="158"/>
      <c r="K76" s="157">
        <f>ROUND(E76*J76,2)</f>
        <v>0</v>
      </c>
      <c r="L76" s="157">
        <v>20</v>
      </c>
      <c r="M76" s="157">
        <f>G76*(1+L76/100)</f>
        <v>0</v>
      </c>
      <c r="N76" s="157">
        <v>0</v>
      </c>
      <c r="O76" s="157">
        <f>ROUND(E76*N76,2)</f>
        <v>0</v>
      </c>
      <c r="P76" s="157">
        <v>0</v>
      </c>
      <c r="Q76" s="157">
        <f>ROUND(E76*P76,2)</f>
        <v>0</v>
      </c>
      <c r="R76" s="157"/>
      <c r="S76" s="157" t="s">
        <v>105</v>
      </c>
      <c r="T76" s="157" t="s">
        <v>117</v>
      </c>
      <c r="U76" s="157">
        <v>1.127</v>
      </c>
      <c r="V76" s="157">
        <f>ROUND(E76*U76,2)</f>
        <v>2.7</v>
      </c>
      <c r="W76" s="157"/>
      <c r="X76" s="157" t="s">
        <v>107</v>
      </c>
      <c r="Y76" s="207"/>
      <c r="Z76" s="148"/>
      <c r="AA76" s="148"/>
      <c r="AB76" s="148"/>
      <c r="AC76" s="148"/>
      <c r="AD76" s="148"/>
      <c r="AE76" s="148"/>
      <c r="AF76" s="148"/>
      <c r="AG76" s="148" t="s">
        <v>108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1" x14ac:dyDescent="0.2">
      <c r="A77" s="155"/>
      <c r="B77" s="156"/>
      <c r="C77" s="189" t="s">
        <v>194</v>
      </c>
      <c r="D77" s="162"/>
      <c r="E77" s="163">
        <v>2.4</v>
      </c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207"/>
      <c r="Z77" s="148"/>
      <c r="AA77" s="148"/>
      <c r="AB77" s="148"/>
      <c r="AC77" s="148"/>
      <c r="AD77" s="148"/>
      <c r="AE77" s="148"/>
      <c r="AF77" s="148"/>
      <c r="AG77" s="148" t="s">
        <v>166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ht="22.5" outlineLevel="1" x14ac:dyDescent="0.2">
      <c r="A78" s="177">
        <v>19</v>
      </c>
      <c r="B78" s="178" t="s">
        <v>195</v>
      </c>
      <c r="C78" s="186" t="s">
        <v>196</v>
      </c>
      <c r="D78" s="179" t="s">
        <v>186</v>
      </c>
      <c r="E78" s="180">
        <v>2.4</v>
      </c>
      <c r="F78" s="181"/>
      <c r="G78" s="182">
        <f>ROUND(E78*F78,2)</f>
        <v>0</v>
      </c>
      <c r="H78" s="158"/>
      <c r="I78" s="157">
        <f>ROUND(E78*H78,2)</f>
        <v>0</v>
      </c>
      <c r="J78" s="158"/>
      <c r="K78" s="157">
        <f>ROUND(E78*J78,2)</f>
        <v>0</v>
      </c>
      <c r="L78" s="157">
        <v>20</v>
      </c>
      <c r="M78" s="157">
        <f>G78*(1+L78/100)</f>
        <v>0</v>
      </c>
      <c r="N78" s="157">
        <v>0</v>
      </c>
      <c r="O78" s="157">
        <f>ROUND(E78*N78,2)</f>
        <v>0</v>
      </c>
      <c r="P78" s="157">
        <v>0</v>
      </c>
      <c r="Q78" s="157">
        <f>ROUND(E78*P78,2)</f>
        <v>0</v>
      </c>
      <c r="R78" s="157"/>
      <c r="S78" s="157" t="s">
        <v>105</v>
      </c>
      <c r="T78" s="157" t="s">
        <v>117</v>
      </c>
      <c r="U78" s="157">
        <v>0</v>
      </c>
      <c r="V78" s="157">
        <f>ROUND(E78*U78,2)</f>
        <v>0</v>
      </c>
      <c r="W78" s="157"/>
      <c r="X78" s="157" t="s">
        <v>107</v>
      </c>
      <c r="Y78" s="207"/>
      <c r="Z78" s="148"/>
      <c r="AA78" s="148"/>
      <c r="AB78" s="148"/>
      <c r="AC78" s="148"/>
      <c r="AD78" s="148"/>
      <c r="AE78" s="148"/>
      <c r="AF78" s="148"/>
      <c r="AG78" s="148" t="s">
        <v>108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1" x14ac:dyDescent="0.2">
      <c r="A79" s="171">
        <v>20</v>
      </c>
      <c r="B79" s="172" t="s">
        <v>197</v>
      </c>
      <c r="C79" s="187" t="s">
        <v>198</v>
      </c>
      <c r="D79" s="173" t="s">
        <v>186</v>
      </c>
      <c r="E79" s="174">
        <v>0.34799999999999998</v>
      </c>
      <c r="F79" s="175"/>
      <c r="G79" s="176">
        <f>ROUND(E79*F79,2)</f>
        <v>0</v>
      </c>
      <c r="H79" s="158"/>
      <c r="I79" s="157">
        <f>ROUND(E79*H79,2)</f>
        <v>0</v>
      </c>
      <c r="J79" s="158"/>
      <c r="K79" s="157">
        <f>ROUND(E79*J79,2)</f>
        <v>0</v>
      </c>
      <c r="L79" s="157">
        <v>20</v>
      </c>
      <c r="M79" s="157">
        <f>G79*(1+L79/100)</f>
        <v>0</v>
      </c>
      <c r="N79" s="157">
        <v>0</v>
      </c>
      <c r="O79" s="157">
        <f>ROUND(E79*N79,2)</f>
        <v>0</v>
      </c>
      <c r="P79" s="157">
        <v>0</v>
      </c>
      <c r="Q79" s="157">
        <f>ROUND(E79*P79,2)</f>
        <v>0</v>
      </c>
      <c r="R79" s="157"/>
      <c r="S79" s="157" t="s">
        <v>121</v>
      </c>
      <c r="T79" s="157" t="s">
        <v>106</v>
      </c>
      <c r="U79" s="157">
        <v>0</v>
      </c>
      <c r="V79" s="157">
        <f>ROUND(E79*U79,2)</f>
        <v>0</v>
      </c>
      <c r="W79" s="157"/>
      <c r="X79" s="157" t="s">
        <v>107</v>
      </c>
      <c r="Y79" s="207"/>
      <c r="Z79" s="148"/>
      <c r="AA79" s="148"/>
      <c r="AB79" s="148"/>
      <c r="AC79" s="148"/>
      <c r="AD79" s="148"/>
      <c r="AE79" s="148"/>
      <c r="AF79" s="148"/>
      <c r="AG79" s="148" t="s">
        <v>108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1" x14ac:dyDescent="0.2">
      <c r="A80" s="155"/>
      <c r="B80" s="156"/>
      <c r="C80" s="189" t="s">
        <v>199</v>
      </c>
      <c r="D80" s="162"/>
      <c r="E80" s="163">
        <v>0.34799999999999998</v>
      </c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207"/>
      <c r="Z80" s="148"/>
      <c r="AA80" s="148"/>
      <c r="AB80" s="148"/>
      <c r="AC80" s="148"/>
      <c r="AD80" s="148"/>
      <c r="AE80" s="148"/>
      <c r="AF80" s="148"/>
      <c r="AG80" s="148" t="s">
        <v>166</v>
      </c>
      <c r="AH80" s="148">
        <v>0</v>
      </c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x14ac:dyDescent="0.2">
      <c r="A81" s="165" t="s">
        <v>100</v>
      </c>
      <c r="B81" s="166" t="s">
        <v>72</v>
      </c>
      <c r="C81" s="185" t="s">
        <v>21</v>
      </c>
      <c r="D81" s="167"/>
      <c r="E81" s="168"/>
      <c r="F81" s="169"/>
      <c r="G81" s="170">
        <f>SUMIF(AG82:AG83,"&lt;&gt;NOR",G82:G83)</f>
        <v>0</v>
      </c>
      <c r="H81" s="164"/>
      <c r="I81" s="164">
        <f>SUM(I82:I83)</f>
        <v>0</v>
      </c>
      <c r="J81" s="164"/>
      <c r="K81" s="164">
        <f>SUM(K82:K83)</f>
        <v>0</v>
      </c>
      <c r="L81" s="164"/>
      <c r="M81" s="164">
        <f>SUM(M82:M83)</f>
        <v>0</v>
      </c>
      <c r="N81" s="164"/>
      <c r="O81" s="164">
        <f>SUM(O82:O83)</f>
        <v>0</v>
      </c>
      <c r="P81" s="164"/>
      <c r="Q81" s="164">
        <f>SUM(Q82:Q83)</f>
        <v>0</v>
      </c>
      <c r="R81" s="164"/>
      <c r="S81" s="164"/>
      <c r="T81" s="164"/>
      <c r="U81" s="164"/>
      <c r="V81" s="164">
        <f>SUM(V82:V83)</f>
        <v>0</v>
      </c>
      <c r="W81" s="164"/>
      <c r="X81" s="164"/>
      <c r="Y81" s="206"/>
      <c r="AG81" t="s">
        <v>101</v>
      </c>
    </row>
    <row r="82" spans="1:60" outlineLevel="1" x14ac:dyDescent="0.2">
      <c r="A82" s="177">
        <v>21</v>
      </c>
      <c r="B82" s="178" t="s">
        <v>200</v>
      </c>
      <c r="C82" s="186" t="s">
        <v>201</v>
      </c>
      <c r="D82" s="179" t="s">
        <v>202</v>
      </c>
      <c r="E82" s="180">
        <v>1</v>
      </c>
      <c r="F82" s="181"/>
      <c r="G82" s="182">
        <f>ROUND(E82*F82,2)</f>
        <v>0</v>
      </c>
      <c r="H82" s="158"/>
      <c r="I82" s="157">
        <f>ROUND(E82*H82,2)</f>
        <v>0</v>
      </c>
      <c r="J82" s="158"/>
      <c r="K82" s="157">
        <f>ROUND(E82*J82,2)</f>
        <v>0</v>
      </c>
      <c r="L82" s="157">
        <v>20</v>
      </c>
      <c r="M82" s="157">
        <f>G82*(1+L82/100)</f>
        <v>0</v>
      </c>
      <c r="N82" s="157">
        <v>0</v>
      </c>
      <c r="O82" s="157">
        <f>ROUND(E82*N82,2)</f>
        <v>0</v>
      </c>
      <c r="P82" s="157">
        <v>0</v>
      </c>
      <c r="Q82" s="157">
        <f>ROUND(E82*P82,2)</f>
        <v>0</v>
      </c>
      <c r="R82" s="157"/>
      <c r="S82" s="157" t="s">
        <v>121</v>
      </c>
      <c r="T82" s="157" t="s">
        <v>106</v>
      </c>
      <c r="U82" s="157">
        <v>0</v>
      </c>
      <c r="V82" s="157">
        <f>ROUND(E82*U82,2)</f>
        <v>0</v>
      </c>
      <c r="W82" s="157"/>
      <c r="X82" s="157" t="s">
        <v>107</v>
      </c>
      <c r="Y82" s="207"/>
      <c r="Z82" s="148"/>
      <c r="AA82" s="148"/>
      <c r="AB82" s="148"/>
      <c r="AC82" s="148"/>
      <c r="AD82" s="148"/>
      <c r="AE82" s="148"/>
      <c r="AF82" s="148"/>
      <c r="AG82" s="148" t="s">
        <v>108</v>
      </c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1" x14ac:dyDescent="0.2">
      <c r="A83" s="171">
        <v>22</v>
      </c>
      <c r="B83" s="172" t="s">
        <v>203</v>
      </c>
      <c r="C83" s="187" t="s">
        <v>204</v>
      </c>
      <c r="D83" s="173" t="s">
        <v>205</v>
      </c>
      <c r="E83" s="174">
        <v>1</v>
      </c>
      <c r="F83" s="175"/>
      <c r="G83" s="176">
        <f>ROUND(E83*F83,2)</f>
        <v>0</v>
      </c>
      <c r="H83" s="158"/>
      <c r="I83" s="157">
        <f>ROUND(E83*H83,2)</f>
        <v>0</v>
      </c>
      <c r="J83" s="158"/>
      <c r="K83" s="157">
        <f>ROUND(E83*J83,2)</f>
        <v>0</v>
      </c>
      <c r="L83" s="157">
        <v>20</v>
      </c>
      <c r="M83" s="157">
        <f>G83*(1+L83/100)</f>
        <v>0</v>
      </c>
      <c r="N83" s="157">
        <v>0</v>
      </c>
      <c r="O83" s="157">
        <f>ROUND(E83*N83,2)</f>
        <v>0</v>
      </c>
      <c r="P83" s="157">
        <v>0</v>
      </c>
      <c r="Q83" s="157">
        <f>ROUND(E83*P83,2)</f>
        <v>0</v>
      </c>
      <c r="R83" s="157"/>
      <c r="S83" s="157" t="s">
        <v>121</v>
      </c>
      <c r="T83" s="157" t="s">
        <v>106</v>
      </c>
      <c r="U83" s="157">
        <v>0</v>
      </c>
      <c r="V83" s="157">
        <f>ROUND(E83*U83,2)</f>
        <v>0</v>
      </c>
      <c r="W83" s="157"/>
      <c r="X83" s="157" t="s">
        <v>206</v>
      </c>
      <c r="Y83" s="207"/>
      <c r="Z83" s="148"/>
      <c r="AA83" s="148"/>
      <c r="AB83" s="148"/>
      <c r="AC83" s="148"/>
      <c r="AD83" s="148"/>
      <c r="AE83" s="148"/>
      <c r="AF83" s="148"/>
      <c r="AG83" s="148" t="s">
        <v>207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x14ac:dyDescent="0.2">
      <c r="A84" s="3"/>
      <c r="B84" s="4"/>
      <c r="C84" s="190"/>
      <c r="D84" s="6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206"/>
      <c r="AE84">
        <v>0</v>
      </c>
      <c r="AF84">
        <v>20</v>
      </c>
      <c r="AG84" t="s">
        <v>87</v>
      </c>
    </row>
    <row r="85" spans="1:60" x14ac:dyDescent="0.2">
      <c r="A85" s="151"/>
      <c r="B85" s="152" t="s">
        <v>20</v>
      </c>
      <c r="C85" s="191"/>
      <c r="D85" s="153"/>
      <c r="E85" s="154"/>
      <c r="F85" s="154"/>
      <c r="G85" s="184">
        <f>G8+G13+G53+G56+G65+G68+G71+G73+G81</f>
        <v>0</v>
      </c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206"/>
      <c r="AE85">
        <f>SUMIF(L7:L83,AE84,G7:G83)</f>
        <v>0</v>
      </c>
      <c r="AF85">
        <f>SUMIF(L7:L83,AF84,G7:G83)</f>
        <v>0</v>
      </c>
      <c r="AG85" t="s">
        <v>208</v>
      </c>
    </row>
    <row r="86" spans="1:60" x14ac:dyDescent="0.2">
      <c r="C86" s="192"/>
      <c r="D86" s="10"/>
      <c r="AG86" t="s">
        <v>213</v>
      </c>
    </row>
    <row r="87" spans="1:60" x14ac:dyDescent="0.2">
      <c r="D87" s="10"/>
    </row>
    <row r="88" spans="1:60" x14ac:dyDescent="0.2">
      <c r="D88" s="10"/>
    </row>
    <row r="89" spans="1:60" x14ac:dyDescent="0.2">
      <c r="D89" s="10"/>
    </row>
    <row r="90" spans="1:60" x14ac:dyDescent="0.2">
      <c r="D90" s="10"/>
    </row>
    <row r="91" spans="1:60" x14ac:dyDescent="0.2">
      <c r="D91" s="10"/>
    </row>
    <row r="92" spans="1:60" x14ac:dyDescent="0.2">
      <c r="D92" s="10"/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</sheetData>
  <mergeCells count="41">
    <mergeCell ref="C17:G17"/>
    <mergeCell ref="C18:G18"/>
    <mergeCell ref="A1:G1"/>
    <mergeCell ref="C2:G2"/>
    <mergeCell ref="C3:G3"/>
    <mergeCell ref="C4:G4"/>
    <mergeCell ref="C15:G15"/>
    <mergeCell ref="C16:G16"/>
    <mergeCell ref="C32:G32"/>
    <mergeCell ref="C19:G19"/>
    <mergeCell ref="C20:G20"/>
    <mergeCell ref="C22:G22"/>
    <mergeCell ref="C23:G23"/>
    <mergeCell ref="C24:G24"/>
    <mergeCell ref="C25:G25"/>
    <mergeCell ref="C26:G26"/>
    <mergeCell ref="C27:G27"/>
    <mergeCell ref="C28:G28"/>
    <mergeCell ref="C30:G30"/>
    <mergeCell ref="C31:G31"/>
    <mergeCell ref="C46:G46"/>
    <mergeCell ref="C33:G33"/>
    <mergeCell ref="C34:G34"/>
    <mergeCell ref="C35:G35"/>
    <mergeCell ref="C36:G36"/>
    <mergeCell ref="C37:G37"/>
    <mergeCell ref="C39:G39"/>
    <mergeCell ref="C40:G40"/>
    <mergeCell ref="C41:G41"/>
    <mergeCell ref="C42:G42"/>
    <mergeCell ref="C43:G43"/>
    <mergeCell ref="C45:G45"/>
    <mergeCell ref="C62:G62"/>
    <mergeCell ref="C64:G64"/>
    <mergeCell ref="C67:G67"/>
    <mergeCell ref="C47:G47"/>
    <mergeCell ref="C48:G48"/>
    <mergeCell ref="C49:G49"/>
    <mergeCell ref="C50:G50"/>
    <mergeCell ref="C52:G52"/>
    <mergeCell ref="C55:G5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F21A7FB59A8A049AB1B8CD816A59D20" ma:contentTypeVersion="11" ma:contentTypeDescription="Umožňuje vytvoriť nový dokument." ma:contentTypeScope="" ma:versionID="eb2b1962bf0b621b506a7f36d530d721">
  <xsd:schema xmlns:xsd="http://www.w3.org/2001/XMLSchema" xmlns:xs="http://www.w3.org/2001/XMLSchema" xmlns:p="http://schemas.microsoft.com/office/2006/metadata/properties" xmlns:ns3="1c70469a-3b50-4283-bd7f-93e36ae08261" xmlns:ns4="c22cc78d-ec09-4b23-ba0c-8cfce15a86b9" targetNamespace="http://schemas.microsoft.com/office/2006/metadata/properties" ma:root="true" ma:fieldsID="c59b5b4d7be61b10981eb2524c3033a7" ns3:_="" ns4:_="">
    <xsd:import namespace="1c70469a-3b50-4283-bd7f-93e36ae08261"/>
    <xsd:import namespace="c22cc78d-ec09-4b23-ba0c-8cfce15a86b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Tag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70469a-3b50-4283-bd7f-93e36ae082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2cc78d-ec09-4b23-ba0c-8cfce15a86b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Zdieľa sa s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Zdieľané s podrobnosťami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Príkaz hash indikátora zdieľania" ma:description="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3267F42-7FE6-4B87-B1AD-B3FA0B17EAF1}">
  <ds:schemaRefs>
    <ds:schemaRef ds:uri="http://purl.org/dc/elements/1.1/"/>
    <ds:schemaRef ds:uri="http://schemas.openxmlformats.org/package/2006/metadata/core-properties"/>
    <ds:schemaRef ds:uri="http://purl.org/dc/dcmitype/"/>
    <ds:schemaRef ds:uri="c22cc78d-ec09-4b23-ba0c-8cfce15a86b9"/>
    <ds:schemaRef ds:uri="http://purl.org/dc/terms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1c70469a-3b50-4283-bd7f-93e36ae08261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C685538-DFE1-4482-A790-F98526A82B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5EFDC6-1396-45B6-AB30-4D4DCDD231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70469a-3b50-4283-bd7f-93e36ae08261"/>
    <ds:schemaRef ds:uri="c22cc78d-ec09-4b23-ba0c-8cfce15a86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48</vt:i4>
      </vt:variant>
    </vt:vector>
  </HeadingPairs>
  <TitlesOfParts>
    <vt:vector size="51" baseType="lpstr">
      <vt:lpstr>Stavba</vt:lpstr>
      <vt:lpstr>VzorPolozky</vt:lpstr>
      <vt:lpstr>01 20180120.01_2021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20180120.01_2021 Pol'!Názvy_tlače</vt:lpstr>
      <vt:lpstr>oadresa</vt:lpstr>
      <vt:lpstr>Stavba!Objednatel</vt:lpstr>
      <vt:lpstr>Stavba!Objekt</vt:lpstr>
      <vt:lpstr>'01 20180120.01_2021 Pol'!Oblasť_tlače</vt:lpstr>
      <vt:lpstr>Stavba!Oblasť_tlače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defuser</dc:creator>
  <cp:lastModifiedBy>Mgr. Renata Gregušová</cp:lastModifiedBy>
  <cp:lastPrinted>2019-03-19T12:27:02Z</cp:lastPrinted>
  <dcterms:created xsi:type="dcterms:W3CDTF">2009-04-08T07:15:50Z</dcterms:created>
  <dcterms:modified xsi:type="dcterms:W3CDTF">2021-05-04T08:30:49Z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0x0101006F21A7FB59A8A049AB1B8CD816A59D20</vt:lpwstr>
  </property>
</Properties>
</file>