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BACA\Bača\2020\Plán VO 2020\DNS ťažba 2020\DNS ťažba 2021 podklady\VO - ťažba - DNS - Rozsah a cenová ponuka\ opakovanie výziev\LS Turcovce výzva č.7\"/>
    </mc:Choice>
  </mc:AlternateContent>
  <bookViews>
    <workbookView xWindow="0" yWindow="0" windowWidth="10020" windowHeight="6750" firstSheet="3" activeTab="9"/>
  </bookViews>
  <sheets>
    <sheet name="zákazka a cenová ponuka 1 " sheetId="1" r:id="rId1"/>
    <sheet name="zákazka a cenová ponuka 2" sheetId="4" r:id="rId2"/>
    <sheet name="zákazka a cenová ponuka 3" sheetId="5" r:id="rId3"/>
    <sheet name="zákazka a cenová ponuka 4" sheetId="6" r:id="rId4"/>
    <sheet name="zákazka a cenová ponuka 5" sheetId="7" r:id="rId5"/>
    <sheet name="zákazka a cenová ponuka 6" sheetId="8" r:id="rId6"/>
    <sheet name="zákazka a cenová ponuka 7" sheetId="9" r:id="rId7"/>
    <sheet name="zákazka a cenová ponuka 8" sheetId="10" state="hidden" r:id="rId8"/>
    <sheet name="zákazka a cenová ponuka 9" sheetId="11" state="hidden" r:id="rId9"/>
    <sheet name="Sumár" sheetId="17" r:id="rId10"/>
    <sheet name="Vysvetlívky" sheetId="3" r:id="rId11"/>
  </sheets>
  <definedNames>
    <definedName name="_xlnm.Print_Area" localSheetId="0">'zákazka a cenová ponuka 1 '!$A$1:$O$37</definedName>
    <definedName name="_xlnm.Print_Area" localSheetId="1">'zákazka a cenová ponuka 2'!$A$1:$O$33</definedName>
    <definedName name="_xlnm.Print_Area" localSheetId="2">'zákazka a cenová ponuka 3'!$A$1:$O$33</definedName>
    <definedName name="_xlnm.Print_Area" localSheetId="3">'zákazka a cenová ponuka 4'!$A$1:$O$33</definedName>
    <definedName name="_xlnm.Print_Area" localSheetId="4">'zákazka a cenová ponuka 5'!$A$1:$O$33</definedName>
    <definedName name="_xlnm.Print_Area" localSheetId="5">'zákazka a cenová ponuka 6'!$A$1:$O$33</definedName>
    <definedName name="_xlnm.Print_Area" localSheetId="6">'zákazka a cenová ponuka 7'!$A$1:$O$33</definedName>
    <definedName name="_xlnm.Print_Area" localSheetId="7">'zákazka a cenová ponuka 8'!$A$1:$O$33</definedName>
    <definedName name="_xlnm.Print_Area" localSheetId="8">'zákazka a cenová ponuka 9'!$A$1:$O$33</definedName>
  </definedNames>
  <calcPr calcId="152511"/>
</workbook>
</file>

<file path=xl/calcChain.xml><?xml version="1.0" encoding="utf-8"?>
<calcChain xmlns="http://schemas.openxmlformats.org/spreadsheetml/2006/main">
  <c r="H32" i="17" l="1"/>
  <c r="H31" i="17"/>
  <c r="H30" i="17"/>
  <c r="H29" i="17"/>
  <c r="H28" i="17"/>
  <c r="B4" i="17"/>
  <c r="C3" i="17"/>
  <c r="B4" i="11"/>
  <c r="C3" i="11"/>
  <c r="B4" i="10"/>
  <c r="C3" i="10"/>
  <c r="B4" i="9"/>
  <c r="C3" i="9"/>
  <c r="B4" i="8"/>
  <c r="C3" i="8"/>
  <c r="B4" i="7"/>
  <c r="C3" i="7"/>
  <c r="B4" i="6"/>
  <c r="C3" i="6"/>
  <c r="B4" i="5"/>
  <c r="C3" i="5"/>
  <c r="H32" i="11"/>
  <c r="H31" i="11"/>
  <c r="H30" i="11"/>
  <c r="H29" i="11"/>
  <c r="H28" i="11"/>
  <c r="H32" i="10"/>
  <c r="H31" i="10"/>
  <c r="H30" i="10"/>
  <c r="H29" i="10"/>
  <c r="H28" i="10"/>
  <c r="H32" i="9"/>
  <c r="H31" i="9"/>
  <c r="H30" i="9"/>
  <c r="H29" i="9"/>
  <c r="H28" i="9"/>
  <c r="H32" i="8"/>
  <c r="H31" i="8"/>
  <c r="H30" i="8"/>
  <c r="H29" i="8"/>
  <c r="H28" i="8"/>
  <c r="H32" i="7"/>
  <c r="H31" i="7"/>
  <c r="H30" i="7"/>
  <c r="H29" i="7"/>
  <c r="H28" i="7"/>
  <c r="H32" i="6"/>
  <c r="H31" i="6"/>
  <c r="H30" i="6"/>
  <c r="H29" i="6"/>
  <c r="H28" i="6"/>
  <c r="H32" i="5"/>
  <c r="H31" i="5"/>
  <c r="H30" i="5"/>
  <c r="H29" i="5"/>
  <c r="H28" i="5"/>
  <c r="A8" i="17"/>
  <c r="A8" i="11"/>
  <c r="A8" i="10"/>
  <c r="A8" i="9"/>
  <c r="A8" i="8"/>
  <c r="A8" i="7"/>
  <c r="A8" i="6"/>
  <c r="A8" i="5"/>
  <c r="H29" i="4"/>
  <c r="H30" i="4"/>
  <c r="H31" i="4"/>
  <c r="H32" i="4"/>
  <c r="H28" i="4"/>
  <c r="A8" i="4"/>
  <c r="A7" i="4"/>
  <c r="B4" i="4"/>
  <c r="C3" i="4"/>
  <c r="L19" i="17"/>
  <c r="L18" i="17"/>
  <c r="L15" i="17"/>
  <c r="L14" i="17"/>
  <c r="L11" i="17"/>
  <c r="L10" i="17"/>
  <c r="F19" i="17"/>
  <c r="E19" i="17"/>
  <c r="F18" i="17"/>
  <c r="E18" i="17"/>
  <c r="F15" i="17"/>
  <c r="E15" i="17"/>
  <c r="F14" i="17"/>
  <c r="E14" i="17"/>
  <c r="F11" i="17"/>
  <c r="E11" i="17"/>
  <c r="F10" i="17"/>
  <c r="E10" i="17"/>
  <c r="L20" i="4"/>
  <c r="F20" i="4"/>
  <c r="E20" i="4"/>
  <c r="G19" i="4"/>
  <c r="O19" i="4" s="1"/>
  <c r="P19" i="4" s="1"/>
  <c r="G18" i="4"/>
  <c r="P17" i="4"/>
  <c r="L16" i="4"/>
  <c r="F16" i="4"/>
  <c r="E16" i="4"/>
  <c r="G15" i="4"/>
  <c r="G14" i="4"/>
  <c r="O14" i="4" s="1"/>
  <c r="L12" i="4"/>
  <c r="F12" i="4"/>
  <c r="E12" i="4"/>
  <c r="G11" i="4"/>
  <c r="O11" i="4" s="1"/>
  <c r="P11" i="4" s="1"/>
  <c r="G10" i="4"/>
  <c r="G12" i="4" s="1"/>
  <c r="P17" i="17"/>
  <c r="L20" i="11"/>
  <c r="F20" i="11"/>
  <c r="E20" i="11"/>
  <c r="G19" i="11"/>
  <c r="O19" i="11" s="1"/>
  <c r="P19" i="11" s="1"/>
  <c r="G18" i="11"/>
  <c r="P17" i="11"/>
  <c r="L16" i="11"/>
  <c r="F16" i="11"/>
  <c r="E16" i="11"/>
  <c r="G15" i="11"/>
  <c r="O15" i="11" s="1"/>
  <c r="G14" i="11"/>
  <c r="O14" i="11" s="1"/>
  <c r="L12" i="11"/>
  <c r="F12" i="11"/>
  <c r="E12" i="11"/>
  <c r="G11" i="11"/>
  <c r="O11" i="11" s="1"/>
  <c r="G10" i="11"/>
  <c r="G12" i="11" s="1"/>
  <c r="L20" i="10"/>
  <c r="F20" i="10"/>
  <c r="E20" i="10"/>
  <c r="G19" i="10"/>
  <c r="O19" i="10" s="1"/>
  <c r="P19" i="10" s="1"/>
  <c r="G18" i="10"/>
  <c r="G20" i="10" s="1"/>
  <c r="P17" i="10"/>
  <c r="L16" i="10"/>
  <c r="F16" i="10"/>
  <c r="E16" i="10"/>
  <c r="G15" i="10"/>
  <c r="G16" i="10" s="1"/>
  <c r="O14" i="10"/>
  <c r="G14" i="10"/>
  <c r="L12" i="10"/>
  <c r="F12" i="10"/>
  <c r="E12" i="10"/>
  <c r="G11" i="10"/>
  <c r="O11" i="10" s="1"/>
  <c r="O10" i="10"/>
  <c r="P10" i="10" s="1"/>
  <c r="G10" i="10"/>
  <c r="L20" i="9"/>
  <c r="F20" i="9"/>
  <c r="E20" i="9"/>
  <c r="G19" i="9"/>
  <c r="O19" i="9" s="1"/>
  <c r="P19" i="9" s="1"/>
  <c r="G18" i="9"/>
  <c r="G20" i="9" s="1"/>
  <c r="P17" i="9"/>
  <c r="L16" i="9"/>
  <c r="F16" i="9"/>
  <c r="E16" i="9"/>
  <c r="G15" i="9"/>
  <c r="G16" i="9" s="1"/>
  <c r="G14" i="9"/>
  <c r="O14" i="9" s="1"/>
  <c r="L12" i="9"/>
  <c r="L22" i="9" s="1"/>
  <c r="F12" i="9"/>
  <c r="E12" i="9"/>
  <c r="G11" i="9"/>
  <c r="O11" i="9" s="1"/>
  <c r="G10" i="9"/>
  <c r="G12" i="9" s="1"/>
  <c r="L20" i="8"/>
  <c r="F20" i="8"/>
  <c r="E20" i="8"/>
  <c r="G19" i="8"/>
  <c r="O19" i="8" s="1"/>
  <c r="P19" i="8" s="1"/>
  <c r="G18" i="8"/>
  <c r="P17" i="8"/>
  <c r="L16" i="8"/>
  <c r="F16" i="8"/>
  <c r="E16" i="8"/>
  <c r="G15" i="8"/>
  <c r="G14" i="8"/>
  <c r="O14" i="8" s="1"/>
  <c r="L12" i="8"/>
  <c r="F12" i="8"/>
  <c r="E12" i="8"/>
  <c r="G11" i="8"/>
  <c r="O11" i="8" s="1"/>
  <c r="G10" i="8"/>
  <c r="L20" i="7"/>
  <c r="F20" i="7"/>
  <c r="E20" i="7"/>
  <c r="G19" i="7"/>
  <c r="O19" i="7" s="1"/>
  <c r="P19" i="7" s="1"/>
  <c r="G18" i="7"/>
  <c r="P17" i="7"/>
  <c r="L16" i="7"/>
  <c r="F16" i="7"/>
  <c r="E16" i="7"/>
  <c r="G15" i="7"/>
  <c r="O15" i="7" s="1"/>
  <c r="G14" i="7"/>
  <c r="O14" i="7" s="1"/>
  <c r="L12" i="7"/>
  <c r="F12" i="7"/>
  <c r="E12" i="7"/>
  <c r="G11" i="7"/>
  <c r="O11" i="7" s="1"/>
  <c r="G10" i="7"/>
  <c r="O10" i="7" s="1"/>
  <c r="P10" i="7" s="1"/>
  <c r="L20" i="6"/>
  <c r="F20" i="6"/>
  <c r="E20" i="6"/>
  <c r="G19" i="6"/>
  <c r="O19" i="6" s="1"/>
  <c r="P19" i="6" s="1"/>
  <c r="G18" i="6"/>
  <c r="P17" i="6"/>
  <c r="L16" i="6"/>
  <c r="F16" i="6"/>
  <c r="E16" i="6"/>
  <c r="G15" i="6"/>
  <c r="G14" i="6"/>
  <c r="O14" i="6" s="1"/>
  <c r="L12" i="6"/>
  <c r="F12" i="6"/>
  <c r="E12" i="6"/>
  <c r="G11" i="6"/>
  <c r="O11" i="6" s="1"/>
  <c r="P11" i="6" s="1"/>
  <c r="G10" i="6"/>
  <c r="L20" i="5"/>
  <c r="F20" i="5"/>
  <c r="E20" i="5"/>
  <c r="G19" i="5"/>
  <c r="O19" i="5" s="1"/>
  <c r="P19" i="5" s="1"/>
  <c r="G18" i="5"/>
  <c r="G20" i="5" s="1"/>
  <c r="P17" i="5"/>
  <c r="L16" i="5"/>
  <c r="F16" i="5"/>
  <c r="E16" i="5"/>
  <c r="G15" i="5"/>
  <c r="O15" i="5" s="1"/>
  <c r="G14" i="5"/>
  <c r="O14" i="5" s="1"/>
  <c r="L12" i="5"/>
  <c r="F12" i="5"/>
  <c r="E12" i="5"/>
  <c r="G11" i="5"/>
  <c r="O11" i="5" s="1"/>
  <c r="P11" i="5" s="1"/>
  <c r="G10" i="5"/>
  <c r="L16" i="1"/>
  <c r="F16" i="1"/>
  <c r="E16" i="1"/>
  <c r="G15" i="1"/>
  <c r="O15" i="1" s="1"/>
  <c r="G14" i="1"/>
  <c r="G20" i="8" l="1"/>
  <c r="G16" i="8"/>
  <c r="G12" i="8"/>
  <c r="O10" i="8"/>
  <c r="P10" i="8" s="1"/>
  <c r="L22" i="8"/>
  <c r="G20" i="7"/>
  <c r="G20" i="6"/>
  <c r="L22" i="6"/>
  <c r="G16" i="6"/>
  <c r="G12" i="6"/>
  <c r="O10" i="6"/>
  <c r="O12" i="6" s="1"/>
  <c r="L22" i="5"/>
  <c r="G12" i="5"/>
  <c r="O10" i="5"/>
  <c r="P10" i="5" s="1"/>
  <c r="L22" i="4"/>
  <c r="G20" i="4"/>
  <c r="G16" i="4"/>
  <c r="G16" i="1"/>
  <c r="O14" i="1"/>
  <c r="O16" i="1" s="1"/>
  <c r="L12" i="17"/>
  <c r="O10" i="9"/>
  <c r="P10" i="9" s="1"/>
  <c r="L20" i="17"/>
  <c r="L22" i="10"/>
  <c r="G19" i="17"/>
  <c r="F20" i="17"/>
  <c r="G15" i="17"/>
  <c r="G12" i="10"/>
  <c r="L22" i="11"/>
  <c r="G20" i="11"/>
  <c r="F16" i="17"/>
  <c r="O10" i="11"/>
  <c r="P10" i="11" s="1"/>
  <c r="G11" i="17"/>
  <c r="L16" i="17"/>
  <c r="L22" i="7"/>
  <c r="E20" i="17"/>
  <c r="G14" i="17"/>
  <c r="P11" i="7"/>
  <c r="G12" i="7"/>
  <c r="E12" i="17"/>
  <c r="G10" i="17"/>
  <c r="G18" i="17"/>
  <c r="E16" i="17"/>
  <c r="F12" i="17"/>
  <c r="O10" i="4"/>
  <c r="O12" i="4" s="1"/>
  <c r="O15" i="4"/>
  <c r="O16" i="4" s="1"/>
  <c r="O18" i="4"/>
  <c r="O20" i="4" s="1"/>
  <c r="P20" i="4" s="1"/>
  <c r="O16" i="11"/>
  <c r="P11" i="11"/>
  <c r="G16" i="11"/>
  <c r="O18" i="11"/>
  <c r="O20" i="11" s="1"/>
  <c r="P20" i="11" s="1"/>
  <c r="P11" i="10"/>
  <c r="O12" i="10"/>
  <c r="O15" i="10"/>
  <c r="O16" i="10" s="1"/>
  <c r="O18" i="10"/>
  <c r="O20" i="10" s="1"/>
  <c r="P20" i="10" s="1"/>
  <c r="P11" i="9"/>
  <c r="O15" i="9"/>
  <c r="O16" i="9" s="1"/>
  <c r="O18" i="9"/>
  <c r="O20" i="9" s="1"/>
  <c r="P20" i="9" s="1"/>
  <c r="P11" i="8"/>
  <c r="O15" i="8"/>
  <c r="O18" i="8"/>
  <c r="O20" i="8" s="1"/>
  <c r="O16" i="7"/>
  <c r="O12" i="7"/>
  <c r="G16" i="7"/>
  <c r="O18" i="7"/>
  <c r="O15" i="6"/>
  <c r="O16" i="6" s="1"/>
  <c r="O18" i="6"/>
  <c r="O20" i="6" s="1"/>
  <c r="P20" i="6" s="1"/>
  <c r="O16" i="5"/>
  <c r="G16" i="5"/>
  <c r="O18" i="5"/>
  <c r="O20" i="5" s="1"/>
  <c r="P20" i="5" s="1"/>
  <c r="L20" i="1"/>
  <c r="F20" i="1"/>
  <c r="E20" i="1"/>
  <c r="G19" i="1"/>
  <c r="G18" i="1"/>
  <c r="L12" i="1"/>
  <c r="F12" i="1"/>
  <c r="E12" i="1"/>
  <c r="G11" i="1"/>
  <c r="G10" i="1"/>
  <c r="O12" i="9" l="1"/>
  <c r="O22" i="9" s="1"/>
  <c r="O12" i="8"/>
  <c r="P12" i="8" s="1"/>
  <c r="P10" i="6"/>
  <c r="L22" i="1"/>
  <c r="P20" i="8"/>
  <c r="O22" i="6"/>
  <c r="P12" i="6"/>
  <c r="O12" i="5"/>
  <c r="O22" i="5" s="1"/>
  <c r="P10" i="4"/>
  <c r="P12" i="4"/>
  <c r="O22" i="4"/>
  <c r="G20" i="1"/>
  <c r="G20" i="17"/>
  <c r="O18" i="1"/>
  <c r="G16" i="17"/>
  <c r="O14" i="17"/>
  <c r="G12" i="1"/>
  <c r="L22" i="17"/>
  <c r="F21" i="17"/>
  <c r="O15" i="17"/>
  <c r="O22" i="10"/>
  <c r="G12" i="17"/>
  <c r="E21" i="17"/>
  <c r="O12" i="11"/>
  <c r="O22" i="11" s="1"/>
  <c r="O20" i="7"/>
  <c r="P20" i="7" s="1"/>
  <c r="P12" i="11"/>
  <c r="P12" i="10"/>
  <c r="O16" i="8"/>
  <c r="P12" i="7"/>
  <c r="O10" i="1"/>
  <c r="O10" i="17" s="1"/>
  <c r="P10" i="17" s="1"/>
  <c r="O22" i="8" l="1"/>
  <c r="O23" i="8" s="1"/>
  <c r="O24" i="8" s="1"/>
  <c r="P12" i="9"/>
  <c r="P12" i="5"/>
  <c r="O16" i="17"/>
  <c r="O18" i="17"/>
  <c r="G21" i="17"/>
  <c r="O22" i="7"/>
  <c r="O23" i="7" s="1"/>
  <c r="O24" i="7" s="1"/>
  <c r="O23" i="4"/>
  <c r="O24" i="4" s="1"/>
  <c r="P22" i="4"/>
  <c r="O23" i="11"/>
  <c r="O24" i="11" s="1"/>
  <c r="P22" i="11"/>
  <c r="O23" i="10"/>
  <c r="O24" i="10" s="1"/>
  <c r="P22" i="10"/>
  <c r="O23" i="9"/>
  <c r="O24" i="9" s="1"/>
  <c r="P22" i="9"/>
  <c r="O23" i="6"/>
  <c r="O24" i="6" s="1"/>
  <c r="P22" i="6"/>
  <c r="O23" i="5"/>
  <c r="O24" i="5" s="1"/>
  <c r="P22" i="5"/>
  <c r="P10" i="1"/>
  <c r="P22" i="8" l="1"/>
  <c r="P22" i="7"/>
  <c r="O19" i="1"/>
  <c r="P17" i="1"/>
  <c r="O11" i="1"/>
  <c r="O11" i="17" s="1"/>
  <c r="P19" i="1" l="1"/>
  <c r="O19" i="17"/>
  <c r="O20" i="1"/>
  <c r="P20" i="1" s="1"/>
  <c r="P11" i="17"/>
  <c r="O12" i="17"/>
  <c r="O12" i="1"/>
  <c r="P11" i="1"/>
  <c r="O22" i="1" l="1"/>
  <c r="P22" i="1" s="1"/>
  <c r="P19" i="17"/>
  <c r="O20" i="17"/>
  <c r="P20" i="17" s="1"/>
  <c r="P12" i="17"/>
  <c r="P12" i="1"/>
  <c r="O22" i="17" l="1"/>
  <c r="O23" i="17" s="1"/>
  <c r="O24" i="17" s="1"/>
  <c r="O23" i="1"/>
  <c r="O24" i="1" s="1"/>
  <c r="P22" i="17" l="1"/>
</calcChain>
</file>

<file path=xl/sharedStrings.xml><?xml version="1.0" encoding="utf-8"?>
<sst xmlns="http://schemas.openxmlformats.org/spreadsheetml/2006/main" count="645" uniqueCount="112">
  <si>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</si>
  <si>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</si>
  <si>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</si>
  <si>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</si>
  <si>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</si>
  <si>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</si>
  <si>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</si>
  <si>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</si>
  <si>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</si>
  <si>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</si>
  <si>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</si>
  <si>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</si>
  <si>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</si>
  <si>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</si>
  <si>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</si>
  <si>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</si>
  <si>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</si>
  <si>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</si>
  <si>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</si>
  <si>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</si>
  <si>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</si>
  <si>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</si>
  <si>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</si>
  <si>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</si>
  <si>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</si>
  <si>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</si>
  <si>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</si>
  <si>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</si>
  <si>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</si>
  <si>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</si>
  <si>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</si>
  <si>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</si>
  <si>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</si>
  <si>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</si>
  <si>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</si>
  <si>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</si>
  <si>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</si>
  <si>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</si>
  <si>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</si>
  <si>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</si>
  <si>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</si>
  <si>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</si>
  <si>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</si>
  <si>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</si>
  <si>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</si>
  <si>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</si>
  <si>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</si>
  <si>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</si>
  <si>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</si>
  <si>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</si>
  <si>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</si>
  <si>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</si>
  <si>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</si>
  <si>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</si>
  <si>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</si>
  <si>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</si>
  <si>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</si>
  <si>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</si>
  <si>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</si>
  <si>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</si>
  <si>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</si>
  <si>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</si>
  <si>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</si>
  <si>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</si>
  <si>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</si>
  <si>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</si>
  <si>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</si>
  <si>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</si>
  <si>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</si>
  <si>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</si>
  <si>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</si>
  <si>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 OZ Vranov n/T</t>
  </si>
  <si>
    <t>LS/VC/LO</t>
  </si>
  <si>
    <t>spolu</t>
  </si>
  <si>
    <t>1,2,4a,6(skm),7</t>
  </si>
  <si>
    <t>1,2,4a,6(sort),7</t>
  </si>
  <si>
    <t>Cena bez DPH (ponuka dodávateľa) v €/m³ na dve desatiiné miesta</t>
  </si>
  <si>
    <t>Celkom cena bez DPH (ponuka dodávateľa)
v €</t>
  </si>
  <si>
    <t>listnaté (m³)</t>
  </si>
  <si>
    <t>spolu (m³)</t>
  </si>
  <si>
    <t xml:space="preserve">* Požiadavky </t>
  </si>
  <si>
    <t xml:space="preserve">Lesnícke služby v ťažbovom procese na OZ Vranov n/T, VC LS Turcovce VC 2   </t>
  </si>
  <si>
    <t>Turcovce VC 2 LO 02+03</t>
  </si>
  <si>
    <t>Vú+50</t>
  </si>
  <si>
    <t>Oú</t>
  </si>
  <si>
    <t>214A00</t>
  </si>
  <si>
    <t>215 00</t>
  </si>
  <si>
    <t>338 01</t>
  </si>
  <si>
    <t>355B00</t>
  </si>
  <si>
    <t>50/1150</t>
  </si>
  <si>
    <t>365 00</t>
  </si>
  <si>
    <t>364B00</t>
  </si>
  <si>
    <t>30/970</t>
  </si>
  <si>
    <t>358B00</t>
  </si>
  <si>
    <t>Vú-50</t>
  </si>
  <si>
    <t>30/1470</t>
  </si>
  <si>
    <t>358A10</t>
  </si>
  <si>
    <t>Vú -50</t>
  </si>
  <si>
    <t>50/1350</t>
  </si>
  <si>
    <t>358A20</t>
  </si>
  <si>
    <t>30/1970</t>
  </si>
  <si>
    <t>219 00</t>
  </si>
  <si>
    <t>228 00</t>
  </si>
  <si>
    <t>237A00</t>
  </si>
  <si>
    <t>344A11</t>
  </si>
  <si>
    <t>227 0</t>
  </si>
  <si>
    <t>228 0</t>
  </si>
  <si>
    <t>229 0</t>
  </si>
  <si>
    <t>233A0</t>
  </si>
  <si>
    <t>234 0</t>
  </si>
  <si>
    <t>235 0</t>
  </si>
  <si>
    <t>50/1050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</si>
</sst>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4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20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left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 wrapText="1"/>
    </xf>
    <xf numFmtId="0" fontId="3" fillId="3" borderId="37" xfId="0" applyFont="1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3" fontId="10" fillId="3" borderId="37" xfId="0" applyNumberFormat="1" applyFont="1" applyFill="1" applyBorder="1" applyAlignment="1" applyProtection="1">
      <alignment horizontal="right" vertical="center"/>
    </xf>
    <xf numFmtId="0" fontId="10" fillId="3" borderId="37" xfId="0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5" xfId="0" applyFont="1" applyFill="1" applyBorder="1" applyAlignment="1" applyProtection="1">
      <alignment horizontal="center" vertical="center"/>
    </xf>
    <xf numFmtId="0" fontId="3" fillId="3" borderId="39" xfId="0" applyFont="1" applyFill="1" applyBorder="1" applyProtection="1"/>
    <xf numFmtId="0" fontId="0" fillId="3" borderId="36" xfId="0" applyFill="1" applyBorder="1" applyProtection="1"/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34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3" fillId="3" borderId="26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left"/>
    </xf>
    <xf numFmtId="3" fontId="10" fillId="3" borderId="1" xfId="0" applyNumberFormat="1" applyFont="1" applyFill="1" applyBorder="1" applyAlignment="1" applyProtection="1">
      <alignment horizontal="center" vertical="center"/>
    </xf>
    <xf numFmtId="3" fontId="10" fillId="3" borderId="29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3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3" fillId="0" borderId="0" xfId="0" applyFont="1" applyProtection="1"/>
    <xf numFmtId="0" fontId="12" fillId="3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Protection="1">
      <protection locked="0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 wrapText="1"/>
      <protection locked="0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/>
    </xf>
    <xf numFmtId="2" fontId="10" fillId="3" borderId="16" xfId="0" applyNumberFormat="1" applyFont="1" applyFill="1" applyBorder="1" applyAlignment="1" applyProtection="1">
      <alignment horizontal="center" vertical="center"/>
      <protection locked="0"/>
    </xf>
    <xf numFmtId="4" fontId="10" fillId="3" borderId="30" xfId="0" applyNumberFormat="1" applyFont="1" applyFill="1" applyBorder="1" applyAlignment="1" applyProtection="1">
      <alignment horizontal="center" vertical="center"/>
    </xf>
    <xf numFmtId="4" fontId="10" fillId="3" borderId="15" xfId="0" applyNumberFormat="1" applyFont="1" applyFill="1" applyBorder="1" applyAlignment="1" applyProtection="1">
      <alignment horizontal="center" vertical="center"/>
      <protection locked="0"/>
    </xf>
    <xf numFmtId="2" fontId="10" fillId="3" borderId="16" xfId="0" applyNumberFormat="1" applyFont="1" applyFill="1" applyBorder="1" applyAlignment="1" applyProtection="1">
      <alignment horizontal="center" vertical="center"/>
    </xf>
    <xf numFmtId="4" fontId="10" fillId="3" borderId="41" xfId="0" applyNumberFormat="1" applyFont="1" applyFill="1" applyBorder="1" applyAlignment="1" applyProtection="1">
      <alignment horizontal="center" vertical="center"/>
    </xf>
    <xf numFmtId="2" fontId="10" fillId="3" borderId="31" xfId="0" applyNumberFormat="1" applyFont="1" applyFill="1" applyBorder="1" applyAlignment="1" applyProtection="1">
      <alignment horizontal="center" vertical="center"/>
    </xf>
    <xf numFmtId="4" fontId="10" fillId="3" borderId="27" xfId="0" applyNumberFormat="1" applyFont="1" applyFill="1" applyBorder="1" applyAlignment="1" applyProtection="1">
      <alignment horizontal="center" vertical="center"/>
    </xf>
    <xf numFmtId="4" fontId="10" fillId="3" borderId="15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/>
      <protection locked="0"/>
    </xf>
    <xf numFmtId="0" fontId="10" fillId="3" borderId="29" xfId="0" applyFont="1" applyFill="1" applyBorder="1" applyAlignment="1" applyProtection="1">
      <alignment horizontal="center" vertical="center" wrapText="1"/>
      <protection locked="0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2" fontId="3" fillId="3" borderId="31" xfId="0" applyNumberFormat="1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/>
      <protection locked="0"/>
    </xf>
    <xf numFmtId="2" fontId="10" fillId="3" borderId="35" xfId="0" applyNumberFormat="1" applyFont="1" applyFill="1" applyBorder="1" applyAlignment="1" applyProtection="1">
      <alignment horizontal="center" vertical="center"/>
    </xf>
    <xf numFmtId="4" fontId="10" fillId="3" borderId="35" xfId="0" applyNumberFormat="1" applyFont="1" applyFill="1" applyBorder="1" applyAlignment="1" applyProtection="1">
      <alignment horizontal="center" vertical="center"/>
    </xf>
    <xf numFmtId="4" fontId="10" fillId="3" borderId="47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6" fillId="3" borderId="20" xfId="0" applyFont="1" applyFill="1" applyBorder="1" applyAlignment="1" applyProtection="1">
      <alignment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2" fontId="3" fillId="3" borderId="10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2" fontId="3" fillId="3" borderId="31" xfId="0" applyNumberFormat="1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/>
    </xf>
    <xf numFmtId="0" fontId="3" fillId="3" borderId="39" xfId="0" applyFont="1" applyFill="1" applyBorder="1" applyProtection="1">
      <protection locked="0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10" fillId="3" borderId="48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 wrapText="1"/>
    </xf>
    <xf numFmtId="3" fontId="10" fillId="3" borderId="51" xfId="0" applyNumberFormat="1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3" fontId="10" fillId="3" borderId="48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3" fontId="10" fillId="3" borderId="48" xfId="0" applyNumberFormat="1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10" fillId="3" borderId="45" xfId="0" applyFont="1" applyFill="1" applyBorder="1" applyAlignment="1" applyProtection="1">
      <alignment horizontal="center" vertical="center"/>
      <protection locked="0"/>
    </xf>
    <xf numFmtId="0" fontId="10" fillId="3" borderId="46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0" fillId="3" borderId="26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0" fillId="3" borderId="2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</xf>
    <xf numFmtId="0" fontId="6" fillId="3" borderId="19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2" xfId="0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alignment horizontal="center" vertical="top" wrapText="1"/>
      <protection locked="0"/>
    </xf>
    <xf numFmtId="0" fontId="0" fillId="3" borderId="43" xfId="0" applyFill="1" applyBorder="1" applyAlignment="1" applyProtection="1">
      <alignment horizontal="center" vertical="top" wrapText="1"/>
      <protection locked="0"/>
    </xf>
    <xf numFmtId="0" fontId="0" fillId="3" borderId="40" xfId="0" applyFill="1" applyBorder="1" applyAlignment="1" applyProtection="1">
      <alignment horizontal="center" vertical="top" wrapText="1"/>
      <protection locked="0"/>
    </xf>
    <xf numFmtId="0" fontId="0" fillId="3" borderId="0" xfId="0" applyFill="1" applyBorder="1" applyAlignment="1" applyProtection="1">
      <alignment horizontal="center" vertical="top" wrapText="1"/>
      <protection locked="0"/>
    </xf>
    <xf numFmtId="0" fontId="0" fillId="3" borderId="44" xfId="0" applyFill="1" applyBorder="1" applyAlignment="1" applyProtection="1">
      <alignment horizontal="center" vertical="top" wrapText="1"/>
      <protection locked="0"/>
    </xf>
    <xf numFmtId="0" fontId="0" fillId="3" borderId="45" xfId="0" applyFill="1" applyBorder="1" applyAlignment="1" applyProtection="1">
      <alignment horizontal="center" vertical="top" wrapText="1"/>
      <protection locked="0"/>
    </xf>
    <xf numFmtId="0" fontId="0" fillId="3" borderId="41" xfId="0" applyFill="1" applyBorder="1" applyAlignment="1" applyProtection="1">
      <alignment horizontal="center" vertical="top" wrapText="1"/>
      <protection locked="0"/>
    </xf>
    <xf numFmtId="0" fontId="0" fillId="3" borderId="46" xfId="0" applyFill="1" applyBorder="1" applyAlignment="1" applyProtection="1">
      <alignment horizontal="center" vertical="top" wrapText="1"/>
      <protection locked="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/>
    </xf>
    <xf numFmtId="0" fontId="5" fillId="2" borderId="15" xfId="0" applyFont="1" applyFill="1" applyBorder="1" applyAlignment="1" applyProtection="1">
      <alignment horizontal="left"/>
    </xf>
    <xf numFmtId="0" fontId="5" fillId="2" borderId="26" xfId="0" applyFont="1" applyFill="1" applyBorder="1" applyAlignment="1" applyProtection="1">
      <alignment horizontal="left"/>
    </xf>
    <xf numFmtId="0" fontId="4" fillId="2" borderId="0" xfId="0" applyFont="1" applyFill="1" applyAlignment="1" applyProtection="1"/>
    <xf numFmtId="0" fontId="0" fillId="2" borderId="0" xfId="0" applyFill="1" applyAlignment="1" applyProtection="1"/>
    <xf numFmtId="0" fontId="5" fillId="2" borderId="1" xfId="0" applyFont="1" applyFill="1" applyBorder="1" applyAlignment="1" applyProtection="1">
      <alignment horizontal="left"/>
    </xf>
    <xf numFmtId="0" fontId="3" fillId="3" borderId="42" xfId="0" applyFont="1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0" fillId="3" borderId="42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43" xfId="0" applyFill="1" applyBorder="1" applyAlignment="1" applyProtection="1">
      <alignment horizontal="center" vertical="top" wrapText="1"/>
    </xf>
    <xf numFmtId="0" fontId="0" fillId="3" borderId="40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44" xfId="0" applyFill="1" applyBorder="1" applyAlignment="1" applyProtection="1">
      <alignment horizontal="center" vertical="top" wrapText="1"/>
    </xf>
    <xf numFmtId="0" fontId="0" fillId="3" borderId="45" xfId="0" applyFill="1" applyBorder="1" applyAlignment="1" applyProtection="1">
      <alignment horizontal="center" vertical="top" wrapText="1"/>
    </xf>
    <xf numFmtId="0" fontId="0" fillId="3" borderId="41" xfId="0" applyFill="1" applyBorder="1" applyAlignment="1" applyProtection="1">
      <alignment horizontal="center" vertical="top" wrapText="1"/>
    </xf>
    <xf numFmtId="0" fontId="0" fillId="3" borderId="46" xfId="0" applyFill="1" applyBorder="1" applyAlignment="1" applyProtection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zoomScaleNormal="100" zoomScaleSheetLayoutView="100" workbookViewId="0">
      <selection activeCell="G12" sqref="G12"/>
    </sheetView>
  </sheetViews>
  <sheetFormatPr defaultRowHeight="15" x14ac:dyDescent="0.25"/>
  <cols>
    <col min="1" max="1" width="13.7109375" style="66" customWidth="1"/>
    <col min="2" max="2" width="12" style="66" customWidth="1"/>
    <col min="3" max="3" width="14.85546875" style="66" customWidth="1"/>
    <col min="4" max="4" width="14.5703125" style="66" customWidth="1"/>
    <col min="5" max="6" width="9.140625" style="66"/>
    <col min="7" max="7" width="11.85546875" style="66" customWidth="1"/>
    <col min="8" max="10" width="9.140625" style="66"/>
    <col min="11" max="11" width="11.42578125" style="66" customWidth="1"/>
    <col min="12" max="12" width="16.140625" style="66" customWidth="1"/>
    <col min="13" max="13" width="6.140625" style="66" customWidth="1"/>
    <col min="14" max="14" width="13.85546875" style="66" customWidth="1"/>
    <col min="15" max="15" width="15.85546875" style="66" customWidth="1"/>
    <col min="16" max="16" width="14.5703125" style="66" customWidth="1"/>
    <col min="17" max="17" width="9.42578125" style="66" bestFit="1" customWidth="1"/>
    <col min="18" max="16384" width="9.140625" style="66"/>
  </cols>
  <sheetData>
    <row r="1" spans="1:21" ht="18" x14ac:dyDescent="0.25">
      <c r="A1" s="134" t="s">
        <v>64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4" t="s">
        <v>69</v>
      </c>
      <c r="O1" s="13"/>
    </row>
    <row r="2" spans="1:21" ht="11.2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4" t="s">
        <v>70</v>
      </c>
      <c r="O2" s="13"/>
    </row>
    <row r="3" spans="1:21" ht="18" x14ac:dyDescent="0.25">
      <c r="A3" s="69" t="s">
        <v>0</v>
      </c>
      <c r="B3" s="70"/>
      <c r="C3" s="153" t="s">
        <v>81</v>
      </c>
      <c r="D3" s="154"/>
      <c r="E3" s="154"/>
      <c r="F3" s="154"/>
      <c r="G3" s="154"/>
      <c r="H3" s="154"/>
      <c r="I3" s="154"/>
      <c r="J3" s="154"/>
      <c r="K3" s="154"/>
      <c r="L3" s="49"/>
      <c r="N3" s="12"/>
      <c r="O3" s="13"/>
    </row>
    <row r="4" spans="1:21" x14ac:dyDescent="0.25">
      <c r="A4" s="71" t="s">
        <v>1</v>
      </c>
      <c r="B4" s="150" t="s">
        <v>71</v>
      </c>
      <c r="C4" s="150"/>
      <c r="D4" s="150"/>
      <c r="E4" s="150"/>
      <c r="F4" s="150"/>
      <c r="G4" s="72"/>
      <c r="H4" s="73"/>
      <c r="I4" s="73"/>
      <c r="J4" s="74"/>
      <c r="K4" s="73"/>
      <c r="L4" s="16"/>
      <c r="M4" s="16"/>
      <c r="N4" s="16"/>
      <c r="O4" s="16"/>
    </row>
    <row r="5" spans="1:21" ht="6" customHeight="1" thickBot="1" x14ac:dyDescent="0.3">
      <c r="A5" s="50"/>
      <c r="B5" s="151"/>
      <c r="C5" s="151"/>
      <c r="D5" s="151"/>
      <c r="E5" s="151"/>
      <c r="F5" s="151"/>
      <c r="G5" s="17"/>
      <c r="H5" s="16"/>
      <c r="I5" s="16"/>
      <c r="J5" s="16"/>
      <c r="K5" s="16"/>
      <c r="L5" s="16"/>
      <c r="M5" s="16"/>
      <c r="N5" s="16"/>
      <c r="O5" s="16"/>
    </row>
    <row r="6" spans="1:21" ht="16.5" customHeight="1" thickBot="1" x14ac:dyDescent="0.3">
      <c r="A6" s="148" t="s">
        <v>66</v>
      </c>
      <c r="B6" s="149"/>
      <c r="C6" s="6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21" ht="21" customHeight="1" thickBot="1" x14ac:dyDescent="0.3">
      <c r="A7" s="109" t="s">
        <v>72</v>
      </c>
      <c r="B7" s="155" t="s">
        <v>2</v>
      </c>
      <c r="C7" s="157" t="s">
        <v>53</v>
      </c>
      <c r="D7" s="158"/>
      <c r="E7" s="165" t="s">
        <v>3</v>
      </c>
      <c r="F7" s="166"/>
      <c r="G7" s="167"/>
      <c r="H7" s="138" t="s">
        <v>4</v>
      </c>
      <c r="I7" s="141" t="s">
        <v>5</v>
      </c>
      <c r="J7" s="143" t="s">
        <v>6</v>
      </c>
      <c r="K7" s="146" t="s">
        <v>7</v>
      </c>
      <c r="L7" s="141" t="s">
        <v>54</v>
      </c>
      <c r="M7" s="141" t="s">
        <v>60</v>
      </c>
      <c r="N7" s="159" t="s">
        <v>58</v>
      </c>
      <c r="O7" s="161" t="s">
        <v>59</v>
      </c>
    </row>
    <row r="8" spans="1:21" ht="21.75" customHeight="1" x14ac:dyDescent="0.25">
      <c r="A8" s="126" t="s">
        <v>82</v>
      </c>
      <c r="B8" s="156"/>
      <c r="C8" s="163" t="s">
        <v>68</v>
      </c>
      <c r="D8" s="164"/>
      <c r="E8" s="163" t="s">
        <v>9</v>
      </c>
      <c r="F8" s="142" t="s">
        <v>10</v>
      </c>
      <c r="G8" s="141" t="s">
        <v>11</v>
      </c>
      <c r="H8" s="139"/>
      <c r="I8" s="142"/>
      <c r="J8" s="144"/>
      <c r="K8" s="147"/>
      <c r="L8" s="142"/>
      <c r="M8" s="142"/>
      <c r="N8" s="160"/>
      <c r="O8" s="162"/>
    </row>
    <row r="9" spans="1:21" ht="50.25" customHeight="1" thickBot="1" x14ac:dyDescent="0.3">
      <c r="A9" s="127"/>
      <c r="B9" s="156"/>
      <c r="C9" s="163"/>
      <c r="D9" s="164"/>
      <c r="E9" s="163"/>
      <c r="F9" s="142"/>
      <c r="G9" s="142"/>
      <c r="H9" s="140"/>
      <c r="I9" s="142"/>
      <c r="J9" s="145"/>
      <c r="K9" s="147"/>
      <c r="L9" s="152"/>
      <c r="M9" s="152"/>
      <c r="N9" s="160"/>
      <c r="O9" s="162"/>
      <c r="T9" s="100"/>
      <c r="U9" s="100"/>
    </row>
    <row r="10" spans="1:21" x14ac:dyDescent="0.25">
      <c r="A10" s="20"/>
      <c r="B10" s="103" t="s">
        <v>85</v>
      </c>
      <c r="C10" s="200" t="s">
        <v>75</v>
      </c>
      <c r="D10" s="201"/>
      <c r="E10" s="77">
        <v>0</v>
      </c>
      <c r="F10" s="77">
        <v>7.47</v>
      </c>
      <c r="G10" s="77">
        <f>SUM(E10:F10)</f>
        <v>7.47</v>
      </c>
      <c r="H10" s="77" t="s">
        <v>37</v>
      </c>
      <c r="I10" s="77">
        <v>45</v>
      </c>
      <c r="J10" s="77">
        <v>0.91</v>
      </c>
      <c r="K10" s="104">
        <v>800</v>
      </c>
      <c r="L10" s="105">
        <v>116.16</v>
      </c>
      <c r="M10" s="80" t="s">
        <v>61</v>
      </c>
      <c r="N10" s="81"/>
      <c r="O10" s="82">
        <f>SUM(N10*G10)</f>
        <v>0</v>
      </c>
      <c r="P10" s="68" t="str">
        <f>IF( O10=0," ", IF(100-((L10/O10)*100)&gt;20,"viac ako 20%",0))</f>
        <v xml:space="preserve"> </v>
      </c>
    </row>
    <row r="11" spans="1:21" x14ac:dyDescent="0.25">
      <c r="A11" s="21"/>
      <c r="B11" s="22" t="s">
        <v>85</v>
      </c>
      <c r="C11" s="132" t="s">
        <v>74</v>
      </c>
      <c r="D11" s="137"/>
      <c r="E11" s="60">
        <v>0</v>
      </c>
      <c r="F11" s="60">
        <v>29.86</v>
      </c>
      <c r="G11" s="60">
        <f t="shared" ref="G11" si="0">SUM(E11:F11)</f>
        <v>29.86</v>
      </c>
      <c r="H11" s="23"/>
      <c r="I11" s="22"/>
      <c r="J11" s="22"/>
      <c r="K11" s="123"/>
      <c r="L11" s="86">
        <v>380.12</v>
      </c>
      <c r="M11" s="84" t="s">
        <v>61</v>
      </c>
      <c r="N11" s="85"/>
      <c r="O11" s="86">
        <f>SUM(N11*G11)</f>
        <v>0</v>
      </c>
      <c r="P11" s="68" t="str">
        <f t="shared" ref="P11" si="1">IF( O11=0," ", IF(100-((L11/O11)*100)&gt;20,"viac ako 20%",0))</f>
        <v xml:space="preserve"> </v>
      </c>
    </row>
    <row r="12" spans="1:21" x14ac:dyDescent="0.25">
      <c r="A12" s="24"/>
      <c r="B12" s="25" t="s">
        <v>73</v>
      </c>
      <c r="C12" s="132"/>
      <c r="D12" s="133"/>
      <c r="E12" s="61">
        <f>SUM(E10:E11)</f>
        <v>0</v>
      </c>
      <c r="F12" s="61">
        <f t="shared" ref="F12:G12" si="2">SUM(F10:F11)</f>
        <v>37.33</v>
      </c>
      <c r="G12" s="61">
        <f t="shared" si="2"/>
        <v>37.33</v>
      </c>
      <c r="H12" s="26"/>
      <c r="I12" s="25"/>
      <c r="J12" s="25"/>
      <c r="K12" s="46"/>
      <c r="L12" s="86">
        <f>SUM(L10:L11)</f>
        <v>496.28</v>
      </c>
      <c r="M12" s="84" t="s">
        <v>61</v>
      </c>
      <c r="N12" s="87"/>
      <c r="O12" s="88">
        <f>SUM(O10:O11)</f>
        <v>0</v>
      </c>
      <c r="P12" s="68" t="str">
        <f>IF( O12=0," ", IF(100-((L12/O12)*100)&gt;20,"viac ako 20%",0))</f>
        <v xml:space="preserve"> </v>
      </c>
    </row>
    <row r="13" spans="1:21" x14ac:dyDescent="0.25">
      <c r="A13" s="24"/>
      <c r="B13" s="22"/>
      <c r="C13" s="123"/>
      <c r="D13" s="124"/>
      <c r="E13" s="60"/>
      <c r="F13" s="60"/>
      <c r="G13" s="60"/>
      <c r="H13" s="23"/>
      <c r="I13" s="22"/>
      <c r="J13" s="22"/>
      <c r="K13" s="123"/>
      <c r="L13" s="86"/>
      <c r="M13" s="89"/>
      <c r="N13" s="90"/>
      <c r="O13" s="86"/>
      <c r="P13" s="68"/>
    </row>
    <row r="14" spans="1:21" x14ac:dyDescent="0.25">
      <c r="A14" s="24"/>
      <c r="B14" s="26" t="s">
        <v>86</v>
      </c>
      <c r="C14" s="198" t="s">
        <v>75</v>
      </c>
      <c r="D14" s="199"/>
      <c r="E14" s="25">
        <v>0</v>
      </c>
      <c r="F14" s="25">
        <v>4.43</v>
      </c>
      <c r="G14" s="25">
        <f>SUM(E14:F14)</f>
        <v>4.43</v>
      </c>
      <c r="H14" s="25" t="s">
        <v>37</v>
      </c>
      <c r="I14" s="25">
        <v>40</v>
      </c>
      <c r="J14" s="25">
        <v>0.92</v>
      </c>
      <c r="K14" s="46">
        <v>700</v>
      </c>
      <c r="L14" s="107">
        <v>68.98</v>
      </c>
      <c r="M14" s="95" t="s">
        <v>61</v>
      </c>
      <c r="N14" s="96"/>
      <c r="O14" s="88">
        <f>SUM(N14*G14)</f>
        <v>0</v>
      </c>
      <c r="P14" s="68"/>
    </row>
    <row r="15" spans="1:21" x14ac:dyDescent="0.25">
      <c r="A15" s="24"/>
      <c r="B15" s="22" t="s">
        <v>86</v>
      </c>
      <c r="C15" s="132" t="s">
        <v>74</v>
      </c>
      <c r="D15" s="137"/>
      <c r="E15" s="60">
        <v>0</v>
      </c>
      <c r="F15" s="60">
        <v>17.7</v>
      </c>
      <c r="G15" s="60">
        <f t="shared" ref="G15" si="3">SUM(E15:F15)</f>
        <v>17.7</v>
      </c>
      <c r="H15" s="23"/>
      <c r="I15" s="22"/>
      <c r="J15" s="22"/>
      <c r="K15" s="123"/>
      <c r="L15" s="86">
        <v>225.68</v>
      </c>
      <c r="M15" s="84" t="s">
        <v>61</v>
      </c>
      <c r="N15" s="85"/>
      <c r="O15" s="86">
        <f>SUM(N15*G15)</f>
        <v>0</v>
      </c>
      <c r="P15" s="68"/>
    </row>
    <row r="16" spans="1:21" x14ac:dyDescent="0.25">
      <c r="A16" s="24"/>
      <c r="B16" s="25" t="s">
        <v>73</v>
      </c>
      <c r="C16" s="132"/>
      <c r="D16" s="133"/>
      <c r="E16" s="61">
        <f>SUM(E14:E15)</f>
        <v>0</v>
      </c>
      <c r="F16" s="61">
        <f t="shared" ref="F16:G16" si="4">SUM(F14:F15)</f>
        <v>22.13</v>
      </c>
      <c r="G16" s="61">
        <f t="shared" si="4"/>
        <v>22.13</v>
      </c>
      <c r="H16" s="26"/>
      <c r="I16" s="25"/>
      <c r="J16" s="25"/>
      <c r="K16" s="46"/>
      <c r="L16" s="86">
        <f>SUM(L14:L15)</f>
        <v>294.66000000000003</v>
      </c>
      <c r="M16" s="84" t="s">
        <v>61</v>
      </c>
      <c r="N16" s="87"/>
      <c r="O16" s="88">
        <f>SUM(O14:O15)</f>
        <v>0</v>
      </c>
      <c r="P16" s="68"/>
    </row>
    <row r="17" spans="1:16" x14ac:dyDescent="0.25">
      <c r="A17" s="21"/>
      <c r="B17" s="22"/>
      <c r="C17" s="132"/>
      <c r="D17" s="137"/>
      <c r="E17" s="60"/>
      <c r="F17" s="60"/>
      <c r="G17" s="60"/>
      <c r="H17" s="23"/>
      <c r="I17" s="22"/>
      <c r="J17" s="22"/>
      <c r="K17" s="123"/>
      <c r="L17" s="86"/>
      <c r="M17" s="89"/>
      <c r="N17" s="90"/>
      <c r="O17" s="86"/>
      <c r="P17" s="6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87</v>
      </c>
      <c r="C18" s="198" t="s">
        <v>75</v>
      </c>
      <c r="D18" s="199"/>
      <c r="E18" s="25">
        <v>0</v>
      </c>
      <c r="F18" s="25">
        <v>5.09</v>
      </c>
      <c r="G18" s="25">
        <f>SUM(E18:F18)</f>
        <v>5.09</v>
      </c>
      <c r="H18" s="23" t="s">
        <v>37</v>
      </c>
      <c r="I18" s="22">
        <v>25</v>
      </c>
      <c r="J18" s="22">
        <v>1.19</v>
      </c>
      <c r="K18" s="123">
        <v>600</v>
      </c>
      <c r="L18" s="86">
        <v>75.739999999999995</v>
      </c>
      <c r="M18" s="89" t="s">
        <v>61</v>
      </c>
      <c r="N18" s="85"/>
      <c r="O18" s="86">
        <f>SUM(N18*G18)</f>
        <v>0</v>
      </c>
      <c r="P18" s="68"/>
    </row>
    <row r="19" spans="1:16" x14ac:dyDescent="0.25">
      <c r="A19" s="21"/>
      <c r="B19" s="22" t="s">
        <v>87</v>
      </c>
      <c r="C19" s="132" t="s">
        <v>74</v>
      </c>
      <c r="D19" s="137"/>
      <c r="E19" s="60">
        <v>0</v>
      </c>
      <c r="F19" s="60">
        <v>20.36</v>
      </c>
      <c r="G19" s="60">
        <f t="shared" ref="G19" si="6">SUM(E19:F19)</f>
        <v>20.36</v>
      </c>
      <c r="H19" s="23"/>
      <c r="I19" s="22"/>
      <c r="J19" s="22"/>
      <c r="K19" s="123"/>
      <c r="L19" s="86">
        <v>245.54</v>
      </c>
      <c r="M19" s="89" t="s">
        <v>61</v>
      </c>
      <c r="N19" s="85"/>
      <c r="O19" s="86">
        <f t="shared" ref="O19" si="7">SUM(N19*G19)</f>
        <v>0</v>
      </c>
      <c r="P19" s="68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32"/>
      <c r="D20" s="133"/>
      <c r="E20" s="61">
        <f>SUM(E18:E19)</f>
        <v>0</v>
      </c>
      <c r="F20" s="61">
        <f t="shared" ref="F20" si="8">SUM(F18:F19)</f>
        <v>25.45</v>
      </c>
      <c r="G20" s="61">
        <f t="shared" ref="G20" si="9">SUM(G18:G19)</f>
        <v>25.45</v>
      </c>
      <c r="H20" s="29"/>
      <c r="I20" s="28"/>
      <c r="J20" s="28"/>
      <c r="K20" s="53"/>
      <c r="L20" s="97">
        <f>SUM(L18:L19)</f>
        <v>321.27999999999997</v>
      </c>
      <c r="M20" s="98"/>
      <c r="N20" s="99"/>
      <c r="O20" s="97">
        <f>SUM(O18:O19)</f>
        <v>0</v>
      </c>
      <c r="P20" s="68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8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85" t="s">
        <v>13</v>
      </c>
      <c r="K22" s="185"/>
      <c r="L22" s="36">
        <f>L12+L16+L20</f>
        <v>1112.22</v>
      </c>
      <c r="M22" s="39"/>
      <c r="N22" s="41" t="s">
        <v>14</v>
      </c>
      <c r="O22" s="36">
        <f>O12+O16+O20</f>
        <v>0</v>
      </c>
      <c r="P22" s="68" t="str">
        <f>IF(O22&gt;L22,"prekročená cena","nižšia ako stanovená")</f>
        <v>nižšia ako stanovená</v>
      </c>
    </row>
    <row r="23" spans="1:16" ht="15.75" thickBot="1" x14ac:dyDescent="0.3">
      <c r="A23" s="186" t="s">
        <v>15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8"/>
      <c r="O23" s="36">
        <f>O22*0.2</f>
        <v>0</v>
      </c>
    </row>
    <row r="24" spans="1:16" ht="15.75" thickBot="1" x14ac:dyDescent="0.3">
      <c r="A24" s="186" t="s">
        <v>16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8"/>
      <c r="O24" s="36">
        <f>O22+O23</f>
        <v>0</v>
      </c>
    </row>
    <row r="25" spans="1:16" x14ac:dyDescent="0.25">
      <c r="A25" s="174" t="s">
        <v>17</v>
      </c>
      <c r="B25" s="174"/>
      <c r="C25" s="174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89" t="s">
        <v>65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</row>
    <row r="27" spans="1:16" ht="25.5" customHeight="1" x14ac:dyDescent="0.25">
      <c r="A27" s="52" t="s">
        <v>57</v>
      </c>
      <c r="B27" s="52"/>
      <c r="C27" s="52"/>
      <c r="D27" s="52"/>
      <c r="E27" s="52"/>
      <c r="F27" s="52"/>
      <c r="G27" s="51" t="s">
        <v>55</v>
      </c>
      <c r="H27" s="52"/>
      <c r="I27" s="52"/>
      <c r="J27" s="43"/>
      <c r="K27" s="43"/>
      <c r="L27" s="43"/>
      <c r="M27" s="43"/>
      <c r="N27" s="43"/>
      <c r="O27" s="43"/>
    </row>
    <row r="28" spans="1:16" ht="15" customHeight="1" x14ac:dyDescent="0.25">
      <c r="A28" s="176" t="s">
        <v>67</v>
      </c>
      <c r="B28" s="177"/>
      <c r="C28" s="177"/>
      <c r="D28" s="177"/>
      <c r="E28" s="178"/>
      <c r="F28" s="175" t="s">
        <v>56</v>
      </c>
      <c r="G28" s="44" t="s">
        <v>18</v>
      </c>
      <c r="H28" s="168"/>
      <c r="I28" s="169"/>
      <c r="J28" s="169"/>
      <c r="K28" s="169"/>
      <c r="L28" s="169"/>
      <c r="M28" s="169"/>
      <c r="N28" s="169"/>
      <c r="O28" s="170"/>
    </row>
    <row r="29" spans="1:16" x14ac:dyDescent="0.25">
      <c r="A29" s="179"/>
      <c r="B29" s="180"/>
      <c r="C29" s="180"/>
      <c r="D29" s="180"/>
      <c r="E29" s="181"/>
      <c r="F29" s="175"/>
      <c r="G29" s="44" t="s">
        <v>19</v>
      </c>
      <c r="H29" s="168"/>
      <c r="I29" s="169"/>
      <c r="J29" s="169"/>
      <c r="K29" s="169"/>
      <c r="L29" s="169"/>
      <c r="M29" s="169"/>
      <c r="N29" s="169"/>
      <c r="O29" s="170"/>
    </row>
    <row r="30" spans="1:16" ht="18" customHeight="1" x14ac:dyDescent="0.25">
      <c r="A30" s="179"/>
      <c r="B30" s="180"/>
      <c r="C30" s="180"/>
      <c r="D30" s="180"/>
      <c r="E30" s="181"/>
      <c r="F30" s="175"/>
      <c r="G30" s="44" t="s">
        <v>20</v>
      </c>
      <c r="H30" s="168"/>
      <c r="I30" s="169"/>
      <c r="J30" s="169"/>
      <c r="K30" s="169"/>
      <c r="L30" s="169"/>
      <c r="M30" s="169"/>
      <c r="N30" s="169"/>
      <c r="O30" s="170"/>
    </row>
    <row r="31" spans="1:16" x14ac:dyDescent="0.25">
      <c r="A31" s="179"/>
      <c r="B31" s="180"/>
      <c r="C31" s="180"/>
      <c r="D31" s="180"/>
      <c r="E31" s="181"/>
      <c r="F31" s="175"/>
      <c r="G31" s="44" t="s">
        <v>21</v>
      </c>
      <c r="H31" s="168"/>
      <c r="I31" s="169"/>
      <c r="J31" s="169"/>
      <c r="K31" s="169"/>
      <c r="L31" s="169"/>
      <c r="M31" s="169"/>
      <c r="N31" s="169"/>
      <c r="O31" s="170"/>
    </row>
    <row r="32" spans="1:16" x14ac:dyDescent="0.25">
      <c r="A32" s="179"/>
      <c r="B32" s="180"/>
      <c r="C32" s="180"/>
      <c r="D32" s="180"/>
      <c r="E32" s="181"/>
      <c r="F32" s="175"/>
      <c r="G32" s="44" t="s">
        <v>22</v>
      </c>
      <c r="H32" s="168"/>
      <c r="I32" s="169"/>
      <c r="J32" s="169"/>
      <c r="K32" s="169"/>
      <c r="L32" s="169"/>
      <c r="M32" s="169"/>
      <c r="N32" s="169"/>
      <c r="O32" s="170"/>
    </row>
    <row r="33" spans="1:15" x14ac:dyDescent="0.25">
      <c r="A33" s="179"/>
      <c r="B33" s="180"/>
      <c r="C33" s="180"/>
      <c r="D33" s="180"/>
      <c r="E33" s="181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79"/>
      <c r="B34" s="180"/>
      <c r="C34" s="180"/>
      <c r="D34" s="180"/>
      <c r="E34" s="181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82"/>
      <c r="B35" s="183"/>
      <c r="C35" s="183"/>
      <c r="D35" s="183"/>
      <c r="E35" s="184"/>
      <c r="F35" s="43"/>
      <c r="G35" s="16"/>
      <c r="H35" s="16"/>
      <c r="I35" s="16"/>
      <c r="J35" s="16" t="s">
        <v>23</v>
      </c>
      <c r="K35" s="16"/>
      <c r="L35" s="171"/>
      <c r="M35" s="172"/>
      <c r="N35" s="173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V3RWNewE0VmsJ6OnoIyl5LZc4ABWM0WKhFGVjmq4p28MFHKoxplEm3a9Xwm7LZdd2hSp0FDIy/OeOPaM6u0R7A==" saltValue="73w/veBN2Iq0JsmOp5CJQg==" spinCount="100000" sheet="1" objects="1" scenarios="1"/>
  <mergeCells count="44">
    <mergeCell ref="C19:D19"/>
    <mergeCell ref="J22:K22"/>
    <mergeCell ref="A23:N23"/>
    <mergeCell ref="A24:N24"/>
    <mergeCell ref="A26:O26"/>
    <mergeCell ref="C20:D20"/>
    <mergeCell ref="H32:O32"/>
    <mergeCell ref="L35:N35"/>
    <mergeCell ref="A25:C25"/>
    <mergeCell ref="F28:F32"/>
    <mergeCell ref="H28:O28"/>
    <mergeCell ref="H29:O29"/>
    <mergeCell ref="H30:O30"/>
    <mergeCell ref="H31:O31"/>
    <mergeCell ref="A28:E35"/>
    <mergeCell ref="N7:N9"/>
    <mergeCell ref="O7:O9"/>
    <mergeCell ref="C8:D9"/>
    <mergeCell ref="E8:E9"/>
    <mergeCell ref="F8:F9"/>
    <mergeCell ref="G8:G9"/>
    <mergeCell ref="M7:M9"/>
    <mergeCell ref="E7:G7"/>
    <mergeCell ref="A1:L1"/>
    <mergeCell ref="C10:D10"/>
    <mergeCell ref="C11:D11"/>
    <mergeCell ref="C12:D12"/>
    <mergeCell ref="C17:D17"/>
    <mergeCell ref="H7:H9"/>
    <mergeCell ref="I7:I9"/>
    <mergeCell ref="J7:J9"/>
    <mergeCell ref="K7:K9"/>
    <mergeCell ref="A6:B6"/>
    <mergeCell ref="B4:F4"/>
    <mergeCell ref="B5:F5"/>
    <mergeCell ref="L7:L9"/>
    <mergeCell ref="C3:K3"/>
    <mergeCell ref="B7:B9"/>
    <mergeCell ref="C7:D7"/>
    <mergeCell ref="A8:A9"/>
    <mergeCell ref="C18:D18"/>
    <mergeCell ref="C14:D14"/>
    <mergeCell ref="C15:D15"/>
    <mergeCell ref="C16:D16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4" workbookViewId="0">
      <selection activeCell="A10" sqref="A10:M20"/>
    </sheetView>
  </sheetViews>
  <sheetFormatPr defaultRowHeight="15" x14ac:dyDescent="0.25"/>
  <cols>
    <col min="1" max="1" width="13.7109375" style="66" customWidth="1"/>
    <col min="2" max="2" width="12" style="66" customWidth="1"/>
    <col min="3" max="3" width="14.85546875" style="66" customWidth="1"/>
    <col min="4" max="4" width="14.5703125" style="66" customWidth="1"/>
    <col min="5" max="6" width="9.140625" style="66"/>
    <col min="7" max="7" width="11.85546875" style="66" customWidth="1"/>
    <col min="8" max="10" width="9.140625" style="66"/>
    <col min="11" max="11" width="11.42578125" style="66" customWidth="1"/>
    <col min="12" max="12" width="16.140625" style="66" customWidth="1"/>
    <col min="13" max="13" width="6.140625" style="66" customWidth="1"/>
    <col min="14" max="14" width="13.85546875" style="66" customWidth="1"/>
    <col min="15" max="15" width="15.85546875" style="66" customWidth="1"/>
    <col min="16" max="16" width="14.5703125" style="66" customWidth="1"/>
    <col min="17" max="17" width="9.42578125" style="66" bestFit="1" customWidth="1"/>
    <col min="18" max="16384" width="9.140625" style="66"/>
  </cols>
  <sheetData>
    <row r="1" spans="1:16" ht="18" x14ac:dyDescent="0.25">
      <c r="A1" s="134" t="s">
        <v>64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4" t="s">
        <v>69</v>
      </c>
      <c r="O1" s="13"/>
    </row>
    <row r="2" spans="1:16" ht="11.2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4" t="s">
        <v>70</v>
      </c>
      <c r="O2" s="13"/>
    </row>
    <row r="3" spans="1:16" ht="18" x14ac:dyDescent="0.25">
      <c r="A3" s="15" t="s">
        <v>0</v>
      </c>
      <c r="B3" s="57"/>
      <c r="C3" s="193" t="str">
        <f>'zákazka a cenová ponuka 1 '!C3:K3</f>
        <v xml:space="preserve">Lesnícke služby v ťažbovom procese na OZ Vranov n/T, VC LS Turcovce VC 2   </v>
      </c>
      <c r="D3" s="194"/>
      <c r="E3" s="194"/>
      <c r="F3" s="194"/>
      <c r="G3" s="194"/>
      <c r="H3" s="194"/>
      <c r="I3" s="194"/>
      <c r="J3" s="194"/>
      <c r="K3" s="194"/>
      <c r="L3" s="57"/>
      <c r="N3" s="12"/>
      <c r="O3" s="13"/>
    </row>
    <row r="4" spans="1:16" x14ac:dyDescent="0.25">
      <c r="A4" s="18" t="s">
        <v>1</v>
      </c>
      <c r="B4" s="195" t="str">
        <f>'zákazka a cenová ponuka 1 '!B4:F4</f>
        <v>Lesy SR š.p. OZ Vranov n/T</v>
      </c>
      <c r="C4" s="195"/>
      <c r="D4" s="195"/>
      <c r="E4" s="195"/>
      <c r="F4" s="195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59"/>
      <c r="B5" s="151"/>
      <c r="C5" s="151"/>
      <c r="D5" s="151"/>
      <c r="E5" s="151"/>
      <c r="F5" s="151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202" t="s">
        <v>66</v>
      </c>
      <c r="B6" s="203"/>
      <c r="C6" s="6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47" t="s">
        <v>72</v>
      </c>
      <c r="B7" s="155" t="s">
        <v>2</v>
      </c>
      <c r="C7" s="157" t="s">
        <v>53</v>
      </c>
      <c r="D7" s="158"/>
      <c r="E7" s="165" t="s">
        <v>3</v>
      </c>
      <c r="F7" s="166"/>
      <c r="G7" s="167"/>
      <c r="H7" s="138" t="s">
        <v>4</v>
      </c>
      <c r="I7" s="141" t="s">
        <v>5</v>
      </c>
      <c r="J7" s="143" t="s">
        <v>6</v>
      </c>
      <c r="K7" s="146" t="s">
        <v>7</v>
      </c>
      <c r="L7" s="141" t="s">
        <v>54</v>
      </c>
      <c r="M7" s="141" t="s">
        <v>60</v>
      </c>
      <c r="N7" s="159" t="s">
        <v>58</v>
      </c>
      <c r="O7" s="161" t="s">
        <v>59</v>
      </c>
    </row>
    <row r="8" spans="1:16" ht="21.75" customHeight="1" x14ac:dyDescent="0.25">
      <c r="A8" s="141" t="str">
        <f>'zákazka a cenová ponuka 1 '!A8:A9</f>
        <v>Turcovce VC 2 LO 02+03</v>
      </c>
      <c r="B8" s="156"/>
      <c r="C8" s="163" t="s">
        <v>68</v>
      </c>
      <c r="D8" s="164"/>
      <c r="E8" s="163" t="s">
        <v>9</v>
      </c>
      <c r="F8" s="142" t="s">
        <v>10</v>
      </c>
      <c r="G8" s="141" t="s">
        <v>11</v>
      </c>
      <c r="H8" s="139"/>
      <c r="I8" s="142"/>
      <c r="J8" s="144"/>
      <c r="K8" s="147"/>
      <c r="L8" s="142"/>
      <c r="M8" s="142"/>
      <c r="N8" s="160"/>
      <c r="O8" s="162"/>
    </row>
    <row r="9" spans="1:16" ht="50.25" customHeight="1" thickBot="1" x14ac:dyDescent="0.3">
      <c r="A9" s="152"/>
      <c r="B9" s="156"/>
      <c r="C9" s="163"/>
      <c r="D9" s="164"/>
      <c r="E9" s="163"/>
      <c r="F9" s="142"/>
      <c r="G9" s="142"/>
      <c r="H9" s="140"/>
      <c r="I9" s="142"/>
      <c r="J9" s="145"/>
      <c r="K9" s="147"/>
      <c r="L9" s="152"/>
      <c r="M9" s="152"/>
      <c r="N9" s="160"/>
      <c r="O9" s="162"/>
    </row>
    <row r="10" spans="1:16" x14ac:dyDescent="0.25">
      <c r="A10" s="20"/>
      <c r="B10" s="103"/>
      <c r="C10" s="200"/>
      <c r="D10" s="201"/>
      <c r="E10" s="77">
        <f>'zákazka a cenová ponuka 1 '!E10+'zákazka a cenová ponuka 2'!E10+'zákazka a cenová ponuka 3'!E10+'zákazka a cenová ponuka 4'!E10+'zákazka a cenová ponuka 5'!E10+'zákazka a cenová ponuka 6'!E10+'zákazka a cenová ponuka 7'!E10+'zákazka a cenová ponuka 8'!E10+'zákazka a cenová ponuka 9'!E10</f>
        <v>0</v>
      </c>
      <c r="F10" s="77">
        <f>'zákazka a cenová ponuka 1 '!F10+'zákazka a cenová ponuka 2'!F10+'zákazka a cenová ponuka 3'!F10+'zákazka a cenová ponuka 4'!F10+'zákazka a cenová ponuka 5'!F10+'zákazka a cenová ponuka 6'!F10+'zákazka a cenová ponuka 7'!F10+'zákazka a cenová ponuka 8'!F10+'zákazka a cenová ponuka 9'!F10</f>
        <v>226.04000000000002</v>
      </c>
      <c r="G10" s="77">
        <f>SUM(E10:F10)</f>
        <v>226.04000000000002</v>
      </c>
      <c r="H10" s="77"/>
      <c r="I10" s="77"/>
      <c r="J10" s="77"/>
      <c r="K10" s="104"/>
      <c r="L10" s="105">
        <f>'zákazka a cenová ponuka 1 '!L10+'zákazka a cenová ponuka 2'!L10+'zákazka a cenová ponuka 3'!L10+'zákazka a cenová ponuka 4'!L10+'zákazka a cenová ponuka 5'!L10+'zákazka a cenová ponuka 6'!L10+'zákazka a cenová ponuka 7'!L10+'zákazka a cenová ponuka 8'!L10+'zákazka a cenová ponuka 9'!L10</f>
        <v>4009.67</v>
      </c>
      <c r="M10" s="80" t="s">
        <v>61</v>
      </c>
      <c r="N10" s="106"/>
      <c r="O10" s="82">
        <f>'zákazka a cenová ponuka 1 '!O10+'zákazka a cenová ponuka 2'!O10+'zákazka a cenová ponuka 3'!O10+'zákazka a cenová ponuka 4'!O10+'zákazka a cenová ponuka 5'!O10+'zákazka a cenová ponuka 6'!O10+'zákazka a cenová ponuka 7'!O10+'zákazka a cenová ponuka 8'!O10+'zákazka a cenová ponuka 9'!O10</f>
        <v>0</v>
      </c>
      <c r="P10" s="68" t="str">
        <f>IF( O10=0," ", IF(100-((L10/O10)*100)&gt;20,"viac ako 20%",0))</f>
        <v xml:space="preserve"> </v>
      </c>
    </row>
    <row r="11" spans="1:16" x14ac:dyDescent="0.25">
      <c r="A11" s="21"/>
      <c r="B11" s="22"/>
      <c r="C11" s="132"/>
      <c r="D11" s="137"/>
      <c r="E11" s="60">
        <f>'zákazka a cenová ponuka 1 '!E11+'zákazka a cenová ponuka 2'!E11+'zákazka a cenová ponuka 3'!E11+'zákazka a cenová ponuka 4'!E11+'zákazka a cenová ponuka 5'!E11+'zákazka a cenová ponuka 6'!E11+'zákazka a cenová ponuka 7'!E11+'zákazka a cenová ponuka 8'!E11+'zákazka a cenová ponuka 9'!E11</f>
        <v>14</v>
      </c>
      <c r="F11" s="60">
        <f>'zákazka a cenová ponuka 1 '!F11+'zákazka a cenová ponuka 2'!F11+'zákazka a cenová ponuka 3'!F11+'zákazka a cenová ponuka 4'!F11+'zákazka a cenová ponuka 5'!F11+'zákazka a cenová ponuka 6'!F11+'zákazka a cenová ponuka 7'!F11+'zákazka a cenová ponuka 8'!F11+'zákazka a cenová ponuka 9'!F11</f>
        <v>432.43</v>
      </c>
      <c r="G11" s="60">
        <f t="shared" ref="G11" si="0">SUM(E11:F11)</f>
        <v>446.43</v>
      </c>
      <c r="H11" s="23"/>
      <c r="I11" s="22"/>
      <c r="J11" s="22"/>
      <c r="K11" s="123"/>
      <c r="L11" s="86">
        <f>'zákazka a cenová ponuka 1 '!L11+'zákazka a cenová ponuka 2'!L11+'zákazka a cenová ponuka 3'!L11+'zákazka a cenová ponuka 4'!L11+'zákazka a cenová ponuka 5'!L11+'zákazka a cenová ponuka 6'!L11+'zákazka a cenová ponuka 7'!L11+'zákazka a cenová ponuka 8'!L11+'zákazka a cenová ponuka 9'!L11</f>
        <v>6209.8300000000008</v>
      </c>
      <c r="M11" s="84" t="s">
        <v>61</v>
      </c>
      <c r="N11" s="90"/>
      <c r="O11" s="86">
        <f>'zákazka a cenová ponuka 1 '!O11+'zákazka a cenová ponuka 2'!O11+'zákazka a cenová ponuka 3'!O11+'zákazka a cenová ponuka 4'!O11+'zákazka a cenová ponuka 5'!O11+'zákazka a cenová ponuka 6'!O11+'zákazka a cenová ponuka 7'!O11+'zákazka a cenová ponuka 8'!O11+'zákazka a cenová ponuka 9'!O11</f>
        <v>0</v>
      </c>
      <c r="P11" s="68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32"/>
      <c r="D12" s="133"/>
      <c r="E12" s="61">
        <f>SUM(E10:E11)</f>
        <v>14</v>
      </c>
      <c r="F12" s="61">
        <f t="shared" ref="F12:G12" si="2">SUM(F10:F11)</f>
        <v>658.47</v>
      </c>
      <c r="G12" s="61">
        <f t="shared" si="2"/>
        <v>672.47</v>
      </c>
      <c r="H12" s="26"/>
      <c r="I12" s="25"/>
      <c r="J12" s="25"/>
      <c r="K12" s="46"/>
      <c r="L12" s="86">
        <f>SUM(L10:L11)</f>
        <v>10219.5</v>
      </c>
      <c r="M12" s="84" t="s">
        <v>61</v>
      </c>
      <c r="N12" s="87"/>
      <c r="O12" s="88">
        <f>SUM(O10:O11)</f>
        <v>0</v>
      </c>
      <c r="P12" s="68" t="str">
        <f>IF( O12=0," ", IF(100-((L12/O12)*100)&gt;20,"viac ako 20%",0))</f>
        <v xml:space="preserve"> </v>
      </c>
    </row>
    <row r="13" spans="1:16" x14ac:dyDescent="0.25">
      <c r="A13" s="24"/>
      <c r="B13" s="22"/>
      <c r="C13" s="123"/>
      <c r="D13" s="124"/>
      <c r="E13" s="60"/>
      <c r="F13" s="60"/>
      <c r="G13" s="60"/>
      <c r="H13" s="23"/>
      <c r="I13" s="22"/>
      <c r="J13" s="22"/>
      <c r="K13" s="123"/>
      <c r="L13" s="86"/>
      <c r="M13" s="89"/>
      <c r="N13" s="90"/>
      <c r="O13" s="86"/>
      <c r="P13" s="68"/>
    </row>
    <row r="14" spans="1:16" x14ac:dyDescent="0.25">
      <c r="A14" s="24"/>
      <c r="B14" s="26"/>
      <c r="C14" s="198"/>
      <c r="D14" s="199"/>
      <c r="E14" s="25">
        <f>'zákazka a cenová ponuka 1 '!E14+'zákazka a cenová ponuka 2'!E14+'zákazka a cenová ponuka 3'!E14+'zákazka a cenová ponuka 4'!E14+'zákazka a cenová ponuka 5'!E14+'zákazka a cenová ponuka 6'!E14+'zákazka a cenová ponuka 7'!E14+'zákazka a cenová ponuka 8'!E14+'zákazka a cenová ponuka 9'!E14</f>
        <v>0</v>
      </c>
      <c r="F14" s="25">
        <f>'zákazka a cenová ponuka 1 '!F14+'zákazka a cenová ponuka 2'!F14+'zákazka a cenová ponuka 3'!F14+'zákazka a cenová ponuka 4'!F14+'zákazka a cenová ponuka 5'!F14+'zákazka a cenová ponuka 6'!F14+'zákazka a cenová ponuka 7'!F14+'zákazka a cenová ponuka 8'!F14+'zákazka a cenová ponuka 9'!F14</f>
        <v>388.59999999999997</v>
      </c>
      <c r="G14" s="25">
        <f>SUM(E14:F14)</f>
        <v>388.59999999999997</v>
      </c>
      <c r="H14" s="25"/>
      <c r="I14" s="25"/>
      <c r="J14" s="25"/>
      <c r="K14" s="46"/>
      <c r="L14" s="107">
        <f>'zákazka a cenová ponuka 1 '!L14+'zákazka a cenová ponuka 2'!L14+'zákazka a cenová ponuka 3'!L14+'zákazka a cenová ponuka 4'!L14+'zákazka a cenová ponuka 5'!L14+'zákazka a cenová ponuka 6'!L14+'zákazka a cenová ponuka 7'!L14+'zákazka a cenová ponuka 8'!L14+'zákazka a cenová ponuka 9'!L14</f>
        <v>7622.8899999999994</v>
      </c>
      <c r="M14" s="95" t="s">
        <v>61</v>
      </c>
      <c r="N14" s="108"/>
      <c r="O14" s="88">
        <f>'zákazka a cenová ponuka 1 '!O14+'zákazka a cenová ponuka 2'!O14+'zákazka a cenová ponuka 3'!O14+'zákazka a cenová ponuka 4'!O14+'zákazka a cenová ponuka 5'!O14+'zákazka a cenová ponuka 6'!O14+'zákazka a cenová ponuka 7'!O14+'zákazka a cenová ponuka 8'!O14+'zákazka a cenová ponuka 9'!O14</f>
        <v>0</v>
      </c>
      <c r="P14" s="68"/>
    </row>
    <row r="15" spans="1:16" x14ac:dyDescent="0.25">
      <c r="A15" s="24"/>
      <c r="B15" s="22"/>
      <c r="C15" s="132"/>
      <c r="D15" s="137"/>
      <c r="E15" s="60">
        <f>'zákazka a cenová ponuka 1 '!E15+'zákazka a cenová ponuka 2'!E15+'zákazka a cenová ponuka 3'!E15+'zákazka a cenová ponuka 4'!E15+'zákazka a cenová ponuka 5'!E15+'zákazka a cenová ponuka 6'!E15+'zákazka a cenová ponuka 7'!E15+'zákazka a cenová ponuka 8'!E15+'zákazka a cenová ponuka 9'!E15</f>
        <v>20</v>
      </c>
      <c r="F15" s="60">
        <f>'zákazka a cenová ponuka 1 '!F15+'zákazka a cenová ponuka 2'!F15+'zákazka a cenová ponuka 3'!F15+'zákazka a cenová ponuka 4'!F15+'zákazka a cenová ponuka 5'!F15+'zákazka a cenová ponuka 6'!F15+'zákazka a cenová ponuka 7'!F15+'zákazka a cenová ponuka 8'!F15+'zákazka a cenová ponuka 9'!F15</f>
        <v>694.28</v>
      </c>
      <c r="G15" s="60">
        <f t="shared" ref="G15" si="3">SUM(E15:F15)</f>
        <v>714.28</v>
      </c>
      <c r="H15" s="23"/>
      <c r="I15" s="22"/>
      <c r="J15" s="22"/>
      <c r="K15" s="123"/>
      <c r="L15" s="86">
        <f>'zákazka a cenová ponuka 1 '!L15+'zákazka a cenová ponuka 2'!L15+'zákazka a cenová ponuka 3'!L15+'zákazka a cenová ponuka 4'!L15+'zákazka a cenová ponuka 5'!L15+'zákazka a cenová ponuka 6'!L15+'zákazka a cenová ponuka 7'!L15+'zákazka a cenová ponuka 8'!L15+'zákazka a cenová ponuka 9'!L15</f>
        <v>10020.049999999999</v>
      </c>
      <c r="M15" s="84" t="s">
        <v>61</v>
      </c>
      <c r="N15" s="90"/>
      <c r="O15" s="86">
        <f>'zákazka a cenová ponuka 1 '!O15+'zákazka a cenová ponuka 2'!O15+'zákazka a cenová ponuka 3'!O15+'zákazka a cenová ponuka 4'!O15+'zákazka a cenová ponuka 5'!O15+'zákazka a cenová ponuka 6'!O15+'zákazka a cenová ponuka 7'!O15+'zákazka a cenová ponuka 8'!O15+'zákazka a cenová ponuka 9'!O15</f>
        <v>0</v>
      </c>
      <c r="P15" s="68"/>
    </row>
    <row r="16" spans="1:16" x14ac:dyDescent="0.25">
      <c r="A16" s="24"/>
      <c r="B16" s="25" t="s">
        <v>73</v>
      </c>
      <c r="C16" s="132"/>
      <c r="D16" s="133"/>
      <c r="E16" s="61">
        <f>SUM(E14:E15)</f>
        <v>20</v>
      </c>
      <c r="F16" s="61">
        <f t="shared" ref="F16:G16" si="4">SUM(F14:F15)</f>
        <v>1082.8799999999999</v>
      </c>
      <c r="G16" s="61">
        <f t="shared" si="4"/>
        <v>1102.8799999999999</v>
      </c>
      <c r="H16" s="26"/>
      <c r="I16" s="25"/>
      <c r="J16" s="25"/>
      <c r="K16" s="46"/>
      <c r="L16" s="86">
        <f>SUM(L14:L15)</f>
        <v>17642.939999999999</v>
      </c>
      <c r="M16" s="84" t="s">
        <v>61</v>
      </c>
      <c r="N16" s="87"/>
      <c r="O16" s="88">
        <f>SUM(O14:O15)</f>
        <v>0</v>
      </c>
      <c r="P16" s="68"/>
    </row>
    <row r="17" spans="1:16" x14ac:dyDescent="0.25">
      <c r="A17" s="21"/>
      <c r="B17" s="22"/>
      <c r="C17" s="132"/>
      <c r="D17" s="137"/>
      <c r="E17" s="60"/>
      <c r="F17" s="60"/>
      <c r="G17" s="60"/>
      <c r="H17" s="23"/>
      <c r="I17" s="22"/>
      <c r="J17" s="22"/>
      <c r="K17" s="123"/>
      <c r="L17" s="86"/>
      <c r="M17" s="89"/>
      <c r="N17" s="90"/>
      <c r="O17" s="86"/>
      <c r="P17" s="6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/>
      <c r="C18" s="198"/>
      <c r="D18" s="199"/>
      <c r="E18" s="25">
        <f>'zákazka a cenová ponuka 1 '!E18+'zákazka a cenová ponuka 2'!E18+'zákazka a cenová ponuka 3'!E18+'zákazka a cenová ponuka 4'!E18+'zákazka a cenová ponuka 5'!E18+'zákazka a cenová ponuka 6'!E18+'zákazka a cenová ponuka 7'!E18+'zákazka a cenová ponuka 8'!E18+'zákazka a cenová ponuka 9'!E18</f>
        <v>0</v>
      </c>
      <c r="F18" s="25">
        <f>'zákazka a cenová ponuka 1 '!F18+'zákazka a cenová ponuka 2'!F18+'zákazka a cenová ponuka 3'!F18+'zákazka a cenová ponuka 4'!F18+'zákazka a cenová ponuka 5'!F18+'zákazka a cenová ponuka 6'!F18+'zákazka a cenová ponuka 7'!F18+'zákazka a cenová ponuka 8'!F18+'zákazka a cenová ponuka 9'!F18</f>
        <v>163.95000000000002</v>
      </c>
      <c r="G18" s="25">
        <f>SUM(E18:F18)</f>
        <v>163.95000000000002</v>
      </c>
      <c r="H18" s="23"/>
      <c r="I18" s="22"/>
      <c r="J18" s="22"/>
      <c r="K18" s="123"/>
      <c r="L18" s="86">
        <f>'zákazka a cenová ponuka 1 '!L18+'zákazka a cenová ponuka 2'!L18+'zákazka a cenová ponuka 3'!L18+'zákazka a cenová ponuka 4'!L18+'zákazka a cenová ponuka 5'!L18+'zákazka a cenová ponuka 6'!L18+'zákazka a cenová ponuka 7'!L18+'zákazka a cenová ponuka 8'!L18+'zákazka a cenová ponuka 9'!L18</f>
        <v>3164.1499999999996</v>
      </c>
      <c r="M18" s="89" t="s">
        <v>61</v>
      </c>
      <c r="N18" s="90"/>
      <c r="O18" s="86">
        <f>'zákazka a cenová ponuka 1 '!O18+'zákazka a cenová ponuka 2'!O18+'zákazka a cenová ponuka 3'!O18+'zákazka a cenová ponuka 4'!O18+'zákazka a cenová ponuka 5'!O18+'zákazka a cenová ponuka 6'!O18+'zákazka a cenová ponuka 7'!O18+'zákazka a cenová ponuka 8'!O18+'zákazka a cenová ponuka 9'!O18</f>
        <v>0</v>
      </c>
      <c r="P18" s="68"/>
    </row>
    <row r="19" spans="1:16" x14ac:dyDescent="0.25">
      <c r="A19" s="21"/>
      <c r="B19" s="22"/>
      <c r="C19" s="132"/>
      <c r="D19" s="137"/>
      <c r="E19" s="60">
        <f>'zákazka a cenová ponuka 1 '!E19+'zákazka a cenová ponuka 2'!E19+'zákazka a cenová ponuka 3'!E19+'zákazka a cenová ponuka 4'!E19+'zákazka a cenová ponuka 5'!E19+'zákazka a cenová ponuka 6'!E19+'zákazka a cenová ponuka 7'!E19+'zákazka a cenová ponuka 8'!E19+'zákazka a cenová ponuka 9'!E19</f>
        <v>21.98</v>
      </c>
      <c r="F19" s="60">
        <f>'zákazka a cenová ponuka 1 '!F19+'zákazka a cenová ponuka 2'!F19+'zákazka a cenová ponuka 3'!F19+'zákazka a cenová ponuka 4'!F19+'zákazka a cenová ponuka 5'!F19+'zákazka a cenová ponuka 6'!F19+'zákazka a cenová ponuka 7'!F19+'zákazka a cenová ponuka 8'!F19+'zákazka a cenová ponuka 9'!F19</f>
        <v>343.65</v>
      </c>
      <c r="G19" s="60">
        <f t="shared" ref="G19" si="6">SUM(E19:F19)</f>
        <v>365.63</v>
      </c>
      <c r="H19" s="23"/>
      <c r="I19" s="22"/>
      <c r="J19" s="22"/>
      <c r="K19" s="123"/>
      <c r="L19" s="86">
        <f>'zákazka a cenová ponuka 1 '!L19+'zákazka a cenová ponuka 2'!L19+'zákazka a cenová ponuka 3'!L19+'zákazka a cenová ponuka 4'!L19+'zákazka a cenová ponuka 5'!L19+'zákazka a cenová ponuka 6'!L19+'zákazka a cenová ponuka 7'!L19+'zákazka a cenová ponuka 8'!L19+'zákazka a cenová ponuka 9'!L19</f>
        <v>5237.87</v>
      </c>
      <c r="M19" s="89" t="s">
        <v>61</v>
      </c>
      <c r="N19" s="90"/>
      <c r="O19" s="86">
        <f>'zákazka a cenová ponuka 1 '!O19+'zákazka a cenová ponuka 2'!O19+'zákazka a cenová ponuka 3'!O19+'zákazka a cenová ponuka 4'!O19+'zákazka a cenová ponuka 5'!O19+'zákazka a cenová ponuka 6'!O19+'zákazka a cenová ponuka 7'!O19+'zákazka a cenová ponuka 8'!O19+'zákazka a cenová ponuka 9'!O19</f>
        <v>0</v>
      </c>
      <c r="P19" s="68" t="str">
        <f t="shared" si="5"/>
        <v xml:space="preserve"> </v>
      </c>
    </row>
    <row r="20" spans="1:16" ht="15.75" thickBot="1" x14ac:dyDescent="0.3">
      <c r="A20" s="112"/>
      <c r="B20" s="113" t="s">
        <v>73</v>
      </c>
      <c r="C20" s="196"/>
      <c r="D20" s="197"/>
      <c r="E20" s="114">
        <f>SUM(E18:E19)</f>
        <v>21.98</v>
      </c>
      <c r="F20" s="114">
        <f t="shared" ref="F20:G20" si="7">SUM(F18:F19)</f>
        <v>507.6</v>
      </c>
      <c r="G20" s="114">
        <f t="shared" si="7"/>
        <v>529.58000000000004</v>
      </c>
      <c r="H20" s="115"/>
      <c r="I20" s="113"/>
      <c r="J20" s="113"/>
      <c r="K20" s="125"/>
      <c r="L20" s="97">
        <f>SUM(L18:L19)</f>
        <v>8402.02</v>
      </c>
      <c r="M20" s="98"/>
      <c r="N20" s="99"/>
      <c r="O20" s="97">
        <f>SUM(O18:O19)</f>
        <v>0</v>
      </c>
      <c r="P20" s="68" t="str">
        <f t="shared" si="5"/>
        <v xml:space="preserve"> </v>
      </c>
    </row>
    <row r="21" spans="1:16" ht="15.75" thickBot="1" x14ac:dyDescent="0.3">
      <c r="A21" s="116"/>
      <c r="B21" s="117"/>
      <c r="C21" s="118"/>
      <c r="D21" s="119"/>
      <c r="E21" s="120">
        <f>E12+E16+E20</f>
        <v>55.980000000000004</v>
      </c>
      <c r="F21" s="122">
        <f t="shared" ref="F21:G21" si="8">F12+F16+F20</f>
        <v>2248.9499999999998</v>
      </c>
      <c r="G21" s="122">
        <f t="shared" si="8"/>
        <v>2304.9299999999998</v>
      </c>
      <c r="H21" s="111"/>
      <c r="I21" s="117"/>
      <c r="J21" s="117"/>
      <c r="K21" s="121"/>
      <c r="L21" s="36"/>
      <c r="M21" s="37"/>
      <c r="N21" s="37"/>
      <c r="O21" s="40"/>
      <c r="P21" s="68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85" t="s">
        <v>13</v>
      </c>
      <c r="K22" s="185"/>
      <c r="L22" s="36">
        <f>L12+L16+L20</f>
        <v>36264.46</v>
      </c>
      <c r="M22" s="39"/>
      <c r="N22" s="41" t="s">
        <v>14</v>
      </c>
      <c r="O22" s="36">
        <f>O12+O16+O20</f>
        <v>0</v>
      </c>
      <c r="P22" s="68" t="str">
        <f>IF(O22&gt;L22,"prekročená cena","nižšia ako stanovená")</f>
        <v>nižšia ako stanovená</v>
      </c>
    </row>
    <row r="23" spans="1:16" ht="15.75" thickBot="1" x14ac:dyDescent="0.3">
      <c r="A23" s="186" t="s">
        <v>15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8"/>
      <c r="O23" s="36">
        <f>O22*0.2</f>
        <v>0</v>
      </c>
    </row>
    <row r="24" spans="1:16" ht="15.75" thickBot="1" x14ac:dyDescent="0.3">
      <c r="A24" s="186" t="s">
        <v>16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8"/>
      <c r="O24" s="36">
        <f>O22+O23</f>
        <v>0</v>
      </c>
    </row>
    <row r="25" spans="1:16" x14ac:dyDescent="0.25">
      <c r="A25" s="174" t="s">
        <v>17</v>
      </c>
      <c r="B25" s="174"/>
      <c r="C25" s="174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89" t="s">
        <v>65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204" t="s">
        <v>67</v>
      </c>
      <c r="B28" s="205"/>
      <c r="C28" s="205"/>
      <c r="D28" s="205"/>
      <c r="E28" s="206"/>
      <c r="F28" s="175" t="s">
        <v>56</v>
      </c>
      <c r="G28" s="44" t="s">
        <v>18</v>
      </c>
      <c r="H28" s="190">
        <f>'zákazka a cenová ponuka 1 '!H28:O28</f>
        <v>0</v>
      </c>
      <c r="I28" s="191"/>
      <c r="J28" s="191"/>
      <c r="K28" s="191"/>
      <c r="L28" s="191"/>
      <c r="M28" s="191"/>
      <c r="N28" s="191"/>
      <c r="O28" s="192"/>
    </row>
    <row r="29" spans="1:16" x14ac:dyDescent="0.25">
      <c r="A29" s="207"/>
      <c r="B29" s="208"/>
      <c r="C29" s="208"/>
      <c r="D29" s="208"/>
      <c r="E29" s="209"/>
      <c r="F29" s="175"/>
      <c r="G29" s="44" t="s">
        <v>19</v>
      </c>
      <c r="H29" s="190">
        <f>'zákazka a cenová ponuka 1 '!H29:O29</f>
        <v>0</v>
      </c>
      <c r="I29" s="191"/>
      <c r="J29" s="191"/>
      <c r="K29" s="191"/>
      <c r="L29" s="191"/>
      <c r="M29" s="191"/>
      <c r="N29" s="191"/>
      <c r="O29" s="192"/>
    </row>
    <row r="30" spans="1:16" ht="18" customHeight="1" x14ac:dyDescent="0.25">
      <c r="A30" s="207"/>
      <c r="B30" s="208"/>
      <c r="C30" s="208"/>
      <c r="D30" s="208"/>
      <c r="E30" s="209"/>
      <c r="F30" s="175"/>
      <c r="G30" s="44" t="s">
        <v>20</v>
      </c>
      <c r="H30" s="190">
        <f>'zákazka a cenová ponuka 1 '!H30:O30</f>
        <v>0</v>
      </c>
      <c r="I30" s="191"/>
      <c r="J30" s="191"/>
      <c r="K30" s="191"/>
      <c r="L30" s="191"/>
      <c r="M30" s="191"/>
      <c r="N30" s="191"/>
      <c r="O30" s="192"/>
    </row>
    <row r="31" spans="1:16" x14ac:dyDescent="0.25">
      <c r="A31" s="207"/>
      <c r="B31" s="208"/>
      <c r="C31" s="208"/>
      <c r="D31" s="208"/>
      <c r="E31" s="209"/>
      <c r="F31" s="175"/>
      <c r="G31" s="44" t="s">
        <v>21</v>
      </c>
      <c r="H31" s="190">
        <f>'zákazka a cenová ponuka 1 '!H31:O31</f>
        <v>0</v>
      </c>
      <c r="I31" s="191"/>
      <c r="J31" s="191"/>
      <c r="K31" s="191"/>
      <c r="L31" s="191"/>
      <c r="M31" s="191"/>
      <c r="N31" s="191"/>
      <c r="O31" s="192"/>
    </row>
    <row r="32" spans="1:16" x14ac:dyDescent="0.25">
      <c r="A32" s="207"/>
      <c r="B32" s="208"/>
      <c r="C32" s="208"/>
      <c r="D32" s="208"/>
      <c r="E32" s="209"/>
      <c r="F32" s="175"/>
      <c r="G32" s="44" t="s">
        <v>22</v>
      </c>
      <c r="H32" s="190">
        <f>'zákazka a cenová ponuka 1 '!H32:O32</f>
        <v>0</v>
      </c>
      <c r="I32" s="191"/>
      <c r="J32" s="191"/>
      <c r="K32" s="191"/>
      <c r="L32" s="191"/>
      <c r="M32" s="191"/>
      <c r="N32" s="191"/>
      <c r="O32" s="192"/>
    </row>
    <row r="33" spans="1:15" x14ac:dyDescent="0.25">
      <c r="A33" s="207"/>
      <c r="B33" s="208"/>
      <c r="C33" s="208"/>
      <c r="D33" s="208"/>
      <c r="E33" s="209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07"/>
      <c r="B34" s="208"/>
      <c r="C34" s="208"/>
      <c r="D34" s="208"/>
      <c r="E34" s="209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210"/>
      <c r="B35" s="211"/>
      <c r="C35" s="211"/>
      <c r="D35" s="211"/>
      <c r="E35" s="212"/>
      <c r="F35" s="43"/>
      <c r="G35" s="16"/>
      <c r="H35" s="16"/>
      <c r="I35" s="16"/>
      <c r="J35" s="16" t="s">
        <v>23</v>
      </c>
      <c r="K35" s="16"/>
      <c r="L35" s="171"/>
      <c r="M35" s="172"/>
      <c r="N35" s="173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cWwRqntdAxVKgzMO0MTFypOu7Onpl9yq1Juzc1d7ZhVTK/jeHN3bRlHpblIZ02EOlwYTqqt+yCY3L0k5rNM/LQ==" saltValue="Y4JklEBHm79zJc6jKAHorA==" spinCount="100000" sheet="1" objects="1" scenarios="1"/>
  <mergeCells count="44">
    <mergeCell ref="A8:A9"/>
    <mergeCell ref="A24:N24"/>
    <mergeCell ref="A25:C25"/>
    <mergeCell ref="A26:O26"/>
    <mergeCell ref="A28:E35"/>
    <mergeCell ref="F28:F32"/>
    <mergeCell ref="H29:O29"/>
    <mergeCell ref="H30:O30"/>
    <mergeCell ref="H31:O31"/>
    <mergeCell ref="H32:O32"/>
    <mergeCell ref="L35:N35"/>
    <mergeCell ref="L7:L9"/>
    <mergeCell ref="M7:M9"/>
    <mergeCell ref="N7:N9"/>
    <mergeCell ref="O7:O9"/>
    <mergeCell ref="B7:B9"/>
    <mergeCell ref="A1:L1"/>
    <mergeCell ref="C3:K3"/>
    <mergeCell ref="B4:F4"/>
    <mergeCell ref="B5:F5"/>
    <mergeCell ref="A6:B6"/>
    <mergeCell ref="C10:D10"/>
    <mergeCell ref="C11:D11"/>
    <mergeCell ref="J7:J9"/>
    <mergeCell ref="K7:K9"/>
    <mergeCell ref="C17:D17"/>
    <mergeCell ref="C7:D7"/>
    <mergeCell ref="E7:G7"/>
    <mergeCell ref="H7:H9"/>
    <mergeCell ref="I7:I9"/>
    <mergeCell ref="C8:D9"/>
    <mergeCell ref="E8:E9"/>
    <mergeCell ref="F8:F9"/>
    <mergeCell ref="G8:G9"/>
    <mergeCell ref="C18:D18"/>
    <mergeCell ref="C12:D12"/>
    <mergeCell ref="C14:D14"/>
    <mergeCell ref="C15:D15"/>
    <mergeCell ref="C16:D16"/>
    <mergeCell ref="H28:O28"/>
    <mergeCell ref="C19:D19"/>
    <mergeCell ref="C20:D20"/>
    <mergeCell ref="J22:K22"/>
    <mergeCell ref="A23:N23"/>
  </mergeCells>
  <pageMargins left="0.7" right="0.7" top="0.75" bottom="0.75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217" t="s">
        <v>51</v>
      </c>
      <c r="M2" s="217"/>
    </row>
    <row r="3" spans="1:14" x14ac:dyDescent="0.25">
      <c r="A3" s="5" t="s">
        <v>25</v>
      </c>
      <c r="B3" s="214" t="s">
        <v>26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1:14" x14ac:dyDescent="0.25">
      <c r="A4" s="5" t="s">
        <v>27</v>
      </c>
      <c r="B4" s="214" t="s">
        <v>28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</row>
    <row r="5" spans="1:14" x14ac:dyDescent="0.25">
      <c r="A5" s="5" t="s">
        <v>8</v>
      </c>
      <c r="B5" s="214" t="s">
        <v>29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4" x14ac:dyDescent="0.25">
      <c r="A6" s="5" t="s">
        <v>2</v>
      </c>
      <c r="B6" s="214" t="s">
        <v>30</v>
      </c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</row>
    <row r="7" spans="1:14" x14ac:dyDescent="0.25">
      <c r="A7" s="6" t="s">
        <v>31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6"/>
    </row>
    <row r="8" spans="1:14" x14ac:dyDescent="0.25">
      <c r="A8" s="5" t="s">
        <v>12</v>
      </c>
      <c r="B8" s="214" t="s">
        <v>32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</row>
    <row r="9" spans="1:14" x14ac:dyDescent="0.25">
      <c r="A9" s="7" t="s">
        <v>33</v>
      </c>
      <c r="B9" s="214" t="s">
        <v>34</v>
      </c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</row>
    <row r="10" spans="1:14" x14ac:dyDescent="0.25">
      <c r="A10" s="7" t="s">
        <v>35</v>
      </c>
      <c r="B10" s="214" t="s">
        <v>36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</row>
    <row r="11" spans="1:14" x14ac:dyDescent="0.25">
      <c r="A11" s="8" t="s">
        <v>37</v>
      </c>
      <c r="B11" s="214" t="s">
        <v>38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</row>
    <row r="12" spans="1:14" x14ac:dyDescent="0.25">
      <c r="A12" s="9" t="s">
        <v>39</v>
      </c>
      <c r="B12" s="214" t="s">
        <v>40</v>
      </c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</row>
    <row r="13" spans="1:14" ht="24" customHeight="1" x14ac:dyDescent="0.25">
      <c r="A13" s="8" t="s">
        <v>41</v>
      </c>
      <c r="B13" s="214" t="s">
        <v>42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</row>
    <row r="14" spans="1:14" ht="16.5" customHeight="1" x14ac:dyDescent="0.25">
      <c r="A14" s="8" t="s">
        <v>5</v>
      </c>
      <c r="B14" s="214" t="s">
        <v>52</v>
      </c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</row>
    <row r="15" spans="1:14" x14ac:dyDescent="0.25">
      <c r="A15" s="8" t="s">
        <v>43</v>
      </c>
      <c r="B15" s="214" t="s">
        <v>44</v>
      </c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</row>
    <row r="16" spans="1:14" ht="38.25" x14ac:dyDescent="0.25">
      <c r="A16" s="10" t="s">
        <v>45</v>
      </c>
      <c r="B16" s="214" t="s">
        <v>46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</row>
    <row r="17" spans="1:14" ht="28.5" customHeight="1" x14ac:dyDescent="0.25">
      <c r="A17" s="10" t="s">
        <v>47</v>
      </c>
      <c r="B17" s="214" t="s">
        <v>48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</row>
    <row r="18" spans="1:14" ht="27" customHeight="1" x14ac:dyDescent="0.25">
      <c r="A18" s="11" t="s">
        <v>49</v>
      </c>
      <c r="B18" s="214" t="s">
        <v>50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</row>
    <row r="19" spans="1:14" ht="75" customHeight="1" x14ac:dyDescent="0.25">
      <c r="A19" s="45" t="s">
        <v>62</v>
      </c>
      <c r="B19" s="213" t="s">
        <v>63</v>
      </c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A10" sqref="A10:M20"/>
    </sheetView>
  </sheetViews>
  <sheetFormatPr defaultRowHeight="15" x14ac:dyDescent="0.25"/>
  <cols>
    <col min="1" max="1" width="13.7109375" style="66" customWidth="1"/>
    <col min="2" max="2" width="12" style="66" customWidth="1"/>
    <col min="3" max="3" width="14.85546875" style="66" customWidth="1"/>
    <col min="4" max="4" width="14.5703125" style="66" customWidth="1"/>
    <col min="5" max="6" width="9.140625" style="66"/>
    <col min="7" max="7" width="11.85546875" style="66" customWidth="1"/>
    <col min="8" max="10" width="9.140625" style="66"/>
    <col min="11" max="11" width="11.42578125" style="66" customWidth="1"/>
    <col min="12" max="12" width="16.140625" style="66" customWidth="1"/>
    <col min="13" max="13" width="6.140625" style="66" customWidth="1"/>
    <col min="14" max="14" width="13.85546875" style="66" customWidth="1"/>
    <col min="15" max="15" width="15.85546875" style="66" customWidth="1"/>
    <col min="16" max="16" width="14.5703125" style="66" customWidth="1"/>
    <col min="17" max="17" width="9.42578125" style="66" bestFit="1" customWidth="1"/>
    <col min="18" max="16384" width="9.140625" style="66"/>
  </cols>
  <sheetData>
    <row r="1" spans="1:16" ht="18" x14ac:dyDescent="0.25">
      <c r="A1" s="134" t="s">
        <v>64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4" t="s">
        <v>69</v>
      </c>
      <c r="O1" s="13"/>
    </row>
    <row r="2" spans="1:16" ht="11.2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4" t="s">
        <v>70</v>
      </c>
      <c r="O2" s="13"/>
    </row>
    <row r="3" spans="1:16" ht="18" x14ac:dyDescent="0.25">
      <c r="A3" s="69" t="s">
        <v>0</v>
      </c>
      <c r="B3" s="70"/>
      <c r="C3" s="153" t="str">
        <f>'zákazka a cenová ponuka 1 '!C3:K3</f>
        <v xml:space="preserve">Lesnícke služby v ťažbovom procese na OZ Vranov n/T, VC LS Turcovce VC 2   </v>
      </c>
      <c r="D3" s="154"/>
      <c r="E3" s="154"/>
      <c r="F3" s="154"/>
      <c r="G3" s="154"/>
      <c r="H3" s="154"/>
      <c r="I3" s="154"/>
      <c r="J3" s="154"/>
      <c r="K3" s="154"/>
      <c r="L3" s="57"/>
      <c r="N3" s="12"/>
      <c r="O3" s="13"/>
    </row>
    <row r="4" spans="1:16" x14ac:dyDescent="0.25">
      <c r="A4" s="71" t="s">
        <v>1</v>
      </c>
      <c r="B4" s="150" t="str">
        <f>'zákazka a cenová ponuka 1 '!B4:F4</f>
        <v>Lesy SR š.p. OZ Vranov n/T</v>
      </c>
      <c r="C4" s="150"/>
      <c r="D4" s="150"/>
      <c r="E4" s="150"/>
      <c r="F4" s="150"/>
      <c r="G4" s="72"/>
      <c r="H4" s="73"/>
      <c r="I4" s="73"/>
      <c r="J4" s="74"/>
      <c r="K4" s="73"/>
      <c r="L4" s="16"/>
      <c r="M4" s="16"/>
      <c r="N4" s="16"/>
      <c r="O4" s="16"/>
    </row>
    <row r="5" spans="1:16" ht="6" customHeight="1" thickBot="1" x14ac:dyDescent="0.3">
      <c r="A5" s="59"/>
      <c r="B5" s="151"/>
      <c r="C5" s="151"/>
      <c r="D5" s="151"/>
      <c r="E5" s="151"/>
      <c r="F5" s="151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48" t="s">
        <v>66</v>
      </c>
      <c r="B6" s="149"/>
      <c r="C6" s="6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9" t="str">
        <f>'zákazka a cenová ponuka 1 '!A7</f>
        <v>LS/VC/LO</v>
      </c>
      <c r="B7" s="155" t="s">
        <v>2</v>
      </c>
      <c r="C7" s="157" t="s">
        <v>53</v>
      </c>
      <c r="D7" s="158"/>
      <c r="E7" s="165" t="s">
        <v>3</v>
      </c>
      <c r="F7" s="166"/>
      <c r="G7" s="167"/>
      <c r="H7" s="138" t="s">
        <v>4</v>
      </c>
      <c r="I7" s="141" t="s">
        <v>5</v>
      </c>
      <c r="J7" s="143" t="s">
        <v>6</v>
      </c>
      <c r="K7" s="146" t="s">
        <v>7</v>
      </c>
      <c r="L7" s="141" t="s">
        <v>54</v>
      </c>
      <c r="M7" s="141" t="s">
        <v>60</v>
      </c>
      <c r="N7" s="159" t="s">
        <v>76</v>
      </c>
      <c r="O7" s="161" t="s">
        <v>77</v>
      </c>
    </row>
    <row r="8" spans="1:16" ht="21.75" customHeight="1" x14ac:dyDescent="0.25">
      <c r="A8" s="126" t="str">
        <f>'zákazka a cenová ponuka 1 '!A8:A9</f>
        <v>Turcovce VC 2 LO 02+03</v>
      </c>
      <c r="B8" s="156"/>
      <c r="C8" s="163" t="s">
        <v>68</v>
      </c>
      <c r="D8" s="164"/>
      <c r="E8" s="163" t="s">
        <v>9</v>
      </c>
      <c r="F8" s="142" t="s">
        <v>78</v>
      </c>
      <c r="G8" s="141" t="s">
        <v>79</v>
      </c>
      <c r="H8" s="139"/>
      <c r="I8" s="142"/>
      <c r="J8" s="144"/>
      <c r="K8" s="147"/>
      <c r="L8" s="142"/>
      <c r="M8" s="142"/>
      <c r="N8" s="160"/>
      <c r="O8" s="162"/>
    </row>
    <row r="9" spans="1:16" ht="50.25" customHeight="1" thickBot="1" x14ac:dyDescent="0.3">
      <c r="A9" s="127"/>
      <c r="B9" s="156"/>
      <c r="C9" s="163"/>
      <c r="D9" s="164"/>
      <c r="E9" s="163"/>
      <c r="F9" s="142"/>
      <c r="G9" s="142"/>
      <c r="H9" s="140"/>
      <c r="I9" s="142"/>
      <c r="J9" s="145"/>
      <c r="K9" s="147"/>
      <c r="L9" s="152"/>
      <c r="M9" s="152"/>
      <c r="N9" s="160"/>
      <c r="O9" s="162"/>
    </row>
    <row r="10" spans="1:16" x14ac:dyDescent="0.25">
      <c r="A10" s="20"/>
      <c r="B10" s="103" t="s">
        <v>88</v>
      </c>
      <c r="C10" s="200" t="s">
        <v>75</v>
      </c>
      <c r="D10" s="201"/>
      <c r="E10" s="77">
        <v>0</v>
      </c>
      <c r="F10" s="77">
        <v>0</v>
      </c>
      <c r="G10" s="77">
        <f>SUM(E10:F10)</f>
        <v>0</v>
      </c>
      <c r="H10" s="77" t="s">
        <v>37</v>
      </c>
      <c r="I10" s="77">
        <v>20</v>
      </c>
      <c r="J10" s="77">
        <v>0.15</v>
      </c>
      <c r="K10" s="104" t="s">
        <v>89</v>
      </c>
      <c r="L10" s="105">
        <v>0</v>
      </c>
      <c r="M10" s="80" t="s">
        <v>61</v>
      </c>
      <c r="N10" s="81"/>
      <c r="O10" s="82">
        <f>SUM(N10*G10)</f>
        <v>0</v>
      </c>
      <c r="P10" s="68" t="str">
        <f>IF( O10=0," ", IF(100-((L10/O10)*100)&gt;20,"viac ako 20%",0))</f>
        <v xml:space="preserve"> </v>
      </c>
    </row>
    <row r="11" spans="1:16" x14ac:dyDescent="0.25">
      <c r="A11" s="21"/>
      <c r="B11" s="22" t="s">
        <v>88</v>
      </c>
      <c r="C11" s="132" t="s">
        <v>74</v>
      </c>
      <c r="D11" s="137"/>
      <c r="E11" s="60">
        <v>10</v>
      </c>
      <c r="F11" s="60">
        <v>0</v>
      </c>
      <c r="G11" s="60">
        <f t="shared" ref="G11" si="0">SUM(E11:F11)</f>
        <v>10</v>
      </c>
      <c r="H11" s="23"/>
      <c r="I11" s="22"/>
      <c r="J11" s="22"/>
      <c r="K11" s="123"/>
      <c r="L11" s="86">
        <v>286.87</v>
      </c>
      <c r="M11" s="84" t="s">
        <v>61</v>
      </c>
      <c r="N11" s="85"/>
      <c r="O11" s="86">
        <f>SUM(N11*G11)</f>
        <v>0</v>
      </c>
      <c r="P11" s="68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32"/>
      <c r="D12" s="133"/>
      <c r="E12" s="61">
        <f>SUM(E10:E11)</f>
        <v>10</v>
      </c>
      <c r="F12" s="61">
        <f t="shared" ref="F12:G12" si="2">SUM(F10:F11)</f>
        <v>0</v>
      </c>
      <c r="G12" s="61">
        <f t="shared" si="2"/>
        <v>10</v>
      </c>
      <c r="H12" s="26"/>
      <c r="I12" s="25"/>
      <c r="J12" s="25"/>
      <c r="K12" s="46"/>
      <c r="L12" s="86">
        <f>SUM(L10:L11)</f>
        <v>286.87</v>
      </c>
      <c r="M12" s="84" t="s">
        <v>61</v>
      </c>
      <c r="N12" s="87"/>
      <c r="O12" s="88">
        <f>SUM(O10:O11)</f>
        <v>0</v>
      </c>
      <c r="P12" s="68" t="str">
        <f>IF( O12=0," ", IF(100-((L12/O12)*100)&gt;20,"viac ako 20%",0))</f>
        <v xml:space="preserve"> </v>
      </c>
    </row>
    <row r="13" spans="1:16" x14ac:dyDescent="0.25">
      <c r="A13" s="24"/>
      <c r="B13" s="22"/>
      <c r="C13" s="123"/>
      <c r="D13" s="124"/>
      <c r="E13" s="60"/>
      <c r="F13" s="60"/>
      <c r="G13" s="60"/>
      <c r="H13" s="23"/>
      <c r="I13" s="22"/>
      <c r="J13" s="22"/>
      <c r="K13" s="123"/>
      <c r="L13" s="86"/>
      <c r="M13" s="89"/>
      <c r="N13" s="90"/>
      <c r="O13" s="86"/>
      <c r="P13" s="68"/>
    </row>
    <row r="14" spans="1:16" x14ac:dyDescent="0.25">
      <c r="A14" s="24"/>
      <c r="B14" s="26" t="s">
        <v>90</v>
      </c>
      <c r="C14" s="198" t="s">
        <v>75</v>
      </c>
      <c r="D14" s="199"/>
      <c r="E14" s="25">
        <v>0</v>
      </c>
      <c r="F14" s="25">
        <v>7.04</v>
      </c>
      <c r="G14" s="25">
        <f>SUM(E14:F14)</f>
        <v>7.04</v>
      </c>
      <c r="H14" s="25" t="s">
        <v>37</v>
      </c>
      <c r="I14" s="25">
        <v>40</v>
      </c>
      <c r="J14" s="25">
        <v>1.6</v>
      </c>
      <c r="K14" s="46">
        <v>800</v>
      </c>
      <c r="L14" s="107">
        <v>94.76</v>
      </c>
      <c r="M14" s="95" t="s">
        <v>61</v>
      </c>
      <c r="N14" s="96"/>
      <c r="O14" s="88">
        <f>SUM(N14*G14)</f>
        <v>0</v>
      </c>
      <c r="P14" s="68"/>
    </row>
    <row r="15" spans="1:16" x14ac:dyDescent="0.25">
      <c r="A15" s="24"/>
      <c r="B15" s="22" t="s">
        <v>90</v>
      </c>
      <c r="C15" s="132" t="s">
        <v>74</v>
      </c>
      <c r="D15" s="137"/>
      <c r="E15" s="60">
        <v>0</v>
      </c>
      <c r="F15" s="60">
        <v>28.15</v>
      </c>
      <c r="G15" s="60">
        <f t="shared" ref="G15" si="3">SUM(E15:F15)</f>
        <v>28.15</v>
      </c>
      <c r="H15" s="23"/>
      <c r="I15" s="22"/>
      <c r="J15" s="22"/>
      <c r="K15" s="123"/>
      <c r="L15" s="86">
        <v>310.77999999999997</v>
      </c>
      <c r="M15" s="84" t="s">
        <v>61</v>
      </c>
      <c r="N15" s="85"/>
      <c r="O15" s="86">
        <f>SUM(N15*G15)</f>
        <v>0</v>
      </c>
      <c r="P15" s="68"/>
    </row>
    <row r="16" spans="1:16" x14ac:dyDescent="0.25">
      <c r="A16" s="24"/>
      <c r="B16" s="25" t="s">
        <v>73</v>
      </c>
      <c r="C16" s="132"/>
      <c r="D16" s="133"/>
      <c r="E16" s="61">
        <f>SUM(E14:E15)</f>
        <v>0</v>
      </c>
      <c r="F16" s="61">
        <f t="shared" ref="F16:G16" si="4">SUM(F14:F15)</f>
        <v>35.19</v>
      </c>
      <c r="G16" s="61">
        <f t="shared" si="4"/>
        <v>35.19</v>
      </c>
      <c r="H16" s="26"/>
      <c r="I16" s="25"/>
      <c r="J16" s="25"/>
      <c r="K16" s="46"/>
      <c r="L16" s="86">
        <f>SUM(L14:L15)</f>
        <v>405.53999999999996</v>
      </c>
      <c r="M16" s="84" t="s">
        <v>61</v>
      </c>
      <c r="N16" s="87"/>
      <c r="O16" s="88">
        <f>SUM(O14:O15)</f>
        <v>0</v>
      </c>
      <c r="P16" s="68"/>
    </row>
    <row r="17" spans="1:16" x14ac:dyDescent="0.25">
      <c r="A17" s="21"/>
      <c r="B17" s="22"/>
      <c r="C17" s="132"/>
      <c r="D17" s="137"/>
      <c r="E17" s="60"/>
      <c r="F17" s="60"/>
      <c r="G17" s="60"/>
      <c r="H17" s="23"/>
      <c r="I17" s="22"/>
      <c r="J17" s="22"/>
      <c r="K17" s="123"/>
      <c r="L17" s="86"/>
      <c r="M17" s="89"/>
      <c r="N17" s="90"/>
      <c r="O17" s="86"/>
      <c r="P17" s="6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91</v>
      </c>
      <c r="C18" s="198" t="s">
        <v>75</v>
      </c>
      <c r="D18" s="199"/>
      <c r="E18" s="25">
        <v>0</v>
      </c>
      <c r="F18" s="25">
        <v>4.5</v>
      </c>
      <c r="G18" s="25">
        <f>SUM(E18:F18)</f>
        <v>4.5</v>
      </c>
      <c r="H18" s="23" t="s">
        <v>37</v>
      </c>
      <c r="I18" s="22">
        <v>40</v>
      </c>
      <c r="J18" s="22">
        <v>0.16</v>
      </c>
      <c r="K18" s="123" t="s">
        <v>92</v>
      </c>
      <c r="L18" s="86">
        <v>147.83000000000001</v>
      </c>
      <c r="M18" s="89" t="s">
        <v>61</v>
      </c>
      <c r="N18" s="85"/>
      <c r="O18" s="86">
        <f>SUM(N18*G18)</f>
        <v>0</v>
      </c>
      <c r="P18" s="68"/>
    </row>
    <row r="19" spans="1:16" x14ac:dyDescent="0.25">
      <c r="A19" s="21"/>
      <c r="B19" s="22" t="s">
        <v>91</v>
      </c>
      <c r="C19" s="132" t="s">
        <v>74</v>
      </c>
      <c r="D19" s="137"/>
      <c r="E19" s="60">
        <v>17.98</v>
      </c>
      <c r="F19" s="60">
        <v>0</v>
      </c>
      <c r="G19" s="60">
        <f t="shared" ref="G19" si="6">SUM(E19:F19)</f>
        <v>17.98</v>
      </c>
      <c r="H19" s="23"/>
      <c r="I19" s="22"/>
      <c r="J19" s="22"/>
      <c r="K19" s="123"/>
      <c r="L19" s="86">
        <v>516.21</v>
      </c>
      <c r="M19" s="89" t="s">
        <v>61</v>
      </c>
      <c r="N19" s="85"/>
      <c r="O19" s="86">
        <f t="shared" ref="O19" si="7">SUM(N19*G19)</f>
        <v>0</v>
      </c>
      <c r="P19" s="68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32"/>
      <c r="D20" s="133"/>
      <c r="E20" s="61">
        <f>SUM(E18:E19)</f>
        <v>17.98</v>
      </c>
      <c r="F20" s="61">
        <f t="shared" ref="F20:G20" si="8">SUM(F18:F19)</f>
        <v>4.5</v>
      </c>
      <c r="G20" s="61">
        <f t="shared" si="8"/>
        <v>22.48</v>
      </c>
      <c r="H20" s="29"/>
      <c r="I20" s="28"/>
      <c r="J20" s="28"/>
      <c r="K20" s="53"/>
      <c r="L20" s="97">
        <f>SUM(L18:L19)</f>
        <v>664.04000000000008</v>
      </c>
      <c r="M20" s="98"/>
      <c r="N20" s="99"/>
      <c r="O20" s="97">
        <f>SUM(O18:O19)</f>
        <v>0</v>
      </c>
      <c r="P20" s="68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8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85" t="s">
        <v>13</v>
      </c>
      <c r="K22" s="185"/>
      <c r="L22" s="36">
        <f>L12+L16+L20</f>
        <v>1356.45</v>
      </c>
      <c r="M22" s="39"/>
      <c r="N22" s="41" t="s">
        <v>14</v>
      </c>
      <c r="O22" s="36">
        <f>O12+O16+O20</f>
        <v>0</v>
      </c>
      <c r="P22" s="68" t="str">
        <f>IF(O22&gt;L22,"prekročená cena","nižšia ako stanovená")</f>
        <v>nižšia ako stanovená</v>
      </c>
    </row>
    <row r="23" spans="1:16" ht="15.75" thickBot="1" x14ac:dyDescent="0.3">
      <c r="A23" s="186" t="s">
        <v>15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8"/>
      <c r="O23" s="36">
        <f>O22*0.2</f>
        <v>0</v>
      </c>
    </row>
    <row r="24" spans="1:16" ht="15.75" thickBot="1" x14ac:dyDescent="0.3">
      <c r="A24" s="186" t="s">
        <v>16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8"/>
      <c r="O24" s="36">
        <f>O22+O23</f>
        <v>0</v>
      </c>
    </row>
    <row r="25" spans="1:16" x14ac:dyDescent="0.25">
      <c r="A25" s="174" t="s">
        <v>17</v>
      </c>
      <c r="B25" s="174"/>
      <c r="C25" s="174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89" t="s">
        <v>65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76" t="s">
        <v>80</v>
      </c>
      <c r="B28" s="177"/>
      <c r="C28" s="177"/>
      <c r="D28" s="177"/>
      <c r="E28" s="178"/>
      <c r="F28" s="175" t="s">
        <v>56</v>
      </c>
      <c r="G28" s="44" t="s">
        <v>18</v>
      </c>
      <c r="H28" s="190">
        <f>'zákazka a cenová ponuka 1 '!H28:O28</f>
        <v>0</v>
      </c>
      <c r="I28" s="191"/>
      <c r="J28" s="191"/>
      <c r="K28" s="191"/>
      <c r="L28" s="191"/>
      <c r="M28" s="191"/>
      <c r="N28" s="191"/>
      <c r="O28" s="192"/>
    </row>
    <row r="29" spans="1:16" x14ac:dyDescent="0.25">
      <c r="A29" s="179"/>
      <c r="B29" s="180"/>
      <c r="C29" s="180"/>
      <c r="D29" s="180"/>
      <c r="E29" s="181"/>
      <c r="F29" s="175"/>
      <c r="G29" s="44" t="s">
        <v>19</v>
      </c>
      <c r="H29" s="190">
        <f>'zákazka a cenová ponuka 1 '!H29:O29</f>
        <v>0</v>
      </c>
      <c r="I29" s="191"/>
      <c r="J29" s="191"/>
      <c r="K29" s="191"/>
      <c r="L29" s="191"/>
      <c r="M29" s="191"/>
      <c r="N29" s="191"/>
      <c r="O29" s="192"/>
    </row>
    <row r="30" spans="1:16" ht="18" customHeight="1" x14ac:dyDescent="0.25">
      <c r="A30" s="179"/>
      <c r="B30" s="180"/>
      <c r="C30" s="180"/>
      <c r="D30" s="180"/>
      <c r="E30" s="181"/>
      <c r="F30" s="175"/>
      <c r="G30" s="44" t="s">
        <v>20</v>
      </c>
      <c r="H30" s="190">
        <f>'zákazka a cenová ponuka 1 '!H30:O30</f>
        <v>0</v>
      </c>
      <c r="I30" s="191"/>
      <c r="J30" s="191"/>
      <c r="K30" s="191"/>
      <c r="L30" s="191"/>
      <c r="M30" s="191"/>
      <c r="N30" s="191"/>
      <c r="O30" s="192"/>
    </row>
    <row r="31" spans="1:16" x14ac:dyDescent="0.25">
      <c r="A31" s="179"/>
      <c r="B31" s="180"/>
      <c r="C31" s="180"/>
      <c r="D31" s="180"/>
      <c r="E31" s="181"/>
      <c r="F31" s="175"/>
      <c r="G31" s="44" t="s">
        <v>21</v>
      </c>
      <c r="H31" s="190">
        <f>'zákazka a cenová ponuka 1 '!H31:O31</f>
        <v>0</v>
      </c>
      <c r="I31" s="191"/>
      <c r="J31" s="191"/>
      <c r="K31" s="191"/>
      <c r="L31" s="191"/>
      <c r="M31" s="191"/>
      <c r="N31" s="191"/>
      <c r="O31" s="192"/>
    </row>
    <row r="32" spans="1:16" x14ac:dyDescent="0.25">
      <c r="A32" s="179"/>
      <c r="B32" s="180"/>
      <c r="C32" s="180"/>
      <c r="D32" s="180"/>
      <c r="E32" s="181"/>
      <c r="F32" s="175"/>
      <c r="G32" s="44" t="s">
        <v>22</v>
      </c>
      <c r="H32" s="190">
        <f>'zákazka a cenová ponuka 1 '!H32:O32</f>
        <v>0</v>
      </c>
      <c r="I32" s="191"/>
      <c r="J32" s="191"/>
      <c r="K32" s="191"/>
      <c r="L32" s="191"/>
      <c r="M32" s="191"/>
      <c r="N32" s="191"/>
      <c r="O32" s="192"/>
    </row>
    <row r="33" spans="1:15" x14ac:dyDescent="0.25">
      <c r="A33" s="179"/>
      <c r="B33" s="180"/>
      <c r="C33" s="180"/>
      <c r="D33" s="180"/>
      <c r="E33" s="181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79"/>
      <c r="B34" s="180"/>
      <c r="C34" s="180"/>
      <c r="D34" s="180"/>
      <c r="E34" s="181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82"/>
      <c r="B35" s="183"/>
      <c r="C35" s="183"/>
      <c r="D35" s="183"/>
      <c r="E35" s="184"/>
      <c r="F35" s="43"/>
      <c r="G35" s="16"/>
      <c r="H35" s="16"/>
      <c r="I35" s="16"/>
      <c r="J35" s="16" t="s">
        <v>23</v>
      </c>
      <c r="K35" s="16"/>
      <c r="L35" s="171"/>
      <c r="M35" s="172"/>
      <c r="N35" s="173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s7yyOBi4onMWjcGWBXbqrwq0aDgOaPnHLAL/aw8GVwqiFPYTb7YHxHS7XMggiMs6+E4qankPt1mtfv49gJWmrQ==" saltValue="Vh5527Iu7JzHl50p9yVpsQ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4" zoomScaleNormal="100" zoomScaleSheetLayoutView="100" workbookViewId="0">
      <selection activeCell="A10" sqref="A10:M20"/>
    </sheetView>
  </sheetViews>
  <sheetFormatPr defaultRowHeight="15" x14ac:dyDescent="0.25"/>
  <cols>
    <col min="1" max="1" width="13.7109375" style="66" customWidth="1"/>
    <col min="2" max="2" width="12" style="66" customWidth="1"/>
    <col min="3" max="3" width="14.85546875" style="66" customWidth="1"/>
    <col min="4" max="4" width="14.5703125" style="66" customWidth="1"/>
    <col min="5" max="6" width="9.140625" style="66"/>
    <col min="7" max="7" width="11.85546875" style="66" customWidth="1"/>
    <col min="8" max="10" width="9.140625" style="66"/>
    <col min="11" max="11" width="11.42578125" style="66" customWidth="1"/>
    <col min="12" max="12" width="16.140625" style="66" customWidth="1"/>
    <col min="13" max="13" width="6.140625" style="66" customWidth="1"/>
    <col min="14" max="14" width="13.85546875" style="66" customWidth="1"/>
    <col min="15" max="15" width="15.85546875" style="66" customWidth="1"/>
    <col min="16" max="16" width="14.5703125" style="66" customWidth="1"/>
    <col min="17" max="17" width="9.42578125" style="66" bestFit="1" customWidth="1"/>
    <col min="18" max="16384" width="9.140625" style="66"/>
  </cols>
  <sheetData>
    <row r="1" spans="1:16" ht="18" x14ac:dyDescent="0.25">
      <c r="A1" s="134" t="s">
        <v>64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4" t="s">
        <v>69</v>
      </c>
      <c r="O1" s="13"/>
    </row>
    <row r="2" spans="1:16" ht="11.2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4" t="s">
        <v>70</v>
      </c>
      <c r="O2" s="13"/>
    </row>
    <row r="3" spans="1:16" ht="18" x14ac:dyDescent="0.25">
      <c r="A3" s="69" t="s">
        <v>0</v>
      </c>
      <c r="B3" s="70"/>
      <c r="C3" s="153" t="str">
        <f>'zákazka a cenová ponuka 1 '!C3:K3</f>
        <v xml:space="preserve">Lesnícke služby v ťažbovom procese na OZ Vranov n/T, VC LS Turcovce VC 2   </v>
      </c>
      <c r="D3" s="154"/>
      <c r="E3" s="154"/>
      <c r="F3" s="154"/>
      <c r="G3" s="154"/>
      <c r="H3" s="154"/>
      <c r="I3" s="154"/>
      <c r="J3" s="154"/>
      <c r="K3" s="154"/>
      <c r="L3" s="57"/>
      <c r="N3" s="12"/>
      <c r="O3" s="13"/>
    </row>
    <row r="4" spans="1:16" x14ac:dyDescent="0.25">
      <c r="A4" s="71" t="s">
        <v>1</v>
      </c>
      <c r="B4" s="150" t="str">
        <f>'zákazka a cenová ponuka 1 '!B4:F4</f>
        <v>Lesy SR š.p. OZ Vranov n/T</v>
      </c>
      <c r="C4" s="150"/>
      <c r="D4" s="150"/>
      <c r="E4" s="150"/>
      <c r="F4" s="150"/>
      <c r="G4" s="72"/>
      <c r="H4" s="73"/>
      <c r="I4" s="73"/>
      <c r="J4" s="74"/>
      <c r="K4" s="73"/>
      <c r="L4" s="16"/>
      <c r="M4" s="16"/>
      <c r="N4" s="16"/>
      <c r="O4" s="16"/>
    </row>
    <row r="5" spans="1:16" ht="6" customHeight="1" thickBot="1" x14ac:dyDescent="0.3">
      <c r="A5" s="59"/>
      <c r="B5" s="151"/>
      <c r="C5" s="151"/>
      <c r="D5" s="151"/>
      <c r="E5" s="151"/>
      <c r="F5" s="151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48" t="s">
        <v>66</v>
      </c>
      <c r="B6" s="149"/>
      <c r="C6" s="6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9" t="s">
        <v>72</v>
      </c>
      <c r="B7" s="155" t="s">
        <v>2</v>
      </c>
      <c r="C7" s="157" t="s">
        <v>53</v>
      </c>
      <c r="D7" s="158"/>
      <c r="E7" s="165" t="s">
        <v>3</v>
      </c>
      <c r="F7" s="166"/>
      <c r="G7" s="167"/>
      <c r="H7" s="138" t="s">
        <v>4</v>
      </c>
      <c r="I7" s="141" t="s">
        <v>5</v>
      </c>
      <c r="J7" s="143" t="s">
        <v>6</v>
      </c>
      <c r="K7" s="146" t="s">
        <v>7</v>
      </c>
      <c r="L7" s="141" t="s">
        <v>54</v>
      </c>
      <c r="M7" s="141" t="s">
        <v>60</v>
      </c>
      <c r="N7" s="159" t="s">
        <v>58</v>
      </c>
      <c r="O7" s="161" t="s">
        <v>59</v>
      </c>
    </row>
    <row r="8" spans="1:16" ht="21.75" customHeight="1" x14ac:dyDescent="0.25">
      <c r="A8" s="141" t="str">
        <f>'zákazka a cenová ponuka 1 '!A8:A9</f>
        <v>Turcovce VC 2 LO 02+03</v>
      </c>
      <c r="B8" s="156"/>
      <c r="C8" s="163" t="s">
        <v>68</v>
      </c>
      <c r="D8" s="164"/>
      <c r="E8" s="163" t="s">
        <v>9</v>
      </c>
      <c r="F8" s="142" t="s">
        <v>10</v>
      </c>
      <c r="G8" s="141" t="s">
        <v>11</v>
      </c>
      <c r="H8" s="139"/>
      <c r="I8" s="142"/>
      <c r="J8" s="144"/>
      <c r="K8" s="147"/>
      <c r="L8" s="142"/>
      <c r="M8" s="142"/>
      <c r="N8" s="160"/>
      <c r="O8" s="162"/>
    </row>
    <row r="9" spans="1:16" ht="50.25" customHeight="1" thickBot="1" x14ac:dyDescent="0.3">
      <c r="A9" s="152"/>
      <c r="B9" s="156"/>
      <c r="C9" s="163"/>
      <c r="D9" s="164"/>
      <c r="E9" s="163"/>
      <c r="F9" s="142"/>
      <c r="G9" s="142"/>
      <c r="H9" s="140"/>
      <c r="I9" s="142"/>
      <c r="J9" s="145"/>
      <c r="K9" s="147"/>
      <c r="L9" s="152"/>
      <c r="M9" s="152"/>
      <c r="N9" s="160"/>
      <c r="O9" s="162"/>
    </row>
    <row r="10" spans="1:16" x14ac:dyDescent="0.25">
      <c r="A10" s="20"/>
      <c r="B10" s="103" t="s">
        <v>93</v>
      </c>
      <c r="C10" s="200" t="s">
        <v>75</v>
      </c>
      <c r="D10" s="201"/>
      <c r="E10" s="77">
        <v>0</v>
      </c>
      <c r="F10" s="77">
        <v>71.72</v>
      </c>
      <c r="G10" s="77">
        <f>SUM(E10:F10)</f>
        <v>71.72</v>
      </c>
      <c r="H10" s="77" t="s">
        <v>94</v>
      </c>
      <c r="I10" s="77">
        <v>40</v>
      </c>
      <c r="J10" s="77">
        <v>0.5</v>
      </c>
      <c r="K10" s="104" t="s">
        <v>95</v>
      </c>
      <c r="L10" s="105">
        <v>1502.53</v>
      </c>
      <c r="M10" s="80" t="s">
        <v>61</v>
      </c>
      <c r="N10" s="81"/>
      <c r="O10" s="82">
        <f>SUM(N10*G10)</f>
        <v>0</v>
      </c>
      <c r="P10" s="68" t="str">
        <f>IF( O10=0," ", IF(100-((L10/O10)*100)&gt;20,"viac ako 20%",0))</f>
        <v xml:space="preserve"> </v>
      </c>
    </row>
    <row r="11" spans="1:16" x14ac:dyDescent="0.25">
      <c r="A11" s="21"/>
      <c r="B11" s="22" t="s">
        <v>93</v>
      </c>
      <c r="C11" s="132" t="s">
        <v>74</v>
      </c>
      <c r="D11" s="137"/>
      <c r="E11" s="60">
        <v>4</v>
      </c>
      <c r="F11" s="60">
        <v>14</v>
      </c>
      <c r="G11" s="60">
        <f t="shared" ref="G11" si="0">SUM(E11:F11)</f>
        <v>18</v>
      </c>
      <c r="H11" s="23"/>
      <c r="I11" s="22"/>
      <c r="J11" s="22"/>
      <c r="K11" s="123"/>
      <c r="L11" s="86">
        <v>319.87</v>
      </c>
      <c r="M11" s="84" t="s">
        <v>61</v>
      </c>
      <c r="N11" s="85"/>
      <c r="O11" s="86">
        <f>SUM(N11*G11)</f>
        <v>0</v>
      </c>
      <c r="P11" s="68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32"/>
      <c r="D12" s="133"/>
      <c r="E12" s="61">
        <f>SUM(E10:E11)</f>
        <v>4</v>
      </c>
      <c r="F12" s="61">
        <f t="shared" ref="F12:G12" si="2">SUM(F10:F11)</f>
        <v>85.72</v>
      </c>
      <c r="G12" s="61">
        <f t="shared" si="2"/>
        <v>89.72</v>
      </c>
      <c r="H12" s="26"/>
      <c r="I12" s="25"/>
      <c r="J12" s="25"/>
      <c r="K12" s="46"/>
      <c r="L12" s="86">
        <f>SUM(L10:L11)</f>
        <v>1822.4</v>
      </c>
      <c r="M12" s="84" t="s">
        <v>61</v>
      </c>
      <c r="N12" s="87"/>
      <c r="O12" s="88">
        <f>SUM(O10:O11)</f>
        <v>0</v>
      </c>
      <c r="P12" s="68" t="str">
        <f>IF( O12=0," ", IF(100-((L12/O12)*100)&gt;20,"viac ako 20%",0))</f>
        <v xml:space="preserve"> </v>
      </c>
    </row>
    <row r="13" spans="1:16" x14ac:dyDescent="0.25">
      <c r="A13" s="24"/>
      <c r="B13" s="22"/>
      <c r="C13" s="123"/>
      <c r="D13" s="124"/>
      <c r="E13" s="60"/>
      <c r="F13" s="60"/>
      <c r="G13" s="60"/>
      <c r="H13" s="23"/>
      <c r="I13" s="22"/>
      <c r="J13" s="22"/>
      <c r="K13" s="123"/>
      <c r="L13" s="86"/>
      <c r="M13" s="89"/>
      <c r="N13" s="90"/>
      <c r="O13" s="86"/>
      <c r="P13" s="68"/>
    </row>
    <row r="14" spans="1:16" x14ac:dyDescent="0.25">
      <c r="A14" s="24"/>
      <c r="B14" s="26" t="s">
        <v>96</v>
      </c>
      <c r="C14" s="198" t="s">
        <v>75</v>
      </c>
      <c r="D14" s="199"/>
      <c r="E14" s="25">
        <v>0</v>
      </c>
      <c r="F14" s="25">
        <v>132.32</v>
      </c>
      <c r="G14" s="25">
        <f>SUM(E14:F14)</f>
        <v>132.32</v>
      </c>
      <c r="H14" s="25" t="s">
        <v>97</v>
      </c>
      <c r="I14" s="25">
        <v>40</v>
      </c>
      <c r="J14" s="25">
        <v>0.2</v>
      </c>
      <c r="K14" s="46" t="s">
        <v>98</v>
      </c>
      <c r="L14" s="107">
        <v>3454.88</v>
      </c>
      <c r="M14" s="95" t="s">
        <v>61</v>
      </c>
      <c r="N14" s="96"/>
      <c r="O14" s="88">
        <f>SUM(N14*G14)</f>
        <v>0</v>
      </c>
      <c r="P14" s="68"/>
    </row>
    <row r="15" spans="1:16" x14ac:dyDescent="0.25">
      <c r="A15" s="24"/>
      <c r="B15" s="22" t="s">
        <v>96</v>
      </c>
      <c r="C15" s="132" t="s">
        <v>74</v>
      </c>
      <c r="D15" s="137"/>
      <c r="E15" s="60">
        <v>20</v>
      </c>
      <c r="F15" s="60">
        <v>13</v>
      </c>
      <c r="G15" s="60">
        <f t="shared" ref="G15" si="3">SUM(E15:F15)</f>
        <v>33</v>
      </c>
      <c r="H15" s="23"/>
      <c r="I15" s="22"/>
      <c r="J15" s="22"/>
      <c r="K15" s="123"/>
      <c r="L15" s="86">
        <v>715.12</v>
      </c>
      <c r="M15" s="84" t="s">
        <v>61</v>
      </c>
      <c r="N15" s="85"/>
      <c r="O15" s="86">
        <f>SUM(N15*G15)</f>
        <v>0</v>
      </c>
      <c r="P15" s="68"/>
    </row>
    <row r="16" spans="1:16" x14ac:dyDescent="0.25">
      <c r="A16" s="24"/>
      <c r="B16" s="25" t="s">
        <v>73</v>
      </c>
      <c r="C16" s="132"/>
      <c r="D16" s="133"/>
      <c r="E16" s="61">
        <f>SUM(E14:E15)</f>
        <v>20</v>
      </c>
      <c r="F16" s="61">
        <f t="shared" ref="F16:G16" si="4">SUM(F14:F15)</f>
        <v>145.32</v>
      </c>
      <c r="G16" s="61">
        <f t="shared" si="4"/>
        <v>165.32</v>
      </c>
      <c r="H16" s="26"/>
      <c r="I16" s="25"/>
      <c r="J16" s="25"/>
      <c r="K16" s="46"/>
      <c r="L16" s="86">
        <f>SUM(L14:L15)</f>
        <v>4170</v>
      </c>
      <c r="M16" s="84" t="s">
        <v>61</v>
      </c>
      <c r="N16" s="87"/>
      <c r="O16" s="88">
        <f>SUM(O14:O15)</f>
        <v>0</v>
      </c>
      <c r="P16" s="68"/>
    </row>
    <row r="17" spans="1:16" x14ac:dyDescent="0.25">
      <c r="A17" s="21"/>
      <c r="B17" s="22"/>
      <c r="C17" s="132"/>
      <c r="D17" s="137"/>
      <c r="E17" s="60"/>
      <c r="F17" s="60"/>
      <c r="G17" s="60"/>
      <c r="H17" s="23"/>
      <c r="I17" s="22"/>
      <c r="J17" s="22"/>
      <c r="K17" s="123"/>
      <c r="L17" s="86"/>
      <c r="M17" s="89"/>
      <c r="N17" s="90"/>
      <c r="O17" s="86"/>
      <c r="P17" s="6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99</v>
      </c>
      <c r="C18" s="198" t="s">
        <v>75</v>
      </c>
      <c r="D18" s="199"/>
      <c r="E18" s="25">
        <v>0</v>
      </c>
      <c r="F18" s="25">
        <v>31.25</v>
      </c>
      <c r="G18" s="25">
        <f>SUM(E18:F18)</f>
        <v>31.25</v>
      </c>
      <c r="H18" s="23" t="s">
        <v>97</v>
      </c>
      <c r="I18" s="22">
        <v>40</v>
      </c>
      <c r="J18" s="22">
        <v>0.18</v>
      </c>
      <c r="K18" s="123" t="s">
        <v>100</v>
      </c>
      <c r="L18" s="86">
        <v>912.81</v>
      </c>
      <c r="M18" s="89" t="s">
        <v>61</v>
      </c>
      <c r="N18" s="85"/>
      <c r="O18" s="86">
        <f>SUM(N18*G18)</f>
        <v>0</v>
      </c>
      <c r="P18" s="68"/>
    </row>
    <row r="19" spans="1:16" x14ac:dyDescent="0.25">
      <c r="A19" s="21"/>
      <c r="B19" s="22" t="s">
        <v>99</v>
      </c>
      <c r="C19" s="132" t="s">
        <v>74</v>
      </c>
      <c r="D19" s="137"/>
      <c r="E19" s="60">
        <v>4</v>
      </c>
      <c r="F19" s="60">
        <v>0</v>
      </c>
      <c r="G19" s="60">
        <f t="shared" ref="G19" si="6">SUM(E19:F19)</f>
        <v>4</v>
      </c>
      <c r="H19" s="23"/>
      <c r="I19" s="22"/>
      <c r="J19" s="22"/>
      <c r="K19" s="123"/>
      <c r="L19" s="86">
        <v>84.46</v>
      </c>
      <c r="M19" s="89" t="s">
        <v>61</v>
      </c>
      <c r="N19" s="85"/>
      <c r="O19" s="86">
        <f t="shared" ref="O19" si="7">SUM(N19*G19)</f>
        <v>0</v>
      </c>
      <c r="P19" s="68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32"/>
      <c r="D20" s="133"/>
      <c r="E20" s="61">
        <f>SUM(E18:E19)</f>
        <v>4</v>
      </c>
      <c r="F20" s="61">
        <f t="shared" ref="F20:G20" si="8">SUM(F18:F19)</f>
        <v>31.25</v>
      </c>
      <c r="G20" s="61">
        <f t="shared" si="8"/>
        <v>35.25</v>
      </c>
      <c r="H20" s="29"/>
      <c r="I20" s="28"/>
      <c r="J20" s="28"/>
      <c r="K20" s="53"/>
      <c r="L20" s="97">
        <f>SUM(L18:L19)</f>
        <v>997.27</v>
      </c>
      <c r="M20" s="98"/>
      <c r="N20" s="99"/>
      <c r="O20" s="97">
        <f>SUM(O18:O19)</f>
        <v>0</v>
      </c>
      <c r="P20" s="68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8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85" t="s">
        <v>13</v>
      </c>
      <c r="K22" s="185"/>
      <c r="L22" s="36">
        <f>L12+L16+L20</f>
        <v>6989.67</v>
      </c>
      <c r="M22" s="39"/>
      <c r="N22" s="41" t="s">
        <v>14</v>
      </c>
      <c r="O22" s="36">
        <f>O12+O16+O20</f>
        <v>0</v>
      </c>
      <c r="P22" s="68" t="str">
        <f>IF(O22&gt;L22,"prekročená cena","nižšia ako stanovená")</f>
        <v>nižšia ako stanovená</v>
      </c>
    </row>
    <row r="23" spans="1:16" ht="15.75" thickBot="1" x14ac:dyDescent="0.3">
      <c r="A23" s="186" t="s">
        <v>15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8"/>
      <c r="O23" s="36">
        <f>O22*0.2</f>
        <v>0</v>
      </c>
    </row>
    <row r="24" spans="1:16" ht="15.75" thickBot="1" x14ac:dyDescent="0.3">
      <c r="A24" s="186" t="s">
        <v>16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8"/>
      <c r="O24" s="36">
        <f>O22+O23</f>
        <v>0</v>
      </c>
    </row>
    <row r="25" spans="1:16" x14ac:dyDescent="0.25">
      <c r="A25" s="174" t="s">
        <v>17</v>
      </c>
      <c r="B25" s="174"/>
      <c r="C25" s="174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89" t="s">
        <v>65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76" t="s">
        <v>67</v>
      </c>
      <c r="B28" s="177"/>
      <c r="C28" s="177"/>
      <c r="D28" s="177"/>
      <c r="E28" s="178"/>
      <c r="F28" s="175" t="s">
        <v>56</v>
      </c>
      <c r="G28" s="44" t="s">
        <v>18</v>
      </c>
      <c r="H28" s="190">
        <f>'zákazka a cenová ponuka 1 '!H28:O28</f>
        <v>0</v>
      </c>
      <c r="I28" s="191"/>
      <c r="J28" s="191"/>
      <c r="K28" s="191"/>
      <c r="L28" s="191"/>
      <c r="M28" s="191"/>
      <c r="N28" s="191"/>
      <c r="O28" s="192"/>
    </row>
    <row r="29" spans="1:16" x14ac:dyDescent="0.25">
      <c r="A29" s="179"/>
      <c r="B29" s="180"/>
      <c r="C29" s="180"/>
      <c r="D29" s="180"/>
      <c r="E29" s="181"/>
      <c r="F29" s="175"/>
      <c r="G29" s="44" t="s">
        <v>19</v>
      </c>
      <c r="H29" s="190">
        <f>'zákazka a cenová ponuka 1 '!H29:O29</f>
        <v>0</v>
      </c>
      <c r="I29" s="191"/>
      <c r="J29" s="191"/>
      <c r="K29" s="191"/>
      <c r="L29" s="191"/>
      <c r="M29" s="191"/>
      <c r="N29" s="191"/>
      <c r="O29" s="192"/>
    </row>
    <row r="30" spans="1:16" ht="18" customHeight="1" x14ac:dyDescent="0.25">
      <c r="A30" s="179"/>
      <c r="B30" s="180"/>
      <c r="C30" s="180"/>
      <c r="D30" s="180"/>
      <c r="E30" s="181"/>
      <c r="F30" s="175"/>
      <c r="G30" s="44" t="s">
        <v>20</v>
      </c>
      <c r="H30" s="190">
        <f>'zákazka a cenová ponuka 1 '!H30:O30</f>
        <v>0</v>
      </c>
      <c r="I30" s="191"/>
      <c r="J30" s="191"/>
      <c r="K30" s="191"/>
      <c r="L30" s="191"/>
      <c r="M30" s="191"/>
      <c r="N30" s="191"/>
      <c r="O30" s="192"/>
    </row>
    <row r="31" spans="1:16" x14ac:dyDescent="0.25">
      <c r="A31" s="179"/>
      <c r="B31" s="180"/>
      <c r="C31" s="180"/>
      <c r="D31" s="180"/>
      <c r="E31" s="181"/>
      <c r="F31" s="175"/>
      <c r="G31" s="44" t="s">
        <v>21</v>
      </c>
      <c r="H31" s="190">
        <f>'zákazka a cenová ponuka 1 '!H31:O31</f>
        <v>0</v>
      </c>
      <c r="I31" s="191"/>
      <c r="J31" s="191"/>
      <c r="K31" s="191"/>
      <c r="L31" s="191"/>
      <c r="M31" s="191"/>
      <c r="N31" s="191"/>
      <c r="O31" s="192"/>
    </row>
    <row r="32" spans="1:16" x14ac:dyDescent="0.25">
      <c r="A32" s="179"/>
      <c r="B32" s="180"/>
      <c r="C32" s="180"/>
      <c r="D32" s="180"/>
      <c r="E32" s="181"/>
      <c r="F32" s="175"/>
      <c r="G32" s="44" t="s">
        <v>22</v>
      </c>
      <c r="H32" s="190">
        <f>'zákazka a cenová ponuka 1 '!H32:O32</f>
        <v>0</v>
      </c>
      <c r="I32" s="191"/>
      <c r="J32" s="191"/>
      <c r="K32" s="191"/>
      <c r="L32" s="191"/>
      <c r="M32" s="191"/>
      <c r="N32" s="191"/>
      <c r="O32" s="192"/>
    </row>
    <row r="33" spans="1:15" x14ac:dyDescent="0.25">
      <c r="A33" s="179"/>
      <c r="B33" s="180"/>
      <c r="C33" s="180"/>
      <c r="D33" s="180"/>
      <c r="E33" s="181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79"/>
      <c r="B34" s="180"/>
      <c r="C34" s="180"/>
      <c r="D34" s="180"/>
      <c r="E34" s="181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82"/>
      <c r="B35" s="183"/>
      <c r="C35" s="183"/>
      <c r="D35" s="183"/>
      <c r="E35" s="184"/>
      <c r="F35" s="43"/>
      <c r="G35" s="16"/>
      <c r="H35" s="16"/>
      <c r="I35" s="16"/>
      <c r="J35" s="16" t="s">
        <v>23</v>
      </c>
      <c r="K35" s="16"/>
      <c r="L35" s="171"/>
      <c r="M35" s="172"/>
      <c r="N35" s="173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QJMLxn3+svU/7/LPkWF2GM8r18VgbKypTnYKk4NQb7zZPKHkqYQCwshXD55Y2W1kkQBrys3CyeZj935krvV9wQ==" saltValue="z7cOeBRrFlqVy/+mic05Jg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H14" sqref="H14"/>
    </sheetView>
  </sheetViews>
  <sheetFormatPr defaultRowHeight="15" x14ac:dyDescent="0.25"/>
  <cols>
    <col min="1" max="1" width="13.7109375" style="66" customWidth="1"/>
    <col min="2" max="2" width="12" style="66" customWidth="1"/>
    <col min="3" max="3" width="14.85546875" style="66" customWidth="1"/>
    <col min="4" max="4" width="14.5703125" style="66" customWidth="1"/>
    <col min="5" max="6" width="9.140625" style="66"/>
    <col min="7" max="7" width="11.85546875" style="66" customWidth="1"/>
    <col min="8" max="10" width="9.140625" style="66"/>
    <col min="11" max="11" width="11.42578125" style="66" customWidth="1"/>
    <col min="12" max="12" width="16.140625" style="66" customWidth="1"/>
    <col min="13" max="13" width="6.140625" style="66" customWidth="1"/>
    <col min="14" max="14" width="13.85546875" style="66" customWidth="1"/>
    <col min="15" max="15" width="15.85546875" style="66" customWidth="1"/>
    <col min="16" max="16" width="14.5703125" style="66" customWidth="1"/>
    <col min="17" max="17" width="9.42578125" style="66" bestFit="1" customWidth="1"/>
    <col min="18" max="16384" width="9.140625" style="66"/>
  </cols>
  <sheetData>
    <row r="1" spans="1:16" ht="18" x14ac:dyDescent="0.25">
      <c r="A1" s="134" t="s">
        <v>64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4" t="s">
        <v>69</v>
      </c>
      <c r="O1" s="13"/>
    </row>
    <row r="2" spans="1:16" ht="11.2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4" t="s">
        <v>70</v>
      </c>
      <c r="O2" s="13"/>
    </row>
    <row r="3" spans="1:16" ht="18" x14ac:dyDescent="0.25">
      <c r="A3" s="15" t="s">
        <v>0</v>
      </c>
      <c r="B3" s="57"/>
      <c r="C3" s="193" t="str">
        <f>'zákazka a cenová ponuka 1 '!C3:K3</f>
        <v xml:space="preserve">Lesnícke služby v ťažbovom procese na OZ Vranov n/T, VC LS Turcovce VC 2   </v>
      </c>
      <c r="D3" s="194"/>
      <c r="E3" s="194"/>
      <c r="F3" s="194"/>
      <c r="G3" s="194"/>
      <c r="H3" s="194"/>
      <c r="I3" s="194"/>
      <c r="J3" s="194"/>
      <c r="K3" s="194"/>
      <c r="L3" s="57"/>
      <c r="N3" s="12"/>
      <c r="O3" s="13"/>
    </row>
    <row r="4" spans="1:16" x14ac:dyDescent="0.25">
      <c r="A4" s="18" t="s">
        <v>1</v>
      </c>
      <c r="B4" s="195" t="str">
        <f>'zákazka a cenová ponuka 1 '!B4:F4</f>
        <v>Lesy SR š.p. OZ Vranov n/T</v>
      </c>
      <c r="C4" s="195"/>
      <c r="D4" s="195"/>
      <c r="E4" s="195"/>
      <c r="F4" s="195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59"/>
      <c r="B5" s="151"/>
      <c r="C5" s="151"/>
      <c r="D5" s="151"/>
      <c r="E5" s="151"/>
      <c r="F5" s="151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48" t="s">
        <v>66</v>
      </c>
      <c r="B6" s="149"/>
      <c r="C6" s="6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9" t="s">
        <v>72</v>
      </c>
      <c r="B7" s="155" t="s">
        <v>2</v>
      </c>
      <c r="C7" s="157" t="s">
        <v>53</v>
      </c>
      <c r="D7" s="158"/>
      <c r="E7" s="165" t="s">
        <v>3</v>
      </c>
      <c r="F7" s="166"/>
      <c r="G7" s="167"/>
      <c r="H7" s="138" t="s">
        <v>4</v>
      </c>
      <c r="I7" s="141" t="s">
        <v>5</v>
      </c>
      <c r="J7" s="143" t="s">
        <v>6</v>
      </c>
      <c r="K7" s="146" t="s">
        <v>7</v>
      </c>
      <c r="L7" s="141" t="s">
        <v>54</v>
      </c>
      <c r="M7" s="141" t="s">
        <v>60</v>
      </c>
      <c r="N7" s="159" t="s">
        <v>58</v>
      </c>
      <c r="O7" s="161" t="s">
        <v>59</v>
      </c>
    </row>
    <row r="8" spans="1:16" ht="21.75" customHeight="1" x14ac:dyDescent="0.25">
      <c r="A8" s="126" t="str">
        <f>'zákazka a cenová ponuka 1 '!A8:A9</f>
        <v>Turcovce VC 2 LO 02+03</v>
      </c>
      <c r="B8" s="156"/>
      <c r="C8" s="163" t="s">
        <v>68</v>
      </c>
      <c r="D8" s="164"/>
      <c r="E8" s="163" t="s">
        <v>9</v>
      </c>
      <c r="F8" s="142" t="s">
        <v>10</v>
      </c>
      <c r="G8" s="141" t="s">
        <v>11</v>
      </c>
      <c r="H8" s="139"/>
      <c r="I8" s="142"/>
      <c r="J8" s="144"/>
      <c r="K8" s="147"/>
      <c r="L8" s="142"/>
      <c r="M8" s="142"/>
      <c r="N8" s="160"/>
      <c r="O8" s="162"/>
    </row>
    <row r="9" spans="1:16" ht="50.25" customHeight="1" thickBot="1" x14ac:dyDescent="0.3">
      <c r="A9" s="127"/>
      <c r="B9" s="156"/>
      <c r="C9" s="163"/>
      <c r="D9" s="164"/>
      <c r="E9" s="163"/>
      <c r="F9" s="142"/>
      <c r="G9" s="142"/>
      <c r="H9" s="140"/>
      <c r="I9" s="142"/>
      <c r="J9" s="145"/>
      <c r="K9" s="147"/>
      <c r="L9" s="152"/>
      <c r="M9" s="152"/>
      <c r="N9" s="160"/>
      <c r="O9" s="162"/>
    </row>
    <row r="10" spans="1:16" x14ac:dyDescent="0.25">
      <c r="A10" s="20"/>
      <c r="B10" s="103" t="s">
        <v>101</v>
      </c>
      <c r="C10" s="200" t="s">
        <v>75</v>
      </c>
      <c r="D10" s="201"/>
      <c r="E10" s="77">
        <v>0</v>
      </c>
      <c r="F10" s="77">
        <v>92.79</v>
      </c>
      <c r="G10" s="77">
        <f>SUM(E10:F10)</f>
        <v>92.79</v>
      </c>
      <c r="H10" s="77" t="s">
        <v>83</v>
      </c>
      <c r="I10" s="77">
        <v>40</v>
      </c>
      <c r="J10" s="77">
        <v>1.36</v>
      </c>
      <c r="K10" s="104" t="s">
        <v>111</v>
      </c>
      <c r="L10" s="105">
        <v>1562.58</v>
      </c>
      <c r="M10" s="80" t="s">
        <v>61</v>
      </c>
      <c r="N10" s="81"/>
      <c r="O10" s="82">
        <f>SUM(N10*G10)</f>
        <v>0</v>
      </c>
      <c r="P10" s="68" t="str">
        <f>IF( O10=0," ", IF(100-((L10/O10)*100)&gt;20,"viac ako 20%",0))</f>
        <v xml:space="preserve"> </v>
      </c>
    </row>
    <row r="11" spans="1:16" x14ac:dyDescent="0.25">
      <c r="A11" s="21"/>
      <c r="B11" s="22" t="s">
        <v>101</v>
      </c>
      <c r="C11" s="132" t="s">
        <v>74</v>
      </c>
      <c r="D11" s="137"/>
      <c r="E11" s="60">
        <v>0</v>
      </c>
      <c r="F11" s="60">
        <v>172.32</v>
      </c>
      <c r="G11" s="60">
        <f t="shared" ref="G11" si="0">SUM(E11:F11)</f>
        <v>172.32</v>
      </c>
      <c r="H11" s="23"/>
      <c r="I11" s="22"/>
      <c r="J11" s="22"/>
      <c r="K11" s="123"/>
      <c r="L11" s="86">
        <v>2484.85</v>
      </c>
      <c r="M11" s="84" t="s">
        <v>61</v>
      </c>
      <c r="N11" s="85"/>
      <c r="O11" s="86">
        <f>SUM(N11*G11)</f>
        <v>0</v>
      </c>
      <c r="P11" s="68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32"/>
      <c r="D12" s="133"/>
      <c r="E12" s="61">
        <f>SUM(E10:E11)</f>
        <v>0</v>
      </c>
      <c r="F12" s="61">
        <f t="shared" ref="F12:G12" si="2">SUM(F10:F11)</f>
        <v>265.11</v>
      </c>
      <c r="G12" s="61">
        <f t="shared" si="2"/>
        <v>265.11</v>
      </c>
      <c r="H12" s="26"/>
      <c r="I12" s="25"/>
      <c r="J12" s="25"/>
      <c r="K12" s="46"/>
      <c r="L12" s="86">
        <f>SUM(L10:L11)</f>
        <v>4047.43</v>
      </c>
      <c r="M12" s="84" t="s">
        <v>61</v>
      </c>
      <c r="N12" s="87"/>
      <c r="O12" s="88">
        <f>SUM(O10:O11)</f>
        <v>0</v>
      </c>
      <c r="P12" s="68" t="str">
        <f>IF( O12=0," ", IF(100-((L12/O12)*100)&gt;20,"viac ako 20%",0))</f>
        <v xml:space="preserve"> </v>
      </c>
    </row>
    <row r="13" spans="1:16" x14ac:dyDescent="0.25">
      <c r="A13" s="24"/>
      <c r="B13" s="22"/>
      <c r="C13" s="123"/>
      <c r="D13" s="124"/>
      <c r="E13" s="60"/>
      <c r="F13" s="60"/>
      <c r="G13" s="60"/>
      <c r="H13" s="23"/>
      <c r="I13" s="22"/>
      <c r="J13" s="22"/>
      <c r="K13" s="123"/>
      <c r="L13" s="86"/>
      <c r="M13" s="89"/>
      <c r="N13" s="90"/>
      <c r="O13" s="86"/>
      <c r="P13" s="68"/>
    </row>
    <row r="14" spans="1:16" x14ac:dyDescent="0.25">
      <c r="A14" s="24"/>
      <c r="B14" s="26" t="s">
        <v>102</v>
      </c>
      <c r="C14" s="198" t="s">
        <v>75</v>
      </c>
      <c r="D14" s="199"/>
      <c r="E14" s="25">
        <v>0</v>
      </c>
      <c r="F14" s="25">
        <v>206.28</v>
      </c>
      <c r="G14" s="25">
        <f>SUM(E14:F14)</f>
        <v>206.28</v>
      </c>
      <c r="H14" s="25" t="s">
        <v>83</v>
      </c>
      <c r="I14" s="25">
        <v>50</v>
      </c>
      <c r="J14" s="25">
        <v>1.4</v>
      </c>
      <c r="K14" s="46">
        <v>1300</v>
      </c>
      <c r="L14" s="107">
        <v>3430.44</v>
      </c>
      <c r="M14" s="95" t="s">
        <v>61</v>
      </c>
      <c r="N14" s="96"/>
      <c r="O14" s="88">
        <f>SUM(N14*G14)</f>
        <v>0</v>
      </c>
      <c r="P14" s="68"/>
    </row>
    <row r="15" spans="1:16" x14ac:dyDescent="0.25">
      <c r="A15" s="24"/>
      <c r="B15" s="22" t="s">
        <v>102</v>
      </c>
      <c r="C15" s="132" t="s">
        <v>74</v>
      </c>
      <c r="D15" s="137"/>
      <c r="E15" s="60">
        <v>0</v>
      </c>
      <c r="F15" s="60">
        <v>481.31</v>
      </c>
      <c r="G15" s="60">
        <f t="shared" ref="G15" si="3">SUM(E15:F15)</f>
        <v>481.31</v>
      </c>
      <c r="H15" s="23"/>
      <c r="I15" s="22"/>
      <c r="J15" s="22"/>
      <c r="K15" s="123"/>
      <c r="L15" s="86">
        <v>6839.42</v>
      </c>
      <c r="M15" s="84" t="s">
        <v>61</v>
      </c>
      <c r="N15" s="85"/>
      <c r="O15" s="86">
        <f>SUM(N15*G15)</f>
        <v>0</v>
      </c>
      <c r="P15" s="68"/>
    </row>
    <row r="16" spans="1:16" x14ac:dyDescent="0.25">
      <c r="A16" s="24"/>
      <c r="B16" s="25" t="s">
        <v>73</v>
      </c>
      <c r="C16" s="132"/>
      <c r="D16" s="133"/>
      <c r="E16" s="61">
        <f>SUM(E14:E15)</f>
        <v>0</v>
      </c>
      <c r="F16" s="61">
        <f t="shared" ref="F16:G16" si="4">SUM(F14:F15)</f>
        <v>687.59</v>
      </c>
      <c r="G16" s="61">
        <f t="shared" si="4"/>
        <v>687.59</v>
      </c>
      <c r="H16" s="26"/>
      <c r="I16" s="25"/>
      <c r="J16" s="25"/>
      <c r="K16" s="46"/>
      <c r="L16" s="86">
        <f>SUM(L14:L15)</f>
        <v>10269.86</v>
      </c>
      <c r="M16" s="84" t="s">
        <v>61</v>
      </c>
      <c r="N16" s="87"/>
      <c r="O16" s="88">
        <f>SUM(O14:O15)</f>
        <v>0</v>
      </c>
      <c r="P16" s="68"/>
    </row>
    <row r="17" spans="1:16" x14ac:dyDescent="0.25">
      <c r="A17" s="21"/>
      <c r="B17" s="22"/>
      <c r="C17" s="132"/>
      <c r="D17" s="137"/>
      <c r="E17" s="60"/>
      <c r="F17" s="60"/>
      <c r="G17" s="60"/>
      <c r="H17" s="23"/>
      <c r="I17" s="22"/>
      <c r="J17" s="22"/>
      <c r="K17" s="123"/>
      <c r="L17" s="86"/>
      <c r="M17" s="89"/>
      <c r="N17" s="90"/>
      <c r="O17" s="86"/>
      <c r="P17" s="6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103</v>
      </c>
      <c r="C18" s="198" t="s">
        <v>75</v>
      </c>
      <c r="D18" s="199"/>
      <c r="E18" s="25">
        <v>0</v>
      </c>
      <c r="F18" s="25">
        <v>101.5</v>
      </c>
      <c r="G18" s="25">
        <f>SUM(E18:F18)</f>
        <v>101.5</v>
      </c>
      <c r="H18" s="23" t="s">
        <v>83</v>
      </c>
      <c r="I18" s="22">
        <v>45</v>
      </c>
      <c r="J18" s="22">
        <v>0.82</v>
      </c>
      <c r="K18" s="123">
        <v>600</v>
      </c>
      <c r="L18" s="86">
        <v>1675.77</v>
      </c>
      <c r="M18" s="89" t="s">
        <v>61</v>
      </c>
      <c r="N18" s="85"/>
      <c r="O18" s="86">
        <f>SUM(N18*G18)</f>
        <v>0</v>
      </c>
      <c r="P18" s="68"/>
    </row>
    <row r="19" spans="1:16" x14ac:dyDescent="0.25">
      <c r="A19" s="21"/>
      <c r="B19" s="22" t="s">
        <v>103</v>
      </c>
      <c r="C19" s="132" t="s">
        <v>74</v>
      </c>
      <c r="D19" s="137"/>
      <c r="E19" s="60">
        <v>0</v>
      </c>
      <c r="F19" s="60">
        <v>236.83</v>
      </c>
      <c r="G19" s="60">
        <f t="shared" ref="G19" si="6">SUM(E19:F19)</f>
        <v>236.83</v>
      </c>
      <c r="H19" s="23"/>
      <c r="I19" s="22"/>
      <c r="J19" s="22"/>
      <c r="K19" s="123"/>
      <c r="L19" s="86">
        <v>3201.94</v>
      </c>
      <c r="M19" s="89" t="s">
        <v>61</v>
      </c>
      <c r="N19" s="85"/>
      <c r="O19" s="86">
        <f t="shared" ref="O19" si="7">SUM(N19*G19)</f>
        <v>0</v>
      </c>
      <c r="P19" s="68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32"/>
      <c r="D20" s="133"/>
      <c r="E20" s="61">
        <f>SUM(E18:E19)</f>
        <v>0</v>
      </c>
      <c r="F20" s="61">
        <f t="shared" ref="F20:G20" si="8">SUM(F18:F19)</f>
        <v>338.33000000000004</v>
      </c>
      <c r="G20" s="61">
        <f t="shared" si="8"/>
        <v>338.33000000000004</v>
      </c>
      <c r="H20" s="29"/>
      <c r="I20" s="28"/>
      <c r="J20" s="28"/>
      <c r="K20" s="53"/>
      <c r="L20" s="97">
        <f>SUM(L18:L19)</f>
        <v>4877.71</v>
      </c>
      <c r="M20" s="98"/>
      <c r="N20" s="99"/>
      <c r="O20" s="97">
        <f>SUM(O18:O19)</f>
        <v>0</v>
      </c>
      <c r="P20" s="68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8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85" t="s">
        <v>13</v>
      </c>
      <c r="K22" s="185"/>
      <c r="L22" s="36">
        <f>L12+L16+L20</f>
        <v>19195</v>
      </c>
      <c r="M22" s="39"/>
      <c r="N22" s="41" t="s">
        <v>14</v>
      </c>
      <c r="O22" s="36">
        <f>O12+O16+O20</f>
        <v>0</v>
      </c>
      <c r="P22" s="68" t="str">
        <f>IF(O22&gt;L22,"prekročená cena","nižšia ako stanovená")</f>
        <v>nižšia ako stanovená</v>
      </c>
    </row>
    <row r="23" spans="1:16" ht="15.75" thickBot="1" x14ac:dyDescent="0.3">
      <c r="A23" s="186" t="s">
        <v>15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8"/>
      <c r="O23" s="36">
        <f>O22*0.2</f>
        <v>0</v>
      </c>
    </row>
    <row r="24" spans="1:16" ht="15.75" thickBot="1" x14ac:dyDescent="0.3">
      <c r="A24" s="186" t="s">
        <v>16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8"/>
      <c r="O24" s="36">
        <f>O22+O23</f>
        <v>0</v>
      </c>
    </row>
    <row r="25" spans="1:16" x14ac:dyDescent="0.25">
      <c r="A25" s="174" t="s">
        <v>17</v>
      </c>
      <c r="B25" s="174"/>
      <c r="C25" s="174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89" t="s">
        <v>65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76" t="s">
        <v>67</v>
      </c>
      <c r="B28" s="177"/>
      <c r="C28" s="177"/>
      <c r="D28" s="177"/>
      <c r="E28" s="178"/>
      <c r="F28" s="175" t="s">
        <v>56</v>
      </c>
      <c r="G28" s="44" t="s">
        <v>18</v>
      </c>
      <c r="H28" s="190">
        <f>'zákazka a cenová ponuka 1 '!H28:O28</f>
        <v>0</v>
      </c>
      <c r="I28" s="191"/>
      <c r="J28" s="191"/>
      <c r="K28" s="191"/>
      <c r="L28" s="191"/>
      <c r="M28" s="191"/>
      <c r="N28" s="191"/>
      <c r="O28" s="192"/>
    </row>
    <row r="29" spans="1:16" x14ac:dyDescent="0.25">
      <c r="A29" s="179"/>
      <c r="B29" s="180"/>
      <c r="C29" s="180"/>
      <c r="D29" s="180"/>
      <c r="E29" s="181"/>
      <c r="F29" s="175"/>
      <c r="G29" s="44" t="s">
        <v>19</v>
      </c>
      <c r="H29" s="190">
        <f>'zákazka a cenová ponuka 1 '!H29:O29</f>
        <v>0</v>
      </c>
      <c r="I29" s="191"/>
      <c r="J29" s="191"/>
      <c r="K29" s="191"/>
      <c r="L29" s="191"/>
      <c r="M29" s="191"/>
      <c r="N29" s="191"/>
      <c r="O29" s="192"/>
    </row>
    <row r="30" spans="1:16" ht="18" customHeight="1" x14ac:dyDescent="0.25">
      <c r="A30" s="179"/>
      <c r="B30" s="180"/>
      <c r="C30" s="180"/>
      <c r="D30" s="180"/>
      <c r="E30" s="181"/>
      <c r="F30" s="175"/>
      <c r="G30" s="44" t="s">
        <v>20</v>
      </c>
      <c r="H30" s="190">
        <f>'zákazka a cenová ponuka 1 '!H30:O30</f>
        <v>0</v>
      </c>
      <c r="I30" s="191"/>
      <c r="J30" s="191"/>
      <c r="K30" s="191"/>
      <c r="L30" s="191"/>
      <c r="M30" s="191"/>
      <c r="N30" s="191"/>
      <c r="O30" s="192"/>
    </row>
    <row r="31" spans="1:16" x14ac:dyDescent="0.25">
      <c r="A31" s="179"/>
      <c r="B31" s="180"/>
      <c r="C31" s="180"/>
      <c r="D31" s="180"/>
      <c r="E31" s="181"/>
      <c r="F31" s="175"/>
      <c r="G31" s="44" t="s">
        <v>21</v>
      </c>
      <c r="H31" s="190">
        <f>'zákazka a cenová ponuka 1 '!H31:O31</f>
        <v>0</v>
      </c>
      <c r="I31" s="191"/>
      <c r="J31" s="191"/>
      <c r="K31" s="191"/>
      <c r="L31" s="191"/>
      <c r="M31" s="191"/>
      <c r="N31" s="191"/>
      <c r="O31" s="192"/>
    </row>
    <row r="32" spans="1:16" x14ac:dyDescent="0.25">
      <c r="A32" s="179"/>
      <c r="B32" s="180"/>
      <c r="C32" s="180"/>
      <c r="D32" s="180"/>
      <c r="E32" s="181"/>
      <c r="F32" s="175"/>
      <c r="G32" s="44" t="s">
        <v>22</v>
      </c>
      <c r="H32" s="190">
        <f>'zákazka a cenová ponuka 1 '!H32:O32</f>
        <v>0</v>
      </c>
      <c r="I32" s="191"/>
      <c r="J32" s="191"/>
      <c r="K32" s="191"/>
      <c r="L32" s="191"/>
      <c r="M32" s="191"/>
      <c r="N32" s="191"/>
      <c r="O32" s="192"/>
    </row>
    <row r="33" spans="1:15" x14ac:dyDescent="0.25">
      <c r="A33" s="179"/>
      <c r="B33" s="180"/>
      <c r="C33" s="180"/>
      <c r="D33" s="180"/>
      <c r="E33" s="181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79"/>
      <c r="B34" s="180"/>
      <c r="C34" s="180"/>
      <c r="D34" s="180"/>
      <c r="E34" s="181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82"/>
      <c r="B35" s="183"/>
      <c r="C35" s="183"/>
      <c r="D35" s="183"/>
      <c r="E35" s="184"/>
      <c r="F35" s="43"/>
      <c r="G35" s="16"/>
      <c r="H35" s="16"/>
      <c r="I35" s="16"/>
      <c r="J35" s="16" t="s">
        <v>23</v>
      </c>
      <c r="K35" s="16"/>
      <c r="L35" s="171"/>
      <c r="M35" s="172"/>
      <c r="N35" s="173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huGqMNs9srahu9vsIyLSJDnL6aOS/YVmSxHAjc6lPhz6+2onUVqER6hOAUmz3UxKUpFQRJiXLSgG5tjKh834tQ==" saltValue="sZ7pvrwpUUQa3eVfLBM6yg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A10" sqref="A10:M20"/>
    </sheetView>
  </sheetViews>
  <sheetFormatPr defaultRowHeight="15" x14ac:dyDescent="0.25"/>
  <cols>
    <col min="1" max="1" width="13.7109375" style="66" customWidth="1"/>
    <col min="2" max="2" width="12" style="66" customWidth="1"/>
    <col min="3" max="3" width="14.85546875" style="66" customWidth="1"/>
    <col min="4" max="4" width="14.5703125" style="66" customWidth="1"/>
    <col min="5" max="6" width="9.140625" style="66"/>
    <col min="7" max="7" width="11.85546875" style="66" customWidth="1"/>
    <col min="8" max="10" width="9.140625" style="66"/>
    <col min="11" max="11" width="11.42578125" style="66" customWidth="1"/>
    <col min="12" max="12" width="16.140625" style="66" customWidth="1"/>
    <col min="13" max="13" width="6.140625" style="66" customWidth="1"/>
    <col min="14" max="14" width="13.85546875" style="66" customWidth="1"/>
    <col min="15" max="15" width="15.85546875" style="66" customWidth="1"/>
    <col min="16" max="16" width="14.5703125" style="66" customWidth="1"/>
    <col min="17" max="17" width="9.42578125" style="66" bestFit="1" customWidth="1"/>
    <col min="18" max="16384" width="9.140625" style="66"/>
  </cols>
  <sheetData>
    <row r="1" spans="1:16" ht="18" x14ac:dyDescent="0.25">
      <c r="A1" s="134" t="s">
        <v>64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4" t="s">
        <v>69</v>
      </c>
      <c r="O1" s="13"/>
    </row>
    <row r="2" spans="1:16" ht="11.2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4" t="s">
        <v>70</v>
      </c>
      <c r="O2" s="13"/>
    </row>
    <row r="3" spans="1:16" ht="18" x14ac:dyDescent="0.25">
      <c r="A3" s="69" t="s">
        <v>0</v>
      </c>
      <c r="B3" s="70"/>
      <c r="C3" s="153" t="str">
        <f>'zákazka a cenová ponuka 1 '!C3:K3</f>
        <v xml:space="preserve">Lesnícke služby v ťažbovom procese na OZ Vranov n/T, VC LS Turcovce VC 2   </v>
      </c>
      <c r="D3" s="154"/>
      <c r="E3" s="154"/>
      <c r="F3" s="154"/>
      <c r="G3" s="154"/>
      <c r="H3" s="154"/>
      <c r="I3" s="154"/>
      <c r="J3" s="154"/>
      <c r="K3" s="154"/>
      <c r="L3" s="57"/>
      <c r="N3" s="12"/>
      <c r="O3" s="13"/>
    </row>
    <row r="4" spans="1:16" x14ac:dyDescent="0.25">
      <c r="A4" s="71" t="s">
        <v>1</v>
      </c>
      <c r="B4" s="150" t="str">
        <f>'zákazka a cenová ponuka 1 '!B4:F4</f>
        <v>Lesy SR š.p. OZ Vranov n/T</v>
      </c>
      <c r="C4" s="150"/>
      <c r="D4" s="150"/>
      <c r="E4" s="150"/>
      <c r="F4" s="150"/>
      <c r="G4" s="72"/>
      <c r="H4" s="73"/>
      <c r="I4" s="73"/>
      <c r="J4" s="74"/>
      <c r="K4" s="73"/>
      <c r="L4" s="16"/>
      <c r="M4" s="16"/>
      <c r="N4" s="16"/>
      <c r="O4" s="16"/>
    </row>
    <row r="5" spans="1:16" ht="6" customHeight="1" thickBot="1" x14ac:dyDescent="0.3">
      <c r="A5" s="59"/>
      <c r="B5" s="151"/>
      <c r="C5" s="151"/>
      <c r="D5" s="151"/>
      <c r="E5" s="151"/>
      <c r="F5" s="151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48" t="s">
        <v>66</v>
      </c>
      <c r="B6" s="149"/>
      <c r="C6" s="6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9" t="s">
        <v>72</v>
      </c>
      <c r="B7" s="155" t="s">
        <v>2</v>
      </c>
      <c r="C7" s="157" t="s">
        <v>53</v>
      </c>
      <c r="D7" s="158"/>
      <c r="E7" s="165" t="s">
        <v>3</v>
      </c>
      <c r="F7" s="166"/>
      <c r="G7" s="167"/>
      <c r="H7" s="138" t="s">
        <v>4</v>
      </c>
      <c r="I7" s="141" t="s">
        <v>5</v>
      </c>
      <c r="J7" s="143" t="s">
        <v>6</v>
      </c>
      <c r="K7" s="146" t="s">
        <v>7</v>
      </c>
      <c r="L7" s="141" t="s">
        <v>54</v>
      </c>
      <c r="M7" s="141" t="s">
        <v>60</v>
      </c>
      <c r="N7" s="159" t="s">
        <v>58</v>
      </c>
      <c r="O7" s="161" t="s">
        <v>59</v>
      </c>
    </row>
    <row r="8" spans="1:16" ht="21.75" customHeight="1" x14ac:dyDescent="0.25">
      <c r="A8" s="126" t="str">
        <f>'zákazka a cenová ponuka 1 '!A8:A9</f>
        <v>Turcovce VC 2 LO 02+03</v>
      </c>
      <c r="B8" s="156"/>
      <c r="C8" s="163" t="s">
        <v>68</v>
      </c>
      <c r="D8" s="164"/>
      <c r="E8" s="163" t="s">
        <v>9</v>
      </c>
      <c r="F8" s="142" t="s">
        <v>10</v>
      </c>
      <c r="G8" s="141" t="s">
        <v>11</v>
      </c>
      <c r="H8" s="139"/>
      <c r="I8" s="142"/>
      <c r="J8" s="144"/>
      <c r="K8" s="147"/>
      <c r="L8" s="142"/>
      <c r="M8" s="142"/>
      <c r="N8" s="160"/>
      <c r="O8" s="162"/>
    </row>
    <row r="9" spans="1:16" ht="50.25" customHeight="1" thickBot="1" x14ac:dyDescent="0.3">
      <c r="A9" s="127"/>
      <c r="B9" s="156"/>
      <c r="C9" s="163"/>
      <c r="D9" s="164"/>
      <c r="E9" s="163"/>
      <c r="F9" s="142"/>
      <c r="G9" s="142"/>
      <c r="H9" s="140"/>
      <c r="I9" s="142"/>
      <c r="J9" s="145"/>
      <c r="K9" s="147"/>
      <c r="L9" s="152"/>
      <c r="M9" s="152"/>
      <c r="N9" s="160"/>
      <c r="O9" s="162"/>
    </row>
    <row r="10" spans="1:16" x14ac:dyDescent="0.25">
      <c r="A10" s="20"/>
      <c r="B10" s="103" t="s">
        <v>104</v>
      </c>
      <c r="C10" s="200" t="s">
        <v>75</v>
      </c>
      <c r="D10" s="201"/>
      <c r="E10" s="77">
        <v>0</v>
      </c>
      <c r="F10" s="77">
        <v>30.68</v>
      </c>
      <c r="G10" s="77">
        <f>SUM(E10:F10)</f>
        <v>30.68</v>
      </c>
      <c r="H10" s="77" t="s">
        <v>84</v>
      </c>
      <c r="I10" s="77">
        <v>35</v>
      </c>
      <c r="J10" s="77">
        <v>1.46</v>
      </c>
      <c r="K10" s="104">
        <v>500</v>
      </c>
      <c r="L10" s="105">
        <v>432.59</v>
      </c>
      <c r="M10" s="80" t="s">
        <v>61</v>
      </c>
      <c r="N10" s="81"/>
      <c r="O10" s="82">
        <f>SUM(N10*G10)</f>
        <v>0</v>
      </c>
      <c r="P10" s="68" t="str">
        <f>IF( O10=0," ", IF(100-((L10/O10)*100)&gt;20,"viac ako 20%",0))</f>
        <v xml:space="preserve"> </v>
      </c>
    </row>
    <row r="11" spans="1:16" x14ac:dyDescent="0.25">
      <c r="A11" s="21"/>
      <c r="B11" s="22" t="s">
        <v>104</v>
      </c>
      <c r="C11" s="132" t="s">
        <v>74</v>
      </c>
      <c r="D11" s="137"/>
      <c r="E11" s="60">
        <v>0</v>
      </c>
      <c r="F11" s="60">
        <v>122.74</v>
      </c>
      <c r="G11" s="60">
        <f t="shared" ref="G11" si="0">SUM(E11:F11)</f>
        <v>122.74</v>
      </c>
      <c r="H11" s="23"/>
      <c r="I11" s="22"/>
      <c r="J11" s="22"/>
      <c r="K11" s="123"/>
      <c r="L11" s="86">
        <v>1384.51</v>
      </c>
      <c r="M11" s="84" t="s">
        <v>61</v>
      </c>
      <c r="N11" s="85"/>
      <c r="O11" s="86">
        <f>SUM(N11*G11)</f>
        <v>0</v>
      </c>
      <c r="P11" s="68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32"/>
      <c r="D12" s="133"/>
      <c r="E12" s="61">
        <f>SUM(E10:E11)</f>
        <v>0</v>
      </c>
      <c r="F12" s="61">
        <f t="shared" ref="F12:G12" si="2">SUM(F10:F11)</f>
        <v>153.41999999999999</v>
      </c>
      <c r="G12" s="61">
        <f t="shared" si="2"/>
        <v>153.41999999999999</v>
      </c>
      <c r="H12" s="26"/>
      <c r="I12" s="25"/>
      <c r="J12" s="25"/>
      <c r="K12" s="46"/>
      <c r="L12" s="86">
        <f>SUM(L10:L11)</f>
        <v>1817.1</v>
      </c>
      <c r="M12" s="84" t="s">
        <v>61</v>
      </c>
      <c r="N12" s="87"/>
      <c r="O12" s="88">
        <f>SUM(O10:O11)</f>
        <v>0</v>
      </c>
      <c r="P12" s="68" t="str">
        <f>IF( O12=0," ", IF(100-((L12/O12)*100)&gt;20,"viac ako 20%",0))</f>
        <v xml:space="preserve"> </v>
      </c>
    </row>
    <row r="13" spans="1:16" x14ac:dyDescent="0.25">
      <c r="A13" s="24"/>
      <c r="B13" s="22"/>
      <c r="C13" s="123"/>
      <c r="D13" s="124"/>
      <c r="E13" s="60"/>
      <c r="F13" s="60"/>
      <c r="G13" s="60"/>
      <c r="H13" s="23"/>
      <c r="I13" s="22"/>
      <c r="J13" s="22"/>
      <c r="K13" s="123"/>
      <c r="L13" s="86"/>
      <c r="M13" s="89"/>
      <c r="N13" s="90"/>
      <c r="O13" s="86"/>
      <c r="P13" s="68"/>
    </row>
    <row r="14" spans="1:16" x14ac:dyDescent="0.25">
      <c r="A14" s="24"/>
      <c r="B14" s="26" t="s">
        <v>105</v>
      </c>
      <c r="C14" s="198" t="s">
        <v>75</v>
      </c>
      <c r="D14" s="199"/>
      <c r="E14" s="25">
        <v>0</v>
      </c>
      <c r="F14" s="25">
        <v>25.45</v>
      </c>
      <c r="G14" s="25">
        <f>SUM(E14:F14)</f>
        <v>25.45</v>
      </c>
      <c r="H14" s="25" t="s">
        <v>37</v>
      </c>
      <c r="I14" s="25">
        <v>40</v>
      </c>
      <c r="J14" s="25">
        <v>1.34</v>
      </c>
      <c r="K14" s="46">
        <v>800</v>
      </c>
      <c r="L14" s="107">
        <v>360.63</v>
      </c>
      <c r="M14" s="95" t="s">
        <v>61</v>
      </c>
      <c r="N14" s="96"/>
      <c r="O14" s="88">
        <f>SUM(N14*G14)</f>
        <v>0</v>
      </c>
      <c r="P14" s="68"/>
    </row>
    <row r="15" spans="1:16" x14ac:dyDescent="0.25">
      <c r="A15" s="24"/>
      <c r="B15" s="22" t="s">
        <v>105</v>
      </c>
      <c r="C15" s="132" t="s">
        <v>74</v>
      </c>
      <c r="D15" s="137"/>
      <c r="E15" s="60">
        <v>0</v>
      </c>
      <c r="F15" s="60">
        <v>101.78</v>
      </c>
      <c r="G15" s="60">
        <f t="shared" ref="G15" si="3">SUM(E15:F15)</f>
        <v>101.78</v>
      </c>
      <c r="H15" s="23"/>
      <c r="I15" s="22"/>
      <c r="J15" s="22"/>
      <c r="K15" s="123"/>
      <c r="L15" s="86">
        <v>1201</v>
      </c>
      <c r="M15" s="84" t="s">
        <v>61</v>
      </c>
      <c r="N15" s="85"/>
      <c r="O15" s="86">
        <f>SUM(N15*G15)</f>
        <v>0</v>
      </c>
      <c r="P15" s="68"/>
    </row>
    <row r="16" spans="1:16" x14ac:dyDescent="0.25">
      <c r="A16" s="24"/>
      <c r="B16" s="25" t="s">
        <v>73</v>
      </c>
      <c r="C16" s="132"/>
      <c r="D16" s="133"/>
      <c r="E16" s="61">
        <f>SUM(E14:E15)</f>
        <v>0</v>
      </c>
      <c r="F16" s="61">
        <f t="shared" ref="F16:G16" si="4">SUM(F14:F15)</f>
        <v>127.23</v>
      </c>
      <c r="G16" s="61">
        <f t="shared" si="4"/>
        <v>127.23</v>
      </c>
      <c r="H16" s="26"/>
      <c r="I16" s="25"/>
      <c r="J16" s="25"/>
      <c r="K16" s="46"/>
      <c r="L16" s="86">
        <f>SUM(L14:L15)</f>
        <v>1561.63</v>
      </c>
      <c r="M16" s="84" t="s">
        <v>61</v>
      </c>
      <c r="N16" s="87"/>
      <c r="O16" s="88">
        <f>SUM(O14:O15)</f>
        <v>0</v>
      </c>
      <c r="P16" s="68"/>
    </row>
    <row r="17" spans="1:16" x14ac:dyDescent="0.25">
      <c r="A17" s="21"/>
      <c r="B17" s="22"/>
      <c r="C17" s="132"/>
      <c r="D17" s="137"/>
      <c r="E17" s="60"/>
      <c r="F17" s="60"/>
      <c r="G17" s="60"/>
      <c r="H17" s="23"/>
      <c r="I17" s="22"/>
      <c r="J17" s="22"/>
      <c r="K17" s="123"/>
      <c r="L17" s="86"/>
      <c r="M17" s="89"/>
      <c r="N17" s="90"/>
      <c r="O17" s="86"/>
      <c r="P17" s="6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106</v>
      </c>
      <c r="C18" s="198" t="s">
        <v>75</v>
      </c>
      <c r="D18" s="199"/>
      <c r="E18" s="25">
        <v>0</v>
      </c>
      <c r="F18" s="25">
        <v>15.74</v>
      </c>
      <c r="G18" s="25">
        <f>SUM(E18:F18)</f>
        <v>15.74</v>
      </c>
      <c r="H18" s="23" t="s">
        <v>37</v>
      </c>
      <c r="I18" s="22">
        <v>50</v>
      </c>
      <c r="J18" s="22">
        <v>1.1000000000000001</v>
      </c>
      <c r="K18" s="123">
        <v>1200</v>
      </c>
      <c r="L18" s="86">
        <v>247.75</v>
      </c>
      <c r="M18" s="89" t="s">
        <v>61</v>
      </c>
      <c r="N18" s="85"/>
      <c r="O18" s="86">
        <f>SUM(N18*G18)</f>
        <v>0</v>
      </c>
      <c r="P18" s="68"/>
    </row>
    <row r="19" spans="1:16" x14ac:dyDescent="0.25">
      <c r="A19" s="21"/>
      <c r="B19" s="22" t="s">
        <v>106</v>
      </c>
      <c r="C19" s="132" t="s">
        <v>74</v>
      </c>
      <c r="D19" s="137"/>
      <c r="E19" s="60">
        <v>0</v>
      </c>
      <c r="F19" s="60">
        <v>62.96</v>
      </c>
      <c r="G19" s="60">
        <f t="shared" ref="G19" si="6">SUM(E19:F19)</f>
        <v>62.96</v>
      </c>
      <c r="H19" s="23"/>
      <c r="I19" s="22"/>
      <c r="J19" s="22"/>
      <c r="K19" s="123"/>
      <c r="L19" s="86">
        <v>838.63</v>
      </c>
      <c r="M19" s="89" t="s">
        <v>61</v>
      </c>
      <c r="N19" s="85"/>
      <c r="O19" s="86">
        <f t="shared" ref="O19" si="7">SUM(N19*G19)</f>
        <v>0</v>
      </c>
      <c r="P19" s="68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32"/>
      <c r="D20" s="133"/>
      <c r="E20" s="61">
        <f>SUM(E18:E19)</f>
        <v>0</v>
      </c>
      <c r="F20" s="61">
        <f t="shared" ref="F20:G20" si="8">SUM(F18:F19)</f>
        <v>78.7</v>
      </c>
      <c r="G20" s="61">
        <f t="shared" si="8"/>
        <v>78.7</v>
      </c>
      <c r="H20" s="29"/>
      <c r="I20" s="28"/>
      <c r="J20" s="28"/>
      <c r="K20" s="53"/>
      <c r="L20" s="97">
        <f>SUM(L18:L19)</f>
        <v>1086.3800000000001</v>
      </c>
      <c r="M20" s="98"/>
      <c r="N20" s="99"/>
      <c r="O20" s="97">
        <f>SUM(O18:O19)</f>
        <v>0</v>
      </c>
      <c r="P20" s="68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8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85" t="s">
        <v>13</v>
      </c>
      <c r="K22" s="185"/>
      <c r="L22" s="36">
        <f>L12+L16+L20</f>
        <v>4465.1100000000006</v>
      </c>
      <c r="M22" s="39"/>
      <c r="N22" s="41" t="s">
        <v>14</v>
      </c>
      <c r="O22" s="36">
        <f>O12+O16+O20</f>
        <v>0</v>
      </c>
      <c r="P22" s="68" t="str">
        <f>IF(O22&gt;L22,"prekročená cena","nižšia ako stanovená")</f>
        <v>nižšia ako stanovená</v>
      </c>
    </row>
    <row r="23" spans="1:16" ht="15.75" thickBot="1" x14ac:dyDescent="0.3">
      <c r="A23" s="186" t="s">
        <v>15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8"/>
      <c r="O23" s="36">
        <f>O22*0.2</f>
        <v>0</v>
      </c>
    </row>
    <row r="24" spans="1:16" ht="15.75" thickBot="1" x14ac:dyDescent="0.3">
      <c r="A24" s="186" t="s">
        <v>16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8"/>
      <c r="O24" s="36">
        <f>O22+O23</f>
        <v>0</v>
      </c>
    </row>
    <row r="25" spans="1:16" x14ac:dyDescent="0.25">
      <c r="A25" s="174" t="s">
        <v>17</v>
      </c>
      <c r="B25" s="174"/>
      <c r="C25" s="174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89" t="s">
        <v>65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76" t="s">
        <v>67</v>
      </c>
      <c r="B28" s="177"/>
      <c r="C28" s="177"/>
      <c r="D28" s="177"/>
      <c r="E28" s="178"/>
      <c r="F28" s="175" t="s">
        <v>56</v>
      </c>
      <c r="G28" s="44" t="s">
        <v>18</v>
      </c>
      <c r="H28" s="190">
        <f>'zákazka a cenová ponuka 1 '!H28:O28</f>
        <v>0</v>
      </c>
      <c r="I28" s="191"/>
      <c r="J28" s="191"/>
      <c r="K28" s="191"/>
      <c r="L28" s="191"/>
      <c r="M28" s="191"/>
      <c r="N28" s="191"/>
      <c r="O28" s="192"/>
    </row>
    <row r="29" spans="1:16" x14ac:dyDescent="0.25">
      <c r="A29" s="179"/>
      <c r="B29" s="180"/>
      <c r="C29" s="180"/>
      <c r="D29" s="180"/>
      <c r="E29" s="181"/>
      <c r="F29" s="175"/>
      <c r="G29" s="44" t="s">
        <v>19</v>
      </c>
      <c r="H29" s="190">
        <f>'zákazka a cenová ponuka 1 '!H29:O29</f>
        <v>0</v>
      </c>
      <c r="I29" s="191"/>
      <c r="J29" s="191"/>
      <c r="K29" s="191"/>
      <c r="L29" s="191"/>
      <c r="M29" s="191"/>
      <c r="N29" s="191"/>
      <c r="O29" s="192"/>
    </row>
    <row r="30" spans="1:16" ht="18" customHeight="1" x14ac:dyDescent="0.25">
      <c r="A30" s="179"/>
      <c r="B30" s="180"/>
      <c r="C30" s="180"/>
      <c r="D30" s="180"/>
      <c r="E30" s="181"/>
      <c r="F30" s="175"/>
      <c r="G30" s="44" t="s">
        <v>20</v>
      </c>
      <c r="H30" s="190">
        <f>'zákazka a cenová ponuka 1 '!H30:O30</f>
        <v>0</v>
      </c>
      <c r="I30" s="191"/>
      <c r="J30" s="191"/>
      <c r="K30" s="191"/>
      <c r="L30" s="191"/>
      <c r="M30" s="191"/>
      <c r="N30" s="191"/>
      <c r="O30" s="192"/>
    </row>
    <row r="31" spans="1:16" x14ac:dyDescent="0.25">
      <c r="A31" s="179"/>
      <c r="B31" s="180"/>
      <c r="C31" s="180"/>
      <c r="D31" s="180"/>
      <c r="E31" s="181"/>
      <c r="F31" s="175"/>
      <c r="G31" s="44" t="s">
        <v>21</v>
      </c>
      <c r="H31" s="190">
        <f>'zákazka a cenová ponuka 1 '!H31:O31</f>
        <v>0</v>
      </c>
      <c r="I31" s="191"/>
      <c r="J31" s="191"/>
      <c r="K31" s="191"/>
      <c r="L31" s="191"/>
      <c r="M31" s="191"/>
      <c r="N31" s="191"/>
      <c r="O31" s="192"/>
    </row>
    <row r="32" spans="1:16" x14ac:dyDescent="0.25">
      <c r="A32" s="179"/>
      <c r="B32" s="180"/>
      <c r="C32" s="180"/>
      <c r="D32" s="180"/>
      <c r="E32" s="181"/>
      <c r="F32" s="175"/>
      <c r="G32" s="44" t="s">
        <v>22</v>
      </c>
      <c r="H32" s="190">
        <f>'zákazka a cenová ponuka 1 '!H32:O32</f>
        <v>0</v>
      </c>
      <c r="I32" s="191"/>
      <c r="J32" s="191"/>
      <c r="K32" s="191"/>
      <c r="L32" s="191"/>
      <c r="M32" s="191"/>
      <c r="N32" s="191"/>
      <c r="O32" s="192"/>
    </row>
    <row r="33" spans="1:15" x14ac:dyDescent="0.25">
      <c r="A33" s="179"/>
      <c r="B33" s="180"/>
      <c r="C33" s="180"/>
      <c r="D33" s="180"/>
      <c r="E33" s="181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79"/>
      <c r="B34" s="180"/>
      <c r="C34" s="180"/>
      <c r="D34" s="180"/>
      <c r="E34" s="181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82"/>
      <c r="B35" s="183"/>
      <c r="C35" s="183"/>
      <c r="D35" s="183"/>
      <c r="E35" s="184"/>
      <c r="F35" s="43"/>
      <c r="G35" s="16"/>
      <c r="H35" s="16"/>
      <c r="I35" s="16"/>
      <c r="J35" s="16" t="s">
        <v>23</v>
      </c>
      <c r="K35" s="16"/>
      <c r="L35" s="171"/>
      <c r="M35" s="172"/>
      <c r="N35" s="173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76RuDZC46Le1i3TAZm1eBX5INm0oWfO6J6yFRRDjjc3qwVULVp7iLoo4v3In1r7EUaFbiHNfzk+DESeQ/wMnAg==" saltValue="/9EBNNRqmV84jieDmP4QwA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4" zoomScaleNormal="100" zoomScaleSheetLayoutView="100" workbookViewId="0">
      <selection activeCell="A10" sqref="A10:M20"/>
    </sheetView>
  </sheetViews>
  <sheetFormatPr defaultRowHeight="15" x14ac:dyDescent="0.25"/>
  <cols>
    <col min="1" max="1" width="13.7109375" style="66" customWidth="1"/>
    <col min="2" max="2" width="12" style="66" customWidth="1"/>
    <col min="3" max="3" width="14.85546875" style="66" customWidth="1"/>
    <col min="4" max="4" width="14.5703125" style="66" customWidth="1"/>
    <col min="5" max="6" width="9.140625" style="66"/>
    <col min="7" max="7" width="11.85546875" style="66" customWidth="1"/>
    <col min="8" max="10" width="9.140625" style="66"/>
    <col min="11" max="11" width="11.42578125" style="66" customWidth="1"/>
    <col min="12" max="12" width="16.140625" style="66" customWidth="1"/>
    <col min="13" max="13" width="6.140625" style="66" customWidth="1"/>
    <col min="14" max="14" width="13.85546875" style="66" customWidth="1"/>
    <col min="15" max="15" width="15.85546875" style="66" customWidth="1"/>
    <col min="16" max="16" width="14.5703125" style="66" customWidth="1"/>
    <col min="17" max="17" width="9.42578125" style="66" bestFit="1" customWidth="1"/>
    <col min="18" max="16384" width="9.140625" style="66"/>
  </cols>
  <sheetData>
    <row r="1" spans="1:16" ht="18" x14ac:dyDescent="0.25">
      <c r="A1" s="134" t="s">
        <v>64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4" t="s">
        <v>69</v>
      </c>
      <c r="O1" s="13"/>
    </row>
    <row r="2" spans="1:16" ht="11.2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4" t="s">
        <v>70</v>
      </c>
      <c r="O2" s="13"/>
    </row>
    <row r="3" spans="1:16" ht="18" x14ac:dyDescent="0.25">
      <c r="A3" s="69" t="s">
        <v>0</v>
      </c>
      <c r="B3" s="70"/>
      <c r="C3" s="153" t="str">
        <f>'zákazka a cenová ponuka 1 '!C3:K3</f>
        <v xml:space="preserve">Lesnícke služby v ťažbovom procese na OZ Vranov n/T, VC LS Turcovce VC 2   </v>
      </c>
      <c r="D3" s="154"/>
      <c r="E3" s="154"/>
      <c r="F3" s="154"/>
      <c r="G3" s="154"/>
      <c r="H3" s="154"/>
      <c r="I3" s="154"/>
      <c r="J3" s="154"/>
      <c r="K3" s="154"/>
      <c r="L3" s="57"/>
      <c r="N3" s="12"/>
      <c r="O3" s="13"/>
    </row>
    <row r="4" spans="1:16" x14ac:dyDescent="0.25">
      <c r="A4" s="71" t="s">
        <v>1</v>
      </c>
      <c r="B4" s="150" t="str">
        <f>'zákazka a cenová ponuka 1 '!B4:F4</f>
        <v>Lesy SR š.p. OZ Vranov n/T</v>
      </c>
      <c r="C4" s="150"/>
      <c r="D4" s="150"/>
      <c r="E4" s="150"/>
      <c r="F4" s="150"/>
      <c r="G4" s="72"/>
      <c r="H4" s="73"/>
      <c r="I4" s="73"/>
      <c r="J4" s="74"/>
      <c r="K4" s="73"/>
      <c r="L4" s="16"/>
      <c r="M4" s="16"/>
      <c r="N4" s="16"/>
      <c r="O4" s="16"/>
    </row>
    <row r="5" spans="1:16" ht="6" customHeight="1" thickBot="1" x14ac:dyDescent="0.3">
      <c r="A5" s="59"/>
      <c r="B5" s="151"/>
      <c r="C5" s="151"/>
      <c r="D5" s="151"/>
      <c r="E5" s="151"/>
      <c r="F5" s="151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48" t="s">
        <v>66</v>
      </c>
      <c r="B6" s="149"/>
      <c r="C6" s="6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9" t="s">
        <v>72</v>
      </c>
      <c r="B7" s="155" t="s">
        <v>2</v>
      </c>
      <c r="C7" s="157" t="s">
        <v>53</v>
      </c>
      <c r="D7" s="158"/>
      <c r="E7" s="165" t="s">
        <v>3</v>
      </c>
      <c r="F7" s="166"/>
      <c r="G7" s="167"/>
      <c r="H7" s="138" t="s">
        <v>4</v>
      </c>
      <c r="I7" s="141" t="s">
        <v>5</v>
      </c>
      <c r="J7" s="143" t="s">
        <v>6</v>
      </c>
      <c r="K7" s="146" t="s">
        <v>7</v>
      </c>
      <c r="L7" s="141" t="s">
        <v>54</v>
      </c>
      <c r="M7" s="141" t="s">
        <v>60</v>
      </c>
      <c r="N7" s="159" t="s">
        <v>58</v>
      </c>
      <c r="O7" s="161" t="s">
        <v>59</v>
      </c>
    </row>
    <row r="8" spans="1:16" ht="21.75" customHeight="1" x14ac:dyDescent="0.25">
      <c r="A8" s="126" t="str">
        <f>'zákazka a cenová ponuka 1 '!A8:A9</f>
        <v>Turcovce VC 2 LO 02+03</v>
      </c>
      <c r="B8" s="156"/>
      <c r="C8" s="163" t="s">
        <v>68</v>
      </c>
      <c r="D8" s="164"/>
      <c r="E8" s="163" t="s">
        <v>9</v>
      </c>
      <c r="F8" s="142" t="s">
        <v>10</v>
      </c>
      <c r="G8" s="141" t="s">
        <v>11</v>
      </c>
      <c r="H8" s="139"/>
      <c r="I8" s="142"/>
      <c r="J8" s="144"/>
      <c r="K8" s="147"/>
      <c r="L8" s="142"/>
      <c r="M8" s="142"/>
      <c r="N8" s="160"/>
      <c r="O8" s="162"/>
    </row>
    <row r="9" spans="1:16" ht="50.25" customHeight="1" thickBot="1" x14ac:dyDescent="0.3">
      <c r="A9" s="127"/>
      <c r="B9" s="156"/>
      <c r="C9" s="163"/>
      <c r="D9" s="164"/>
      <c r="E9" s="163"/>
      <c r="F9" s="142"/>
      <c r="G9" s="142"/>
      <c r="H9" s="140"/>
      <c r="I9" s="142"/>
      <c r="J9" s="145"/>
      <c r="K9" s="147"/>
      <c r="L9" s="152"/>
      <c r="M9" s="152"/>
      <c r="N9" s="160"/>
      <c r="O9" s="162"/>
    </row>
    <row r="10" spans="1:16" x14ac:dyDescent="0.25">
      <c r="A10" s="20"/>
      <c r="B10" s="103" t="s">
        <v>107</v>
      </c>
      <c r="C10" s="200" t="s">
        <v>75</v>
      </c>
      <c r="D10" s="201"/>
      <c r="E10" s="77">
        <v>0</v>
      </c>
      <c r="F10" s="77">
        <v>12.5</v>
      </c>
      <c r="G10" s="77">
        <f>SUM(E10:F10)</f>
        <v>12.5</v>
      </c>
      <c r="H10" s="77" t="s">
        <v>37</v>
      </c>
      <c r="I10" s="77">
        <v>50</v>
      </c>
      <c r="J10" s="77">
        <v>1.07</v>
      </c>
      <c r="K10" s="104">
        <v>1700</v>
      </c>
      <c r="L10" s="105">
        <v>214.88</v>
      </c>
      <c r="M10" s="80" t="s">
        <v>61</v>
      </c>
      <c r="N10" s="81"/>
      <c r="O10" s="82">
        <f>SUM(N10*G10)</f>
        <v>0</v>
      </c>
      <c r="P10" s="68" t="str">
        <f>IF( O10=0," ", IF(100-((L10/O10)*100)&gt;20,"viac ako 20%",0))</f>
        <v xml:space="preserve"> </v>
      </c>
    </row>
    <row r="11" spans="1:16" x14ac:dyDescent="0.25">
      <c r="A11" s="21"/>
      <c r="B11" s="22" t="s">
        <v>107</v>
      </c>
      <c r="C11" s="132" t="s">
        <v>74</v>
      </c>
      <c r="D11" s="137"/>
      <c r="E11" s="60">
        <v>0</v>
      </c>
      <c r="F11" s="60">
        <v>49.99</v>
      </c>
      <c r="G11" s="60">
        <f t="shared" ref="G11" si="0">SUM(E11:F11)</f>
        <v>49.99</v>
      </c>
      <c r="H11" s="23"/>
      <c r="I11" s="22"/>
      <c r="J11" s="22"/>
      <c r="K11" s="123"/>
      <c r="L11" s="86">
        <v>740.85</v>
      </c>
      <c r="M11" s="84" t="s">
        <v>61</v>
      </c>
      <c r="N11" s="85"/>
      <c r="O11" s="86">
        <f>SUM(N11*G11)</f>
        <v>0</v>
      </c>
      <c r="P11" s="68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32"/>
      <c r="D12" s="133"/>
      <c r="E12" s="61">
        <f>SUM(E10:E11)</f>
        <v>0</v>
      </c>
      <c r="F12" s="61">
        <f t="shared" ref="F12:G12" si="2">SUM(F10:F11)</f>
        <v>62.49</v>
      </c>
      <c r="G12" s="61">
        <f t="shared" si="2"/>
        <v>62.49</v>
      </c>
      <c r="H12" s="26"/>
      <c r="I12" s="25"/>
      <c r="J12" s="25"/>
      <c r="K12" s="46"/>
      <c r="L12" s="86">
        <f>SUM(L10:L11)</f>
        <v>955.73</v>
      </c>
      <c r="M12" s="84" t="s">
        <v>61</v>
      </c>
      <c r="N12" s="87"/>
      <c r="O12" s="88">
        <f>SUM(O10:O11)</f>
        <v>0</v>
      </c>
      <c r="P12" s="68" t="str">
        <f>IF( O12=0," ", IF(100-((L12/O12)*100)&gt;20,"viac ako 20%",0))</f>
        <v xml:space="preserve"> </v>
      </c>
    </row>
    <row r="13" spans="1:16" x14ac:dyDescent="0.25">
      <c r="A13" s="24"/>
      <c r="B13" s="22"/>
      <c r="C13" s="123"/>
      <c r="D13" s="124"/>
      <c r="E13" s="60"/>
      <c r="F13" s="60"/>
      <c r="G13" s="60"/>
      <c r="H13" s="23"/>
      <c r="I13" s="22"/>
      <c r="J13" s="22"/>
      <c r="K13" s="123"/>
      <c r="L13" s="86"/>
      <c r="M13" s="89"/>
      <c r="N13" s="90"/>
      <c r="O13" s="86"/>
      <c r="P13" s="68"/>
    </row>
    <row r="14" spans="1:16" x14ac:dyDescent="0.25">
      <c r="A14" s="24"/>
      <c r="B14" s="26" t="s">
        <v>108</v>
      </c>
      <c r="C14" s="198" t="s">
        <v>75</v>
      </c>
      <c r="D14" s="199"/>
      <c r="E14" s="25">
        <v>0</v>
      </c>
      <c r="F14" s="25">
        <v>13.08</v>
      </c>
      <c r="G14" s="25">
        <f>SUM(E14:F14)</f>
        <v>13.08</v>
      </c>
      <c r="H14" s="25" t="s">
        <v>37</v>
      </c>
      <c r="I14" s="25">
        <v>40</v>
      </c>
      <c r="J14" s="25">
        <v>1.26</v>
      </c>
      <c r="K14" s="46">
        <v>1300</v>
      </c>
      <c r="L14" s="107">
        <v>213.2</v>
      </c>
      <c r="M14" s="95" t="s">
        <v>61</v>
      </c>
      <c r="N14" s="96"/>
      <c r="O14" s="88">
        <f>SUM(N14*G14)</f>
        <v>0</v>
      </c>
      <c r="P14" s="68"/>
    </row>
    <row r="15" spans="1:16" x14ac:dyDescent="0.25">
      <c r="A15" s="24"/>
      <c r="B15" s="22" t="s">
        <v>108</v>
      </c>
      <c r="C15" s="132" t="s">
        <v>74</v>
      </c>
      <c r="D15" s="137"/>
      <c r="E15" s="60">
        <v>0</v>
      </c>
      <c r="F15" s="60">
        <v>52.34</v>
      </c>
      <c r="G15" s="60">
        <f t="shared" ref="G15" si="3">SUM(E15:F15)</f>
        <v>52.34</v>
      </c>
      <c r="H15" s="23"/>
      <c r="I15" s="22"/>
      <c r="J15" s="22"/>
      <c r="K15" s="123"/>
      <c r="L15" s="86">
        <v>728.05</v>
      </c>
      <c r="M15" s="84" t="s">
        <v>61</v>
      </c>
      <c r="N15" s="85"/>
      <c r="O15" s="86">
        <f>SUM(N15*G15)</f>
        <v>0</v>
      </c>
      <c r="P15" s="68"/>
    </row>
    <row r="16" spans="1:16" x14ac:dyDescent="0.25">
      <c r="A16" s="24"/>
      <c r="B16" s="25" t="s">
        <v>73</v>
      </c>
      <c r="C16" s="132"/>
      <c r="D16" s="133"/>
      <c r="E16" s="61">
        <f>SUM(E14:E15)</f>
        <v>0</v>
      </c>
      <c r="F16" s="61">
        <f t="shared" ref="F16:G16" si="4">SUM(F14:F15)</f>
        <v>65.42</v>
      </c>
      <c r="G16" s="61">
        <f t="shared" si="4"/>
        <v>65.42</v>
      </c>
      <c r="H16" s="26"/>
      <c r="I16" s="25"/>
      <c r="J16" s="25"/>
      <c r="K16" s="46"/>
      <c r="L16" s="86">
        <f>SUM(L14:L15)</f>
        <v>941.25</v>
      </c>
      <c r="M16" s="84" t="s">
        <v>61</v>
      </c>
      <c r="N16" s="87"/>
      <c r="O16" s="88">
        <f>SUM(O14:O15)</f>
        <v>0</v>
      </c>
      <c r="P16" s="68"/>
    </row>
    <row r="17" spans="1:16" x14ac:dyDescent="0.25">
      <c r="A17" s="21"/>
      <c r="B17" s="22"/>
      <c r="C17" s="132"/>
      <c r="D17" s="137"/>
      <c r="E17" s="60"/>
      <c r="F17" s="60"/>
      <c r="G17" s="60"/>
      <c r="H17" s="23"/>
      <c r="I17" s="22"/>
      <c r="J17" s="22"/>
      <c r="K17" s="123"/>
      <c r="L17" s="86"/>
      <c r="M17" s="89"/>
      <c r="N17" s="90"/>
      <c r="O17" s="86"/>
      <c r="P17" s="6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109</v>
      </c>
      <c r="C18" s="198" t="s">
        <v>75</v>
      </c>
      <c r="D18" s="199"/>
      <c r="E18" s="25">
        <v>0</v>
      </c>
      <c r="F18" s="25">
        <v>5.87</v>
      </c>
      <c r="G18" s="25">
        <f>SUM(E18:F18)</f>
        <v>5.87</v>
      </c>
      <c r="H18" s="23" t="s">
        <v>37</v>
      </c>
      <c r="I18" s="22">
        <v>40</v>
      </c>
      <c r="J18" s="22">
        <v>0.97</v>
      </c>
      <c r="K18" s="123">
        <v>1200</v>
      </c>
      <c r="L18" s="86">
        <v>104.25</v>
      </c>
      <c r="M18" s="89" t="s">
        <v>61</v>
      </c>
      <c r="N18" s="85"/>
      <c r="O18" s="86">
        <f>SUM(N18*G18)</f>
        <v>0</v>
      </c>
      <c r="P18" s="68"/>
    </row>
    <row r="19" spans="1:16" x14ac:dyDescent="0.25">
      <c r="A19" s="21"/>
      <c r="B19" s="22" t="s">
        <v>109</v>
      </c>
      <c r="C19" s="132" t="s">
        <v>74</v>
      </c>
      <c r="D19" s="137"/>
      <c r="E19" s="60">
        <v>0</v>
      </c>
      <c r="F19" s="60">
        <v>23.5</v>
      </c>
      <c r="G19" s="60">
        <f t="shared" ref="G19" si="6">SUM(E19:F19)</f>
        <v>23.5</v>
      </c>
      <c r="H19" s="23"/>
      <c r="I19" s="22"/>
      <c r="J19" s="22"/>
      <c r="K19" s="123"/>
      <c r="L19" s="86">
        <v>351.09</v>
      </c>
      <c r="M19" s="89" t="s">
        <v>61</v>
      </c>
      <c r="N19" s="85"/>
      <c r="O19" s="86">
        <f t="shared" ref="O19" si="7">SUM(N19*G19)</f>
        <v>0</v>
      </c>
      <c r="P19" s="68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32"/>
      <c r="D20" s="133"/>
      <c r="E20" s="61">
        <f>SUM(E18:E19)</f>
        <v>0</v>
      </c>
      <c r="F20" s="61">
        <f t="shared" ref="F20:G20" si="8">SUM(F18:F19)</f>
        <v>29.37</v>
      </c>
      <c r="G20" s="61">
        <f t="shared" si="8"/>
        <v>29.37</v>
      </c>
      <c r="H20" s="29"/>
      <c r="I20" s="28"/>
      <c r="J20" s="28"/>
      <c r="K20" s="53"/>
      <c r="L20" s="97">
        <f>SUM(L18:L19)</f>
        <v>455.34</v>
      </c>
      <c r="M20" s="98"/>
      <c r="N20" s="99"/>
      <c r="O20" s="97">
        <f>SUM(O18:O19)</f>
        <v>0</v>
      </c>
      <c r="P20" s="68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8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85" t="s">
        <v>13</v>
      </c>
      <c r="K22" s="185"/>
      <c r="L22" s="36">
        <f>L12+L16+L20</f>
        <v>2352.3200000000002</v>
      </c>
      <c r="M22" s="39"/>
      <c r="N22" s="41" t="s">
        <v>14</v>
      </c>
      <c r="O22" s="36">
        <f>O12+O16+O20</f>
        <v>0</v>
      </c>
      <c r="P22" s="68" t="str">
        <f>IF(O22&gt;L22,"prekročená cena","nižšia ako stanovená")</f>
        <v>nižšia ako stanovená</v>
      </c>
    </row>
    <row r="23" spans="1:16" ht="15.75" thickBot="1" x14ac:dyDescent="0.3">
      <c r="A23" s="186" t="s">
        <v>15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8"/>
      <c r="O23" s="36">
        <f>O22*0.2</f>
        <v>0</v>
      </c>
    </row>
    <row r="24" spans="1:16" ht="15.75" thickBot="1" x14ac:dyDescent="0.3">
      <c r="A24" s="186" t="s">
        <v>16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8"/>
      <c r="O24" s="36">
        <f>O22+O23</f>
        <v>0</v>
      </c>
    </row>
    <row r="25" spans="1:16" x14ac:dyDescent="0.25">
      <c r="A25" s="174" t="s">
        <v>17</v>
      </c>
      <c r="B25" s="174"/>
      <c r="C25" s="174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89" t="s">
        <v>65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76" t="s">
        <v>67</v>
      </c>
      <c r="B28" s="177"/>
      <c r="C28" s="177"/>
      <c r="D28" s="177"/>
      <c r="E28" s="178"/>
      <c r="F28" s="175" t="s">
        <v>56</v>
      </c>
      <c r="G28" s="44" t="s">
        <v>18</v>
      </c>
      <c r="H28" s="190">
        <f>'zákazka a cenová ponuka 1 '!H28:O28</f>
        <v>0</v>
      </c>
      <c r="I28" s="191"/>
      <c r="J28" s="191"/>
      <c r="K28" s="191"/>
      <c r="L28" s="191"/>
      <c r="M28" s="191"/>
      <c r="N28" s="191"/>
      <c r="O28" s="192"/>
    </row>
    <row r="29" spans="1:16" x14ac:dyDescent="0.25">
      <c r="A29" s="179"/>
      <c r="B29" s="180"/>
      <c r="C29" s="180"/>
      <c r="D29" s="180"/>
      <c r="E29" s="181"/>
      <c r="F29" s="175"/>
      <c r="G29" s="44" t="s">
        <v>19</v>
      </c>
      <c r="H29" s="190">
        <f>'zákazka a cenová ponuka 1 '!H29:O29</f>
        <v>0</v>
      </c>
      <c r="I29" s="191"/>
      <c r="J29" s="191"/>
      <c r="K29" s="191"/>
      <c r="L29" s="191"/>
      <c r="M29" s="191"/>
      <c r="N29" s="191"/>
      <c r="O29" s="192"/>
    </row>
    <row r="30" spans="1:16" ht="18" customHeight="1" x14ac:dyDescent="0.25">
      <c r="A30" s="179"/>
      <c r="B30" s="180"/>
      <c r="C30" s="180"/>
      <c r="D30" s="180"/>
      <c r="E30" s="181"/>
      <c r="F30" s="175"/>
      <c r="G30" s="44" t="s">
        <v>20</v>
      </c>
      <c r="H30" s="190">
        <f>'zákazka a cenová ponuka 1 '!H30:O30</f>
        <v>0</v>
      </c>
      <c r="I30" s="191"/>
      <c r="J30" s="191"/>
      <c r="K30" s="191"/>
      <c r="L30" s="191"/>
      <c r="M30" s="191"/>
      <c r="N30" s="191"/>
      <c r="O30" s="192"/>
    </row>
    <row r="31" spans="1:16" x14ac:dyDescent="0.25">
      <c r="A31" s="179"/>
      <c r="B31" s="180"/>
      <c r="C31" s="180"/>
      <c r="D31" s="180"/>
      <c r="E31" s="181"/>
      <c r="F31" s="175"/>
      <c r="G31" s="44" t="s">
        <v>21</v>
      </c>
      <c r="H31" s="190">
        <f>'zákazka a cenová ponuka 1 '!H31:O31</f>
        <v>0</v>
      </c>
      <c r="I31" s="191"/>
      <c r="J31" s="191"/>
      <c r="K31" s="191"/>
      <c r="L31" s="191"/>
      <c r="M31" s="191"/>
      <c r="N31" s="191"/>
      <c r="O31" s="192"/>
    </row>
    <row r="32" spans="1:16" x14ac:dyDescent="0.25">
      <c r="A32" s="179"/>
      <c r="B32" s="180"/>
      <c r="C32" s="180"/>
      <c r="D32" s="180"/>
      <c r="E32" s="181"/>
      <c r="F32" s="175"/>
      <c r="G32" s="44" t="s">
        <v>22</v>
      </c>
      <c r="H32" s="190">
        <f>'zákazka a cenová ponuka 1 '!H32:O32</f>
        <v>0</v>
      </c>
      <c r="I32" s="191"/>
      <c r="J32" s="191"/>
      <c r="K32" s="191"/>
      <c r="L32" s="191"/>
      <c r="M32" s="191"/>
      <c r="N32" s="191"/>
      <c r="O32" s="192"/>
    </row>
    <row r="33" spans="1:15" x14ac:dyDescent="0.25">
      <c r="A33" s="179"/>
      <c r="B33" s="180"/>
      <c r="C33" s="180"/>
      <c r="D33" s="180"/>
      <c r="E33" s="181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79"/>
      <c r="B34" s="180"/>
      <c r="C34" s="180"/>
      <c r="D34" s="180"/>
      <c r="E34" s="181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82"/>
      <c r="B35" s="183"/>
      <c r="C35" s="183"/>
      <c r="D35" s="183"/>
      <c r="E35" s="184"/>
      <c r="F35" s="43"/>
      <c r="G35" s="16"/>
      <c r="H35" s="16"/>
      <c r="I35" s="16"/>
      <c r="J35" s="16" t="s">
        <v>23</v>
      </c>
      <c r="K35" s="16"/>
      <c r="L35" s="171"/>
      <c r="M35" s="172"/>
      <c r="N35" s="173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iKBuXi8YjidIaLg9MIm6XVpIHLXO+Ba198ilBakTxZxv2vJ2L5oyP6iq3eRuxswKQxAcepd75qfNsnlaM1+L5A==" saltValue="l1tyfK4mJIZvm4jEp5SMnA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4" zoomScaleNormal="100" zoomScaleSheetLayoutView="100" workbookViewId="0">
      <selection activeCell="A10" sqref="A10:M20"/>
    </sheetView>
  </sheetViews>
  <sheetFormatPr defaultRowHeight="15" x14ac:dyDescent="0.25"/>
  <cols>
    <col min="1" max="1" width="13.7109375" style="66" customWidth="1"/>
    <col min="2" max="2" width="12" style="66" customWidth="1"/>
    <col min="3" max="3" width="14.85546875" style="66" customWidth="1"/>
    <col min="4" max="4" width="14.5703125" style="66" customWidth="1"/>
    <col min="5" max="6" width="9.140625" style="66"/>
    <col min="7" max="7" width="11.85546875" style="66" customWidth="1"/>
    <col min="8" max="10" width="9.140625" style="66"/>
    <col min="11" max="11" width="11.42578125" style="66" customWidth="1"/>
    <col min="12" max="12" width="16.140625" style="66" customWidth="1"/>
    <col min="13" max="13" width="6.140625" style="66" customWidth="1"/>
    <col min="14" max="14" width="13.85546875" style="66" customWidth="1"/>
    <col min="15" max="15" width="15.85546875" style="66" customWidth="1"/>
    <col min="16" max="16" width="14.5703125" style="66" customWidth="1"/>
    <col min="17" max="17" width="9.42578125" style="66" bestFit="1" customWidth="1"/>
    <col min="18" max="16384" width="9.140625" style="66"/>
  </cols>
  <sheetData>
    <row r="1" spans="1:16" ht="18" x14ac:dyDescent="0.25">
      <c r="A1" s="134" t="s">
        <v>64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4" t="s">
        <v>69</v>
      </c>
      <c r="O1" s="13"/>
    </row>
    <row r="2" spans="1:16" ht="11.2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4" t="s">
        <v>70</v>
      </c>
      <c r="O2" s="13"/>
    </row>
    <row r="3" spans="1:16" ht="18" x14ac:dyDescent="0.25">
      <c r="A3" s="69" t="s">
        <v>0</v>
      </c>
      <c r="B3" s="70"/>
      <c r="C3" s="153" t="str">
        <f>'zákazka a cenová ponuka 1 '!C3:K3</f>
        <v xml:space="preserve">Lesnícke služby v ťažbovom procese na OZ Vranov n/T, VC LS Turcovce VC 2   </v>
      </c>
      <c r="D3" s="154"/>
      <c r="E3" s="154"/>
      <c r="F3" s="154"/>
      <c r="G3" s="154"/>
      <c r="H3" s="154"/>
      <c r="I3" s="154"/>
      <c r="J3" s="154"/>
      <c r="K3" s="154"/>
      <c r="L3" s="57"/>
      <c r="N3" s="12"/>
      <c r="O3" s="13"/>
    </row>
    <row r="4" spans="1:16" x14ac:dyDescent="0.25">
      <c r="A4" s="71" t="s">
        <v>1</v>
      </c>
      <c r="B4" s="150" t="str">
        <f>'zákazka a cenová ponuka 1 '!B4:F4</f>
        <v>Lesy SR š.p. OZ Vranov n/T</v>
      </c>
      <c r="C4" s="150"/>
      <c r="D4" s="150"/>
      <c r="E4" s="150"/>
      <c r="F4" s="150"/>
      <c r="G4" s="72"/>
      <c r="H4" s="73"/>
      <c r="I4" s="73"/>
      <c r="J4" s="74"/>
      <c r="K4" s="73"/>
      <c r="L4" s="16"/>
      <c r="M4" s="16"/>
      <c r="N4" s="16"/>
      <c r="O4" s="16"/>
    </row>
    <row r="5" spans="1:16" ht="6" customHeight="1" thickBot="1" x14ac:dyDescent="0.3">
      <c r="A5" s="59"/>
      <c r="B5" s="151"/>
      <c r="C5" s="151"/>
      <c r="D5" s="151"/>
      <c r="E5" s="151"/>
      <c r="F5" s="151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48" t="s">
        <v>66</v>
      </c>
      <c r="B6" s="149"/>
      <c r="C6" s="6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9" t="s">
        <v>72</v>
      </c>
      <c r="B7" s="155" t="s">
        <v>2</v>
      </c>
      <c r="C7" s="157" t="s">
        <v>53</v>
      </c>
      <c r="D7" s="158"/>
      <c r="E7" s="165" t="s">
        <v>3</v>
      </c>
      <c r="F7" s="166"/>
      <c r="G7" s="167"/>
      <c r="H7" s="138" t="s">
        <v>4</v>
      </c>
      <c r="I7" s="141" t="s">
        <v>5</v>
      </c>
      <c r="J7" s="143" t="s">
        <v>6</v>
      </c>
      <c r="K7" s="146" t="s">
        <v>7</v>
      </c>
      <c r="L7" s="141" t="s">
        <v>54</v>
      </c>
      <c r="M7" s="141" t="s">
        <v>60</v>
      </c>
      <c r="N7" s="159" t="s">
        <v>58</v>
      </c>
      <c r="O7" s="161" t="s">
        <v>59</v>
      </c>
    </row>
    <row r="8" spans="1:16" ht="21.75" customHeight="1" x14ac:dyDescent="0.25">
      <c r="A8" s="126" t="str">
        <f>'zákazka a cenová ponuka 1 '!A8:A9</f>
        <v>Turcovce VC 2 LO 02+03</v>
      </c>
      <c r="B8" s="156"/>
      <c r="C8" s="163" t="s">
        <v>68</v>
      </c>
      <c r="D8" s="164"/>
      <c r="E8" s="163" t="s">
        <v>9</v>
      </c>
      <c r="F8" s="142" t="s">
        <v>10</v>
      </c>
      <c r="G8" s="141" t="s">
        <v>11</v>
      </c>
      <c r="H8" s="139"/>
      <c r="I8" s="142"/>
      <c r="J8" s="144"/>
      <c r="K8" s="147"/>
      <c r="L8" s="142"/>
      <c r="M8" s="142"/>
      <c r="N8" s="160"/>
      <c r="O8" s="162"/>
    </row>
    <row r="9" spans="1:16" ht="50.25" customHeight="1" thickBot="1" x14ac:dyDescent="0.3">
      <c r="A9" s="127"/>
      <c r="B9" s="156"/>
      <c r="C9" s="163"/>
      <c r="D9" s="164"/>
      <c r="E9" s="163"/>
      <c r="F9" s="142"/>
      <c r="G9" s="142"/>
      <c r="H9" s="140"/>
      <c r="I9" s="142"/>
      <c r="J9" s="145"/>
      <c r="K9" s="147"/>
      <c r="L9" s="152"/>
      <c r="M9" s="152"/>
      <c r="N9" s="160"/>
      <c r="O9" s="162"/>
    </row>
    <row r="10" spans="1:16" x14ac:dyDescent="0.25">
      <c r="A10" s="20"/>
      <c r="B10" s="103" t="s">
        <v>110</v>
      </c>
      <c r="C10" s="200" t="s">
        <v>75</v>
      </c>
      <c r="D10" s="201"/>
      <c r="E10" s="77">
        <v>0</v>
      </c>
      <c r="F10" s="77">
        <v>10.88</v>
      </c>
      <c r="G10" s="77">
        <f>SUM(E10:F10)</f>
        <v>10.88</v>
      </c>
      <c r="H10" s="77" t="s">
        <v>37</v>
      </c>
      <c r="I10" s="77">
        <v>40</v>
      </c>
      <c r="J10" s="77">
        <v>0.9</v>
      </c>
      <c r="K10" s="104">
        <v>1200</v>
      </c>
      <c r="L10" s="105">
        <v>180.93</v>
      </c>
      <c r="M10" s="80" t="s">
        <v>61</v>
      </c>
      <c r="N10" s="81"/>
      <c r="O10" s="82">
        <f>SUM(N10*G10)</f>
        <v>0</v>
      </c>
      <c r="P10" s="68" t="str">
        <f>IF( O10=0," ", IF(100-((L10/O10)*100)&gt;20,"viac ako 20%",0))</f>
        <v xml:space="preserve"> </v>
      </c>
    </row>
    <row r="11" spans="1:16" x14ac:dyDescent="0.25">
      <c r="A11" s="21"/>
      <c r="B11" s="22" t="s">
        <v>110</v>
      </c>
      <c r="C11" s="132" t="s">
        <v>74</v>
      </c>
      <c r="D11" s="137"/>
      <c r="E11" s="60">
        <v>0</v>
      </c>
      <c r="F11" s="60">
        <v>43.52</v>
      </c>
      <c r="G11" s="60">
        <f t="shared" ref="G11" si="0">SUM(E11:F11)</f>
        <v>43.52</v>
      </c>
      <c r="H11" s="23" t="s">
        <v>37</v>
      </c>
      <c r="I11" s="22"/>
      <c r="J11" s="22"/>
      <c r="K11" s="123"/>
      <c r="L11" s="86">
        <v>612.76</v>
      </c>
      <c r="M11" s="84" t="s">
        <v>61</v>
      </c>
      <c r="N11" s="85"/>
      <c r="O11" s="86">
        <f>SUM(N11*G11)</f>
        <v>0</v>
      </c>
      <c r="P11" s="68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32"/>
      <c r="D12" s="133"/>
      <c r="E12" s="61">
        <f>SUM(E10:E11)</f>
        <v>0</v>
      </c>
      <c r="F12" s="61">
        <f t="shared" ref="F12:G12" si="2">SUM(F10:F11)</f>
        <v>54.400000000000006</v>
      </c>
      <c r="G12" s="61">
        <f t="shared" si="2"/>
        <v>54.400000000000006</v>
      </c>
      <c r="H12" s="26"/>
      <c r="I12" s="25"/>
      <c r="J12" s="25"/>
      <c r="K12" s="46"/>
      <c r="L12" s="86">
        <f>SUM(L10:L11)</f>
        <v>793.69</v>
      </c>
      <c r="M12" s="84" t="s">
        <v>61</v>
      </c>
      <c r="N12" s="87"/>
      <c r="O12" s="88">
        <f>SUM(O10:O11)</f>
        <v>0</v>
      </c>
      <c r="P12" s="68" t="str">
        <f>IF( O12=0," ", IF(100-((L12/O12)*100)&gt;20,"viac ako 20%",0))</f>
        <v xml:space="preserve"> </v>
      </c>
    </row>
    <row r="13" spans="1:16" x14ac:dyDescent="0.25">
      <c r="A13" s="24"/>
      <c r="B13" s="22"/>
      <c r="C13" s="123"/>
      <c r="D13" s="124"/>
      <c r="E13" s="60"/>
      <c r="F13" s="60"/>
      <c r="G13" s="60"/>
      <c r="H13" s="23"/>
      <c r="I13" s="22"/>
      <c r="J13" s="22"/>
      <c r="K13" s="123"/>
      <c r="L13" s="86"/>
      <c r="M13" s="89"/>
      <c r="N13" s="90"/>
      <c r="O13" s="86"/>
      <c r="P13" s="68"/>
    </row>
    <row r="14" spans="1:16" x14ac:dyDescent="0.25">
      <c r="A14" s="24"/>
      <c r="B14" s="26"/>
      <c r="C14" s="198" t="s">
        <v>75</v>
      </c>
      <c r="D14" s="199"/>
      <c r="E14" s="25"/>
      <c r="F14" s="25"/>
      <c r="G14" s="25">
        <f>SUM(E14:F14)</f>
        <v>0</v>
      </c>
      <c r="H14" s="25"/>
      <c r="I14" s="25"/>
      <c r="J14" s="25"/>
      <c r="K14" s="46"/>
      <c r="L14" s="107"/>
      <c r="M14" s="95" t="s">
        <v>61</v>
      </c>
      <c r="N14" s="96"/>
      <c r="O14" s="88">
        <f>SUM(N14*G14)</f>
        <v>0</v>
      </c>
      <c r="P14" s="68"/>
    </row>
    <row r="15" spans="1:16" x14ac:dyDescent="0.25">
      <c r="A15" s="24"/>
      <c r="B15" s="22"/>
      <c r="C15" s="132" t="s">
        <v>74</v>
      </c>
      <c r="D15" s="137"/>
      <c r="E15" s="60"/>
      <c r="F15" s="60"/>
      <c r="G15" s="60">
        <f t="shared" ref="G15" si="3">SUM(E15:F15)</f>
        <v>0</v>
      </c>
      <c r="H15" s="23"/>
      <c r="I15" s="22"/>
      <c r="J15" s="22"/>
      <c r="K15" s="123"/>
      <c r="L15" s="86"/>
      <c r="M15" s="84" t="s">
        <v>61</v>
      </c>
      <c r="N15" s="85"/>
      <c r="O15" s="86">
        <f>SUM(N15*G15)</f>
        <v>0</v>
      </c>
      <c r="P15" s="68"/>
    </row>
    <row r="16" spans="1:16" x14ac:dyDescent="0.25">
      <c r="A16" s="24"/>
      <c r="B16" s="25" t="s">
        <v>73</v>
      </c>
      <c r="C16" s="132"/>
      <c r="D16" s="133"/>
      <c r="E16" s="61">
        <f>SUM(E14:E15)</f>
        <v>0</v>
      </c>
      <c r="F16" s="61">
        <f t="shared" ref="F16:G16" si="4">SUM(F14:F15)</f>
        <v>0</v>
      </c>
      <c r="G16" s="61">
        <f t="shared" si="4"/>
        <v>0</v>
      </c>
      <c r="H16" s="26"/>
      <c r="I16" s="25"/>
      <c r="J16" s="25"/>
      <c r="K16" s="46"/>
      <c r="L16" s="86">
        <f>SUM(L14:L15)</f>
        <v>0</v>
      </c>
      <c r="M16" s="84" t="s">
        <v>61</v>
      </c>
      <c r="N16" s="87"/>
      <c r="O16" s="88">
        <f>SUM(O14:O15)</f>
        <v>0</v>
      </c>
      <c r="P16" s="68"/>
    </row>
    <row r="17" spans="1:16" x14ac:dyDescent="0.25">
      <c r="A17" s="21"/>
      <c r="B17" s="22"/>
      <c r="C17" s="132"/>
      <c r="D17" s="137"/>
      <c r="E17" s="60"/>
      <c r="F17" s="60"/>
      <c r="G17" s="60"/>
      <c r="H17" s="23"/>
      <c r="I17" s="22"/>
      <c r="J17" s="22"/>
      <c r="K17" s="123"/>
      <c r="L17" s="86"/>
      <c r="M17" s="89"/>
      <c r="N17" s="90"/>
      <c r="O17" s="86"/>
      <c r="P17" s="68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/>
      <c r="C18" s="198" t="s">
        <v>75</v>
      </c>
      <c r="D18" s="199"/>
      <c r="E18" s="25"/>
      <c r="F18" s="25"/>
      <c r="G18" s="25">
        <f>SUM(E18:F18)</f>
        <v>0</v>
      </c>
      <c r="H18" s="23"/>
      <c r="I18" s="22"/>
      <c r="J18" s="22"/>
      <c r="K18" s="123"/>
      <c r="L18" s="86"/>
      <c r="M18" s="89" t="s">
        <v>61</v>
      </c>
      <c r="N18" s="85"/>
      <c r="O18" s="86">
        <f>SUM(N18*G18)</f>
        <v>0</v>
      </c>
      <c r="P18" s="68"/>
    </row>
    <row r="19" spans="1:16" x14ac:dyDescent="0.25">
      <c r="A19" s="21"/>
      <c r="B19" s="22"/>
      <c r="C19" s="132" t="s">
        <v>74</v>
      </c>
      <c r="D19" s="137"/>
      <c r="E19" s="60"/>
      <c r="F19" s="60"/>
      <c r="G19" s="60">
        <f t="shared" ref="G19" si="6">SUM(E19:F19)</f>
        <v>0</v>
      </c>
      <c r="H19" s="23"/>
      <c r="I19" s="22"/>
      <c r="J19" s="22"/>
      <c r="K19" s="123"/>
      <c r="L19" s="86"/>
      <c r="M19" s="89" t="s">
        <v>61</v>
      </c>
      <c r="N19" s="85"/>
      <c r="O19" s="86">
        <f t="shared" ref="O19" si="7">SUM(N19*G19)</f>
        <v>0</v>
      </c>
      <c r="P19" s="68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32"/>
      <c r="D20" s="133"/>
      <c r="E20" s="61">
        <f>SUM(E18:E19)</f>
        <v>0</v>
      </c>
      <c r="F20" s="61">
        <f t="shared" ref="F20:G20" si="8">SUM(F18:F19)</f>
        <v>0</v>
      </c>
      <c r="G20" s="61">
        <f t="shared" si="8"/>
        <v>0</v>
      </c>
      <c r="H20" s="29"/>
      <c r="I20" s="28"/>
      <c r="J20" s="28"/>
      <c r="K20" s="53"/>
      <c r="L20" s="97">
        <f>SUM(L18:L19)</f>
        <v>0</v>
      </c>
      <c r="M20" s="98"/>
      <c r="N20" s="99"/>
      <c r="O20" s="97">
        <f>SUM(O18:O19)</f>
        <v>0</v>
      </c>
      <c r="P20" s="68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8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85" t="s">
        <v>13</v>
      </c>
      <c r="K22" s="185"/>
      <c r="L22" s="36">
        <f>L12+L16+L20</f>
        <v>793.69</v>
      </c>
      <c r="M22" s="39"/>
      <c r="N22" s="41" t="s">
        <v>14</v>
      </c>
      <c r="O22" s="36">
        <f>O12+O16+O20</f>
        <v>0</v>
      </c>
      <c r="P22" s="68" t="str">
        <f>IF(O22&gt;L22,"prekročená cena","nižšia ako stanovená")</f>
        <v>nižšia ako stanovená</v>
      </c>
    </row>
    <row r="23" spans="1:16" ht="15.75" thickBot="1" x14ac:dyDescent="0.3">
      <c r="A23" s="186" t="s">
        <v>15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8"/>
      <c r="O23" s="36">
        <f>O22*0.2</f>
        <v>0</v>
      </c>
    </row>
    <row r="24" spans="1:16" ht="15.75" thickBot="1" x14ac:dyDescent="0.3">
      <c r="A24" s="186" t="s">
        <v>16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8"/>
      <c r="O24" s="36">
        <f>O22+O23</f>
        <v>0</v>
      </c>
    </row>
    <row r="25" spans="1:16" x14ac:dyDescent="0.25">
      <c r="A25" s="174" t="s">
        <v>17</v>
      </c>
      <c r="B25" s="174"/>
      <c r="C25" s="174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89" t="s">
        <v>65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76" t="s">
        <v>67</v>
      </c>
      <c r="B28" s="177"/>
      <c r="C28" s="177"/>
      <c r="D28" s="177"/>
      <c r="E28" s="178"/>
      <c r="F28" s="175" t="s">
        <v>56</v>
      </c>
      <c r="G28" s="44" t="s">
        <v>18</v>
      </c>
      <c r="H28" s="190">
        <f>'zákazka a cenová ponuka 1 '!H28:O28</f>
        <v>0</v>
      </c>
      <c r="I28" s="191"/>
      <c r="J28" s="191"/>
      <c r="K28" s="191"/>
      <c r="L28" s="191"/>
      <c r="M28" s="191"/>
      <c r="N28" s="191"/>
      <c r="O28" s="192"/>
    </row>
    <row r="29" spans="1:16" x14ac:dyDescent="0.25">
      <c r="A29" s="179"/>
      <c r="B29" s="180"/>
      <c r="C29" s="180"/>
      <c r="D29" s="180"/>
      <c r="E29" s="181"/>
      <c r="F29" s="175"/>
      <c r="G29" s="44" t="s">
        <v>19</v>
      </c>
      <c r="H29" s="190">
        <f>'zákazka a cenová ponuka 1 '!H29:O29</f>
        <v>0</v>
      </c>
      <c r="I29" s="191"/>
      <c r="J29" s="191"/>
      <c r="K29" s="191"/>
      <c r="L29" s="191"/>
      <c r="M29" s="191"/>
      <c r="N29" s="191"/>
      <c r="O29" s="192"/>
    </row>
    <row r="30" spans="1:16" ht="18" customHeight="1" x14ac:dyDescent="0.25">
      <c r="A30" s="179"/>
      <c r="B30" s="180"/>
      <c r="C30" s="180"/>
      <c r="D30" s="180"/>
      <c r="E30" s="181"/>
      <c r="F30" s="175"/>
      <c r="G30" s="44" t="s">
        <v>20</v>
      </c>
      <c r="H30" s="190">
        <f>'zákazka a cenová ponuka 1 '!H30:O30</f>
        <v>0</v>
      </c>
      <c r="I30" s="191"/>
      <c r="J30" s="191"/>
      <c r="K30" s="191"/>
      <c r="L30" s="191"/>
      <c r="M30" s="191"/>
      <c r="N30" s="191"/>
      <c r="O30" s="192"/>
    </row>
    <row r="31" spans="1:16" x14ac:dyDescent="0.25">
      <c r="A31" s="179"/>
      <c r="B31" s="180"/>
      <c r="C31" s="180"/>
      <c r="D31" s="180"/>
      <c r="E31" s="181"/>
      <c r="F31" s="175"/>
      <c r="G31" s="44" t="s">
        <v>21</v>
      </c>
      <c r="H31" s="190">
        <f>'zákazka a cenová ponuka 1 '!H31:O31</f>
        <v>0</v>
      </c>
      <c r="I31" s="191"/>
      <c r="J31" s="191"/>
      <c r="K31" s="191"/>
      <c r="L31" s="191"/>
      <c r="M31" s="191"/>
      <c r="N31" s="191"/>
      <c r="O31" s="192"/>
    </row>
    <row r="32" spans="1:16" x14ac:dyDescent="0.25">
      <c r="A32" s="179"/>
      <c r="B32" s="180"/>
      <c r="C32" s="180"/>
      <c r="D32" s="180"/>
      <c r="E32" s="181"/>
      <c r="F32" s="175"/>
      <c r="G32" s="44" t="s">
        <v>22</v>
      </c>
      <c r="H32" s="190">
        <f>'zákazka a cenová ponuka 1 '!H32:O32</f>
        <v>0</v>
      </c>
      <c r="I32" s="191"/>
      <c r="J32" s="191"/>
      <c r="K32" s="191"/>
      <c r="L32" s="191"/>
      <c r="M32" s="191"/>
      <c r="N32" s="191"/>
      <c r="O32" s="192"/>
    </row>
    <row r="33" spans="1:15" x14ac:dyDescent="0.25">
      <c r="A33" s="179"/>
      <c r="B33" s="180"/>
      <c r="C33" s="180"/>
      <c r="D33" s="180"/>
      <c r="E33" s="181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79"/>
      <c r="B34" s="180"/>
      <c r="C34" s="180"/>
      <c r="D34" s="180"/>
      <c r="E34" s="181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82"/>
      <c r="B35" s="183"/>
      <c r="C35" s="183"/>
      <c r="D35" s="183"/>
      <c r="E35" s="184"/>
      <c r="F35" s="43"/>
      <c r="G35" s="16"/>
      <c r="H35" s="16"/>
      <c r="I35" s="16"/>
      <c r="J35" s="16" t="s">
        <v>23</v>
      </c>
      <c r="K35" s="16"/>
      <c r="L35" s="171"/>
      <c r="M35" s="172"/>
      <c r="N35" s="173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WhbLqRX/ZrFe1+wIqZpjba8+UCpsEesdGQoZ56PX1/rOOL06LSOJNxwxIyEFVe2E6u33SZsnJmxgyyfaP2EJ5A==" saltValue="KbpCNt+AGVGIqqCAq9TGfQ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B18" sqref="B18:B19"/>
    </sheetView>
  </sheetViews>
  <sheetFormatPr defaultRowHeight="15" x14ac:dyDescent="0.25"/>
  <cols>
    <col min="1" max="1" width="13.7109375" style="66" customWidth="1"/>
    <col min="2" max="2" width="12" style="66" customWidth="1"/>
    <col min="3" max="3" width="14.85546875" style="66" customWidth="1"/>
    <col min="4" max="4" width="14.5703125" style="66" customWidth="1"/>
    <col min="5" max="6" width="9.140625" style="66"/>
    <col min="7" max="7" width="11.85546875" style="66" customWidth="1"/>
    <col min="8" max="10" width="9.140625" style="66"/>
    <col min="11" max="11" width="11.42578125" style="66" customWidth="1"/>
    <col min="12" max="12" width="16.140625" style="66" customWidth="1"/>
    <col min="13" max="13" width="6.140625" style="66" customWidth="1"/>
    <col min="14" max="14" width="13.85546875" style="66" customWidth="1"/>
    <col min="15" max="15" width="15.85546875" style="66" customWidth="1"/>
    <col min="16" max="16" width="14.5703125" style="66" customWidth="1"/>
    <col min="17" max="17" width="9.42578125" style="66" bestFit="1" customWidth="1"/>
    <col min="18" max="16384" width="9.140625" style="66"/>
  </cols>
  <sheetData>
    <row r="1" spans="1:16" ht="18" x14ac:dyDescent="0.25">
      <c r="A1" s="134" t="s">
        <v>64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4" t="s">
        <v>69</v>
      </c>
      <c r="O1" s="13"/>
    </row>
    <row r="2" spans="1:16" ht="11.2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4" t="s">
        <v>70</v>
      </c>
      <c r="O2" s="13"/>
    </row>
    <row r="3" spans="1:16" ht="18" x14ac:dyDescent="0.25">
      <c r="A3" s="69" t="s">
        <v>0</v>
      </c>
      <c r="B3" s="70"/>
      <c r="C3" s="153" t="str">
        <f>'zákazka a cenová ponuka 1 '!C3:K3</f>
        <v xml:space="preserve">Lesnícke služby v ťažbovom procese na OZ Vranov n/T, VC LS Turcovce VC 2   </v>
      </c>
      <c r="D3" s="154"/>
      <c r="E3" s="154"/>
      <c r="F3" s="154"/>
      <c r="G3" s="154"/>
      <c r="H3" s="154"/>
      <c r="I3" s="154"/>
      <c r="J3" s="154"/>
      <c r="K3" s="154"/>
      <c r="L3" s="57"/>
      <c r="N3" s="12"/>
      <c r="O3" s="13"/>
    </row>
    <row r="4" spans="1:16" x14ac:dyDescent="0.25">
      <c r="A4" s="71" t="s">
        <v>1</v>
      </c>
      <c r="B4" s="150" t="str">
        <f>'zákazka a cenová ponuka 1 '!B4:F4</f>
        <v>Lesy SR š.p. OZ Vranov n/T</v>
      </c>
      <c r="C4" s="150"/>
      <c r="D4" s="150"/>
      <c r="E4" s="150"/>
      <c r="F4" s="150"/>
      <c r="G4" s="72"/>
      <c r="H4" s="73"/>
      <c r="I4" s="73"/>
      <c r="J4" s="74"/>
      <c r="K4" s="73"/>
      <c r="L4" s="16"/>
      <c r="M4" s="16"/>
      <c r="N4" s="16"/>
      <c r="O4" s="16"/>
    </row>
    <row r="5" spans="1:16" ht="6" customHeight="1" thickBot="1" x14ac:dyDescent="0.3">
      <c r="A5" s="59"/>
      <c r="B5" s="151"/>
      <c r="C5" s="151"/>
      <c r="D5" s="151"/>
      <c r="E5" s="151"/>
      <c r="F5" s="151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48" t="s">
        <v>66</v>
      </c>
      <c r="B6" s="149"/>
      <c r="C6" s="6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9" t="s">
        <v>72</v>
      </c>
      <c r="B7" s="155" t="s">
        <v>2</v>
      </c>
      <c r="C7" s="157" t="s">
        <v>53</v>
      </c>
      <c r="D7" s="158"/>
      <c r="E7" s="165" t="s">
        <v>3</v>
      </c>
      <c r="F7" s="166"/>
      <c r="G7" s="167"/>
      <c r="H7" s="138" t="s">
        <v>4</v>
      </c>
      <c r="I7" s="141" t="s">
        <v>5</v>
      </c>
      <c r="J7" s="143" t="s">
        <v>6</v>
      </c>
      <c r="K7" s="146" t="s">
        <v>7</v>
      </c>
      <c r="L7" s="141" t="s">
        <v>54</v>
      </c>
      <c r="M7" s="141" t="s">
        <v>60</v>
      </c>
      <c r="N7" s="159" t="s">
        <v>58</v>
      </c>
      <c r="O7" s="161" t="s">
        <v>59</v>
      </c>
    </row>
    <row r="8" spans="1:16" ht="21.75" customHeight="1" x14ac:dyDescent="0.25">
      <c r="A8" s="126" t="str">
        <f>'zákazka a cenová ponuka 1 '!A8:A9</f>
        <v>Turcovce VC 2 LO 02+03</v>
      </c>
      <c r="B8" s="156"/>
      <c r="C8" s="163" t="s">
        <v>68</v>
      </c>
      <c r="D8" s="164"/>
      <c r="E8" s="163" t="s">
        <v>9</v>
      </c>
      <c r="F8" s="142" t="s">
        <v>10</v>
      </c>
      <c r="G8" s="141" t="s">
        <v>11</v>
      </c>
      <c r="H8" s="139"/>
      <c r="I8" s="142"/>
      <c r="J8" s="144"/>
      <c r="K8" s="147"/>
      <c r="L8" s="142"/>
      <c r="M8" s="142"/>
      <c r="N8" s="160"/>
      <c r="O8" s="162"/>
    </row>
    <row r="9" spans="1:16" ht="50.25" customHeight="1" thickBot="1" x14ac:dyDescent="0.3">
      <c r="A9" s="127"/>
      <c r="B9" s="156"/>
      <c r="C9" s="163"/>
      <c r="D9" s="164"/>
      <c r="E9" s="163"/>
      <c r="F9" s="142"/>
      <c r="G9" s="142"/>
      <c r="H9" s="140"/>
      <c r="I9" s="142"/>
      <c r="J9" s="145"/>
      <c r="K9" s="147"/>
      <c r="L9" s="152"/>
      <c r="M9" s="152"/>
      <c r="N9" s="160"/>
      <c r="O9" s="162"/>
    </row>
    <row r="10" spans="1:16" x14ac:dyDescent="0.25">
      <c r="A10" s="101"/>
      <c r="B10" s="75"/>
      <c r="C10" s="135" t="s">
        <v>75</v>
      </c>
      <c r="D10" s="136"/>
      <c r="E10" s="76"/>
      <c r="F10" s="76"/>
      <c r="G10" s="77">
        <f>SUM(E10:F10)</f>
        <v>0</v>
      </c>
      <c r="H10" s="76"/>
      <c r="I10" s="76"/>
      <c r="J10" s="76"/>
      <c r="K10" s="78"/>
      <c r="L10" s="79"/>
      <c r="M10" s="80" t="s">
        <v>61</v>
      </c>
      <c r="N10" s="81"/>
      <c r="O10" s="82">
        <f>SUM(N10*G10)</f>
        <v>0</v>
      </c>
      <c r="P10" s="68" t="str">
        <f>IF( O10=0," ", IF(100-((L10/O10)*100)&gt;20,"viac ako 20%",0))</f>
        <v xml:space="preserve"> </v>
      </c>
    </row>
    <row r="11" spans="1:16" x14ac:dyDescent="0.25">
      <c r="A11" s="102"/>
      <c r="B11" s="62"/>
      <c r="C11" s="130" t="s">
        <v>74</v>
      </c>
      <c r="D11" s="131"/>
      <c r="E11" s="63"/>
      <c r="F11" s="63"/>
      <c r="G11" s="60">
        <f t="shared" ref="G11" si="0">SUM(E11:F11)</f>
        <v>0</v>
      </c>
      <c r="H11" s="64"/>
      <c r="I11" s="62"/>
      <c r="J11" s="62"/>
      <c r="K11" s="65"/>
      <c r="L11" s="83"/>
      <c r="M11" s="84" t="s">
        <v>61</v>
      </c>
      <c r="N11" s="85"/>
      <c r="O11" s="86">
        <f>SUM(N11*G11)</f>
        <v>0</v>
      </c>
      <c r="P11" s="68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32"/>
      <c r="D12" s="133"/>
      <c r="E12" s="61">
        <f>SUM(E10:E11)</f>
        <v>0</v>
      </c>
      <c r="F12" s="61">
        <f t="shared" ref="F12:G12" si="2">SUM(F10:F11)</f>
        <v>0</v>
      </c>
      <c r="G12" s="61">
        <f t="shared" si="2"/>
        <v>0</v>
      </c>
      <c r="H12" s="26"/>
      <c r="I12" s="25"/>
      <c r="J12" s="25"/>
      <c r="K12" s="46"/>
      <c r="L12" s="86">
        <f>SUM(L10:L11)</f>
        <v>0</v>
      </c>
      <c r="M12" s="84" t="s">
        <v>61</v>
      </c>
      <c r="N12" s="87"/>
      <c r="O12" s="88">
        <f>SUM(O10:O11)</f>
        <v>0</v>
      </c>
      <c r="P12" s="68" t="str">
        <f>IF( O12=0," ", IF(100-((L12/O12)*100)&gt;20,"viac ako 20%",0))</f>
        <v xml:space="preserve"> </v>
      </c>
    </row>
    <row r="13" spans="1:16" x14ac:dyDescent="0.25">
      <c r="A13" s="24"/>
      <c r="B13" s="22"/>
      <c r="C13" s="56"/>
      <c r="D13" s="58"/>
      <c r="E13" s="60"/>
      <c r="F13" s="60"/>
      <c r="G13" s="60"/>
      <c r="H13" s="23"/>
      <c r="I13" s="22"/>
      <c r="J13" s="22"/>
      <c r="K13" s="56"/>
      <c r="L13" s="86"/>
      <c r="M13" s="89"/>
      <c r="N13" s="90"/>
      <c r="O13" s="86"/>
      <c r="P13" s="68"/>
    </row>
    <row r="14" spans="1:16" x14ac:dyDescent="0.25">
      <c r="A14" s="110"/>
      <c r="B14" s="91"/>
      <c r="C14" s="128" t="s">
        <v>75</v>
      </c>
      <c r="D14" s="129"/>
      <c r="E14" s="92"/>
      <c r="F14" s="92"/>
      <c r="G14" s="25">
        <f>SUM(E14:F14)</f>
        <v>0</v>
      </c>
      <c r="H14" s="92"/>
      <c r="I14" s="92"/>
      <c r="J14" s="92"/>
      <c r="K14" s="93"/>
      <c r="L14" s="94"/>
      <c r="M14" s="95" t="s">
        <v>61</v>
      </c>
      <c r="N14" s="96"/>
      <c r="O14" s="88">
        <f>SUM(N14*G14)</f>
        <v>0</v>
      </c>
      <c r="P14" s="68"/>
    </row>
    <row r="15" spans="1:16" x14ac:dyDescent="0.25">
      <c r="A15" s="110"/>
      <c r="B15" s="62"/>
      <c r="C15" s="130" t="s">
        <v>74</v>
      </c>
      <c r="D15" s="131"/>
      <c r="E15" s="63"/>
      <c r="F15" s="63"/>
      <c r="G15" s="60">
        <f t="shared" ref="G15" si="3">SUM(E15:F15)</f>
        <v>0</v>
      </c>
      <c r="H15" s="64"/>
      <c r="I15" s="62"/>
      <c r="J15" s="62"/>
      <c r="K15" s="65"/>
      <c r="L15" s="83"/>
      <c r="M15" s="84" t="s">
        <v>61</v>
      </c>
      <c r="N15" s="85"/>
      <c r="O15" s="86">
        <f>SUM(N15*G15)</f>
        <v>0</v>
      </c>
      <c r="P15" s="68"/>
    </row>
    <row r="16" spans="1:16" x14ac:dyDescent="0.25">
      <c r="A16" s="24"/>
      <c r="B16" s="25" t="s">
        <v>73</v>
      </c>
      <c r="C16" s="132"/>
      <c r="D16" s="133"/>
      <c r="E16" s="61">
        <f>SUM(E14:E15)</f>
        <v>0</v>
      </c>
      <c r="F16" s="61">
        <f t="shared" ref="F16:G16" si="4">SUM(F14:F15)</f>
        <v>0</v>
      </c>
      <c r="G16" s="61">
        <f t="shared" si="4"/>
        <v>0</v>
      </c>
      <c r="H16" s="26"/>
      <c r="I16" s="25"/>
      <c r="J16" s="25"/>
      <c r="K16" s="46"/>
      <c r="L16" s="86">
        <f>SUM(L14:L15)</f>
        <v>0</v>
      </c>
      <c r="M16" s="84" t="s">
        <v>61</v>
      </c>
      <c r="N16" s="87"/>
      <c r="O16" s="88">
        <f>SUM(O14:O15)</f>
        <v>0</v>
      </c>
      <c r="P16" s="68"/>
    </row>
    <row r="17" spans="1:16" x14ac:dyDescent="0.25">
      <c r="A17" s="21"/>
      <c r="B17" s="22"/>
      <c r="C17" s="132"/>
      <c r="D17" s="137"/>
      <c r="E17" s="60"/>
      <c r="F17" s="60"/>
      <c r="G17" s="60"/>
      <c r="H17" s="23"/>
      <c r="I17" s="22"/>
      <c r="J17" s="22"/>
      <c r="K17" s="56"/>
      <c r="L17" s="86"/>
      <c r="M17" s="89"/>
      <c r="N17" s="90"/>
      <c r="O17" s="86"/>
      <c r="P17" s="68" t="str">
        <f t="shared" ref="P17:P20" si="5">IF( O17=0," ", IF(100-((L17/O17)*100)&gt;20,"viac ako 20%",0))</f>
        <v xml:space="preserve"> </v>
      </c>
    </row>
    <row r="18" spans="1:16" x14ac:dyDescent="0.25">
      <c r="A18" s="102"/>
      <c r="B18" s="62"/>
      <c r="C18" s="128" t="s">
        <v>75</v>
      </c>
      <c r="D18" s="129"/>
      <c r="E18" s="92"/>
      <c r="F18" s="92"/>
      <c r="G18" s="25">
        <f>SUM(E18:F18)</f>
        <v>0</v>
      </c>
      <c r="H18" s="64"/>
      <c r="I18" s="62"/>
      <c r="J18" s="62"/>
      <c r="K18" s="65"/>
      <c r="L18" s="83"/>
      <c r="M18" s="89" t="s">
        <v>61</v>
      </c>
      <c r="N18" s="85"/>
      <c r="O18" s="86">
        <f>SUM(N18*G18)</f>
        <v>0</v>
      </c>
      <c r="P18" s="68"/>
    </row>
    <row r="19" spans="1:16" x14ac:dyDescent="0.25">
      <c r="A19" s="102"/>
      <c r="B19" s="62"/>
      <c r="C19" s="130" t="s">
        <v>74</v>
      </c>
      <c r="D19" s="131"/>
      <c r="E19" s="63"/>
      <c r="F19" s="63"/>
      <c r="G19" s="60">
        <f t="shared" ref="G19" si="6">SUM(E19:F19)</f>
        <v>0</v>
      </c>
      <c r="H19" s="64"/>
      <c r="I19" s="62"/>
      <c r="J19" s="62"/>
      <c r="K19" s="65"/>
      <c r="L19" s="83"/>
      <c r="M19" s="89" t="s">
        <v>61</v>
      </c>
      <c r="N19" s="85"/>
      <c r="O19" s="86">
        <f t="shared" ref="O19" si="7">SUM(N19*G19)</f>
        <v>0</v>
      </c>
      <c r="P19" s="68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32"/>
      <c r="D20" s="133"/>
      <c r="E20" s="61">
        <f>SUM(E18:E19)</f>
        <v>0</v>
      </c>
      <c r="F20" s="61">
        <f t="shared" ref="F20:G20" si="8">SUM(F18:F19)</f>
        <v>0</v>
      </c>
      <c r="G20" s="61">
        <f t="shared" si="8"/>
        <v>0</v>
      </c>
      <c r="H20" s="29"/>
      <c r="I20" s="28"/>
      <c r="J20" s="28"/>
      <c r="K20" s="53"/>
      <c r="L20" s="97">
        <f>SUM(L18:L19)</f>
        <v>0</v>
      </c>
      <c r="M20" s="98"/>
      <c r="N20" s="99"/>
      <c r="O20" s="97">
        <f>SUM(O18:O19)</f>
        <v>0</v>
      </c>
      <c r="P20" s="68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8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85" t="s">
        <v>13</v>
      </c>
      <c r="K22" s="185"/>
      <c r="L22" s="36">
        <f>L12+L16+L20</f>
        <v>0</v>
      </c>
      <c r="M22" s="39"/>
      <c r="N22" s="41" t="s">
        <v>14</v>
      </c>
      <c r="O22" s="36">
        <f>O12+O16+O20</f>
        <v>0</v>
      </c>
      <c r="P22" s="68" t="str">
        <f>IF(O22&gt;L22,"prekročená cena","nižšia ako stanovená")</f>
        <v>nižšia ako stanovená</v>
      </c>
    </row>
    <row r="23" spans="1:16" ht="15.75" thickBot="1" x14ac:dyDescent="0.3">
      <c r="A23" s="186" t="s">
        <v>15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8"/>
      <c r="O23" s="36">
        <f>O22*0.2</f>
        <v>0</v>
      </c>
    </row>
    <row r="24" spans="1:16" ht="15.75" thickBot="1" x14ac:dyDescent="0.3">
      <c r="A24" s="186" t="s">
        <v>16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8"/>
      <c r="O24" s="36">
        <f>O22+O23</f>
        <v>0</v>
      </c>
    </row>
    <row r="25" spans="1:16" x14ac:dyDescent="0.25">
      <c r="A25" s="174" t="s">
        <v>17</v>
      </c>
      <c r="B25" s="174"/>
      <c r="C25" s="174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89" t="s">
        <v>65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76" t="s">
        <v>67</v>
      </c>
      <c r="B28" s="177"/>
      <c r="C28" s="177"/>
      <c r="D28" s="177"/>
      <c r="E28" s="178"/>
      <c r="F28" s="175" t="s">
        <v>56</v>
      </c>
      <c r="G28" s="44" t="s">
        <v>18</v>
      </c>
      <c r="H28" s="190">
        <f>'zákazka a cenová ponuka 1 '!H28:O28</f>
        <v>0</v>
      </c>
      <c r="I28" s="191"/>
      <c r="J28" s="191"/>
      <c r="K28" s="191"/>
      <c r="L28" s="191"/>
      <c r="M28" s="191"/>
      <c r="N28" s="191"/>
      <c r="O28" s="192"/>
    </row>
    <row r="29" spans="1:16" x14ac:dyDescent="0.25">
      <c r="A29" s="179"/>
      <c r="B29" s="180"/>
      <c r="C29" s="180"/>
      <c r="D29" s="180"/>
      <c r="E29" s="181"/>
      <c r="F29" s="175"/>
      <c r="G29" s="44" t="s">
        <v>19</v>
      </c>
      <c r="H29" s="190">
        <f>'zákazka a cenová ponuka 1 '!H29:O29</f>
        <v>0</v>
      </c>
      <c r="I29" s="191"/>
      <c r="J29" s="191"/>
      <c r="K29" s="191"/>
      <c r="L29" s="191"/>
      <c r="M29" s="191"/>
      <c r="N29" s="191"/>
      <c r="O29" s="192"/>
    </row>
    <row r="30" spans="1:16" ht="18" customHeight="1" x14ac:dyDescent="0.25">
      <c r="A30" s="179"/>
      <c r="B30" s="180"/>
      <c r="C30" s="180"/>
      <c r="D30" s="180"/>
      <c r="E30" s="181"/>
      <c r="F30" s="175"/>
      <c r="G30" s="44" t="s">
        <v>20</v>
      </c>
      <c r="H30" s="190">
        <f>'zákazka a cenová ponuka 1 '!H30:O30</f>
        <v>0</v>
      </c>
      <c r="I30" s="191"/>
      <c r="J30" s="191"/>
      <c r="K30" s="191"/>
      <c r="L30" s="191"/>
      <c r="M30" s="191"/>
      <c r="N30" s="191"/>
      <c r="O30" s="192"/>
    </row>
    <row r="31" spans="1:16" x14ac:dyDescent="0.25">
      <c r="A31" s="179"/>
      <c r="B31" s="180"/>
      <c r="C31" s="180"/>
      <c r="D31" s="180"/>
      <c r="E31" s="181"/>
      <c r="F31" s="175"/>
      <c r="G31" s="44" t="s">
        <v>21</v>
      </c>
      <c r="H31" s="190">
        <f>'zákazka a cenová ponuka 1 '!H31:O31</f>
        <v>0</v>
      </c>
      <c r="I31" s="191"/>
      <c r="J31" s="191"/>
      <c r="K31" s="191"/>
      <c r="L31" s="191"/>
      <c r="M31" s="191"/>
      <c r="N31" s="191"/>
      <c r="O31" s="192"/>
    </row>
    <row r="32" spans="1:16" x14ac:dyDescent="0.25">
      <c r="A32" s="179"/>
      <c r="B32" s="180"/>
      <c r="C32" s="180"/>
      <c r="D32" s="180"/>
      <c r="E32" s="181"/>
      <c r="F32" s="175"/>
      <c r="G32" s="44" t="s">
        <v>22</v>
      </c>
      <c r="H32" s="190">
        <f>'zákazka a cenová ponuka 1 '!H32:O32</f>
        <v>0</v>
      </c>
      <c r="I32" s="191"/>
      <c r="J32" s="191"/>
      <c r="K32" s="191"/>
      <c r="L32" s="191"/>
      <c r="M32" s="191"/>
      <c r="N32" s="191"/>
      <c r="O32" s="192"/>
    </row>
    <row r="33" spans="1:15" x14ac:dyDescent="0.25">
      <c r="A33" s="179"/>
      <c r="B33" s="180"/>
      <c r="C33" s="180"/>
      <c r="D33" s="180"/>
      <c r="E33" s="181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79"/>
      <c r="B34" s="180"/>
      <c r="C34" s="180"/>
      <c r="D34" s="180"/>
      <c r="E34" s="181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82"/>
      <c r="B35" s="183"/>
      <c r="C35" s="183"/>
      <c r="D35" s="183"/>
      <c r="E35" s="184"/>
      <c r="F35" s="43"/>
      <c r="G35" s="16"/>
      <c r="H35" s="16"/>
      <c r="I35" s="16"/>
      <c r="J35" s="16" t="s">
        <v>23</v>
      </c>
      <c r="K35" s="16"/>
      <c r="L35" s="171"/>
      <c r="M35" s="172"/>
      <c r="N35" s="173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XSlMU78YWBYf5po3ztQ69KXxaf/MMjBlJDkjuFoKacDdv3Ze4VfwL7MFsbN6VGNAbF7Y2LXBflsEJ2EghOKoiQ==" saltValue="EPLj4IqPAHtmiNmBiVOX1g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B18" sqref="B18:B19"/>
    </sheetView>
  </sheetViews>
  <sheetFormatPr defaultRowHeight="15" x14ac:dyDescent="0.25"/>
  <cols>
    <col min="1" max="1" width="13.7109375" style="66" customWidth="1"/>
    <col min="2" max="2" width="12" style="66" customWidth="1"/>
    <col min="3" max="3" width="14.85546875" style="66" customWidth="1"/>
    <col min="4" max="4" width="14.5703125" style="66" customWidth="1"/>
    <col min="5" max="6" width="9.140625" style="66"/>
    <col min="7" max="7" width="11.85546875" style="66" customWidth="1"/>
    <col min="8" max="10" width="9.140625" style="66"/>
    <col min="11" max="11" width="11.42578125" style="66" customWidth="1"/>
    <col min="12" max="12" width="16.140625" style="66" customWidth="1"/>
    <col min="13" max="13" width="6.140625" style="66" customWidth="1"/>
    <col min="14" max="14" width="13.85546875" style="66" customWidth="1"/>
    <col min="15" max="15" width="15.85546875" style="66" customWidth="1"/>
    <col min="16" max="16" width="14.5703125" style="66" customWidth="1"/>
    <col min="17" max="17" width="9.42578125" style="66" bestFit="1" customWidth="1"/>
    <col min="18" max="16384" width="9.140625" style="66"/>
  </cols>
  <sheetData>
    <row r="1" spans="1:16" ht="18" x14ac:dyDescent="0.25">
      <c r="A1" s="134" t="s">
        <v>64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4" t="s">
        <v>69</v>
      </c>
      <c r="O1" s="13"/>
    </row>
    <row r="2" spans="1:16" ht="11.2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4" t="s">
        <v>70</v>
      </c>
      <c r="O2" s="13"/>
    </row>
    <row r="3" spans="1:16" ht="18" x14ac:dyDescent="0.25">
      <c r="A3" s="69" t="s">
        <v>0</v>
      </c>
      <c r="B3" s="70"/>
      <c r="C3" s="153" t="str">
        <f>'zákazka a cenová ponuka 1 '!C3:K3</f>
        <v xml:space="preserve">Lesnícke služby v ťažbovom procese na OZ Vranov n/T, VC LS Turcovce VC 2   </v>
      </c>
      <c r="D3" s="154"/>
      <c r="E3" s="154"/>
      <c r="F3" s="154"/>
      <c r="G3" s="154"/>
      <c r="H3" s="154"/>
      <c r="I3" s="154"/>
      <c r="J3" s="154"/>
      <c r="K3" s="154"/>
      <c r="L3" s="57"/>
      <c r="N3" s="12"/>
      <c r="O3" s="13"/>
    </row>
    <row r="4" spans="1:16" x14ac:dyDescent="0.25">
      <c r="A4" s="71" t="s">
        <v>1</v>
      </c>
      <c r="B4" s="150" t="str">
        <f>'zákazka a cenová ponuka 1 '!B4:F4</f>
        <v>Lesy SR š.p. OZ Vranov n/T</v>
      </c>
      <c r="C4" s="150"/>
      <c r="D4" s="150"/>
      <c r="E4" s="150"/>
      <c r="F4" s="150"/>
      <c r="G4" s="72"/>
      <c r="H4" s="73"/>
      <c r="I4" s="73"/>
      <c r="J4" s="74"/>
      <c r="K4" s="73"/>
      <c r="L4" s="16"/>
      <c r="M4" s="16"/>
      <c r="N4" s="16"/>
      <c r="O4" s="16"/>
    </row>
    <row r="5" spans="1:16" ht="6" customHeight="1" thickBot="1" x14ac:dyDescent="0.3">
      <c r="A5" s="59"/>
      <c r="B5" s="151"/>
      <c r="C5" s="151"/>
      <c r="D5" s="151"/>
      <c r="E5" s="151"/>
      <c r="F5" s="151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48" t="s">
        <v>66</v>
      </c>
      <c r="B6" s="149"/>
      <c r="C6" s="67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109" t="s">
        <v>72</v>
      </c>
      <c r="B7" s="155" t="s">
        <v>2</v>
      </c>
      <c r="C7" s="157" t="s">
        <v>53</v>
      </c>
      <c r="D7" s="158"/>
      <c r="E7" s="165" t="s">
        <v>3</v>
      </c>
      <c r="F7" s="166"/>
      <c r="G7" s="167"/>
      <c r="H7" s="138" t="s">
        <v>4</v>
      </c>
      <c r="I7" s="141" t="s">
        <v>5</v>
      </c>
      <c r="J7" s="143" t="s">
        <v>6</v>
      </c>
      <c r="K7" s="146" t="s">
        <v>7</v>
      </c>
      <c r="L7" s="141" t="s">
        <v>54</v>
      </c>
      <c r="M7" s="141" t="s">
        <v>60</v>
      </c>
      <c r="N7" s="159" t="s">
        <v>58</v>
      </c>
      <c r="O7" s="161" t="s">
        <v>59</v>
      </c>
    </row>
    <row r="8" spans="1:16" ht="21.75" customHeight="1" x14ac:dyDescent="0.25">
      <c r="A8" s="126" t="str">
        <f>'zákazka a cenová ponuka 1 '!A8:A9</f>
        <v>Turcovce VC 2 LO 02+03</v>
      </c>
      <c r="B8" s="156"/>
      <c r="C8" s="163" t="s">
        <v>68</v>
      </c>
      <c r="D8" s="164"/>
      <c r="E8" s="163" t="s">
        <v>9</v>
      </c>
      <c r="F8" s="142" t="s">
        <v>10</v>
      </c>
      <c r="G8" s="141" t="s">
        <v>11</v>
      </c>
      <c r="H8" s="139"/>
      <c r="I8" s="142"/>
      <c r="J8" s="144"/>
      <c r="K8" s="147"/>
      <c r="L8" s="142"/>
      <c r="M8" s="142"/>
      <c r="N8" s="160"/>
      <c r="O8" s="162"/>
    </row>
    <row r="9" spans="1:16" ht="50.25" customHeight="1" thickBot="1" x14ac:dyDescent="0.3">
      <c r="A9" s="127"/>
      <c r="B9" s="156"/>
      <c r="C9" s="163"/>
      <c r="D9" s="164"/>
      <c r="E9" s="163"/>
      <c r="F9" s="142"/>
      <c r="G9" s="142"/>
      <c r="H9" s="140"/>
      <c r="I9" s="142"/>
      <c r="J9" s="145"/>
      <c r="K9" s="147"/>
      <c r="L9" s="152"/>
      <c r="M9" s="152"/>
      <c r="N9" s="160"/>
      <c r="O9" s="162"/>
    </row>
    <row r="10" spans="1:16" x14ac:dyDescent="0.25">
      <c r="A10" s="101"/>
      <c r="B10" s="75"/>
      <c r="C10" s="135" t="s">
        <v>75</v>
      </c>
      <c r="D10" s="136"/>
      <c r="E10" s="76"/>
      <c r="F10" s="76"/>
      <c r="G10" s="77">
        <f>SUM(E10:F10)</f>
        <v>0</v>
      </c>
      <c r="H10" s="76"/>
      <c r="I10" s="76"/>
      <c r="J10" s="76"/>
      <c r="K10" s="78"/>
      <c r="L10" s="79"/>
      <c r="M10" s="80" t="s">
        <v>61</v>
      </c>
      <c r="N10" s="81"/>
      <c r="O10" s="82">
        <f>SUM(N10*G10)</f>
        <v>0</v>
      </c>
      <c r="P10" s="68" t="str">
        <f>IF( O10=0," ", IF(100-((L10/O10)*100)&gt;20,"viac ako 20%",0))</f>
        <v xml:space="preserve"> </v>
      </c>
    </row>
    <row r="11" spans="1:16" x14ac:dyDescent="0.25">
      <c r="A11" s="102"/>
      <c r="B11" s="62"/>
      <c r="C11" s="130" t="s">
        <v>74</v>
      </c>
      <c r="D11" s="131"/>
      <c r="E11" s="63"/>
      <c r="F11" s="63"/>
      <c r="G11" s="60">
        <f t="shared" ref="G11" si="0">SUM(E11:F11)</f>
        <v>0</v>
      </c>
      <c r="H11" s="64"/>
      <c r="I11" s="62"/>
      <c r="J11" s="62"/>
      <c r="K11" s="65"/>
      <c r="L11" s="83"/>
      <c r="M11" s="84" t="s">
        <v>61</v>
      </c>
      <c r="N11" s="85"/>
      <c r="O11" s="86">
        <f>SUM(N11*G11)</f>
        <v>0</v>
      </c>
      <c r="P11" s="68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32"/>
      <c r="D12" s="133"/>
      <c r="E12" s="61">
        <f>SUM(E10:E11)</f>
        <v>0</v>
      </c>
      <c r="F12" s="61">
        <f t="shared" ref="F12:G12" si="2">SUM(F10:F11)</f>
        <v>0</v>
      </c>
      <c r="G12" s="61">
        <f t="shared" si="2"/>
        <v>0</v>
      </c>
      <c r="H12" s="26"/>
      <c r="I12" s="25"/>
      <c r="J12" s="25"/>
      <c r="K12" s="46"/>
      <c r="L12" s="86">
        <f>SUM(L10:L11)</f>
        <v>0</v>
      </c>
      <c r="M12" s="84" t="s">
        <v>61</v>
      </c>
      <c r="N12" s="87"/>
      <c r="O12" s="88">
        <f>SUM(O10:O11)</f>
        <v>0</v>
      </c>
      <c r="P12" s="68" t="str">
        <f>IF( O12=0," ", IF(100-((L12/O12)*100)&gt;20,"viac ako 20%",0))</f>
        <v xml:space="preserve"> </v>
      </c>
    </row>
    <row r="13" spans="1:16" x14ac:dyDescent="0.25">
      <c r="A13" s="24"/>
      <c r="B13" s="22"/>
      <c r="C13" s="56"/>
      <c r="D13" s="58"/>
      <c r="E13" s="60"/>
      <c r="F13" s="60"/>
      <c r="G13" s="60"/>
      <c r="H13" s="23"/>
      <c r="I13" s="22"/>
      <c r="J13" s="22"/>
      <c r="K13" s="56"/>
      <c r="L13" s="86"/>
      <c r="M13" s="89"/>
      <c r="N13" s="90"/>
      <c r="O13" s="86"/>
      <c r="P13" s="68"/>
    </row>
    <row r="14" spans="1:16" x14ac:dyDescent="0.25">
      <c r="A14" s="110"/>
      <c r="B14" s="91"/>
      <c r="C14" s="128" t="s">
        <v>75</v>
      </c>
      <c r="D14" s="129"/>
      <c r="E14" s="92"/>
      <c r="F14" s="92"/>
      <c r="G14" s="25">
        <f>SUM(E14:F14)</f>
        <v>0</v>
      </c>
      <c r="H14" s="92"/>
      <c r="I14" s="92"/>
      <c r="J14" s="92"/>
      <c r="K14" s="93"/>
      <c r="L14" s="94"/>
      <c r="M14" s="95" t="s">
        <v>61</v>
      </c>
      <c r="N14" s="96"/>
      <c r="O14" s="88">
        <f>SUM(N14*G14)</f>
        <v>0</v>
      </c>
      <c r="P14" s="68"/>
    </row>
    <row r="15" spans="1:16" x14ac:dyDescent="0.25">
      <c r="A15" s="110"/>
      <c r="B15" s="62"/>
      <c r="C15" s="130" t="s">
        <v>74</v>
      </c>
      <c r="D15" s="131"/>
      <c r="E15" s="63"/>
      <c r="F15" s="63"/>
      <c r="G15" s="60">
        <f t="shared" ref="G15" si="3">SUM(E15:F15)</f>
        <v>0</v>
      </c>
      <c r="H15" s="64"/>
      <c r="I15" s="62"/>
      <c r="J15" s="62"/>
      <c r="K15" s="65"/>
      <c r="L15" s="83"/>
      <c r="M15" s="84" t="s">
        <v>61</v>
      </c>
      <c r="N15" s="85"/>
      <c r="O15" s="86">
        <f>SUM(N15*G15)</f>
        <v>0</v>
      </c>
      <c r="P15" s="68"/>
    </row>
    <row r="16" spans="1:16" x14ac:dyDescent="0.25">
      <c r="A16" s="24"/>
      <c r="B16" s="25" t="s">
        <v>73</v>
      </c>
      <c r="C16" s="132"/>
      <c r="D16" s="133"/>
      <c r="E16" s="61">
        <f>SUM(E14:E15)</f>
        <v>0</v>
      </c>
      <c r="F16" s="61">
        <f t="shared" ref="F16:G16" si="4">SUM(F14:F15)</f>
        <v>0</v>
      </c>
      <c r="G16" s="61">
        <f t="shared" si="4"/>
        <v>0</v>
      </c>
      <c r="H16" s="26"/>
      <c r="I16" s="25"/>
      <c r="J16" s="25"/>
      <c r="K16" s="46"/>
      <c r="L16" s="86">
        <f>SUM(L14:L15)</f>
        <v>0</v>
      </c>
      <c r="M16" s="84" t="s">
        <v>61</v>
      </c>
      <c r="N16" s="87"/>
      <c r="O16" s="88">
        <f>SUM(O14:O15)</f>
        <v>0</v>
      </c>
      <c r="P16" s="68"/>
    </row>
    <row r="17" spans="1:16" x14ac:dyDescent="0.25">
      <c r="A17" s="21"/>
      <c r="B17" s="22"/>
      <c r="C17" s="132"/>
      <c r="D17" s="137"/>
      <c r="E17" s="60"/>
      <c r="F17" s="60"/>
      <c r="G17" s="60"/>
      <c r="H17" s="23"/>
      <c r="I17" s="22"/>
      <c r="J17" s="22"/>
      <c r="K17" s="56"/>
      <c r="L17" s="86"/>
      <c r="M17" s="89"/>
      <c r="N17" s="90"/>
      <c r="O17" s="86"/>
      <c r="P17" s="68" t="str">
        <f t="shared" ref="P17:P20" si="5">IF( O17=0," ", IF(100-((L17/O17)*100)&gt;20,"viac ako 20%",0))</f>
        <v xml:space="preserve"> </v>
      </c>
    </row>
    <row r="18" spans="1:16" x14ac:dyDescent="0.25">
      <c r="A18" s="102"/>
      <c r="B18" s="62"/>
      <c r="C18" s="128" t="s">
        <v>75</v>
      </c>
      <c r="D18" s="129"/>
      <c r="E18" s="92"/>
      <c r="F18" s="92"/>
      <c r="G18" s="25">
        <f>SUM(E18:F18)</f>
        <v>0</v>
      </c>
      <c r="H18" s="64"/>
      <c r="I18" s="62"/>
      <c r="J18" s="62"/>
      <c r="K18" s="65"/>
      <c r="L18" s="83"/>
      <c r="M18" s="89" t="s">
        <v>61</v>
      </c>
      <c r="N18" s="85"/>
      <c r="O18" s="86">
        <f>SUM(N18*G18)</f>
        <v>0</v>
      </c>
      <c r="P18" s="68"/>
    </row>
    <row r="19" spans="1:16" x14ac:dyDescent="0.25">
      <c r="A19" s="102"/>
      <c r="B19" s="62"/>
      <c r="C19" s="130" t="s">
        <v>74</v>
      </c>
      <c r="D19" s="131"/>
      <c r="E19" s="63"/>
      <c r="F19" s="63"/>
      <c r="G19" s="60">
        <f t="shared" ref="G19" si="6">SUM(E19:F19)</f>
        <v>0</v>
      </c>
      <c r="H19" s="64"/>
      <c r="I19" s="62"/>
      <c r="J19" s="62"/>
      <c r="K19" s="65"/>
      <c r="L19" s="83"/>
      <c r="M19" s="89" t="s">
        <v>61</v>
      </c>
      <c r="N19" s="85"/>
      <c r="O19" s="86">
        <f t="shared" ref="O19" si="7">SUM(N19*G19)</f>
        <v>0</v>
      </c>
      <c r="P19" s="68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32"/>
      <c r="D20" s="133"/>
      <c r="E20" s="61">
        <f>SUM(E18:E19)</f>
        <v>0</v>
      </c>
      <c r="F20" s="61">
        <f t="shared" ref="F20:G20" si="8">SUM(F18:F19)</f>
        <v>0</v>
      </c>
      <c r="G20" s="61">
        <f t="shared" si="8"/>
        <v>0</v>
      </c>
      <c r="H20" s="29"/>
      <c r="I20" s="28"/>
      <c r="J20" s="28"/>
      <c r="K20" s="53"/>
      <c r="L20" s="97">
        <f>SUM(L18:L19)</f>
        <v>0</v>
      </c>
      <c r="M20" s="98"/>
      <c r="N20" s="99"/>
      <c r="O20" s="97">
        <f>SUM(O18:O19)</f>
        <v>0</v>
      </c>
      <c r="P20" s="68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8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85" t="s">
        <v>13</v>
      </c>
      <c r="K22" s="185"/>
      <c r="L22" s="36">
        <f>L12+L16+L20</f>
        <v>0</v>
      </c>
      <c r="M22" s="39"/>
      <c r="N22" s="41" t="s">
        <v>14</v>
      </c>
      <c r="O22" s="36">
        <f>O12+O16+O20</f>
        <v>0</v>
      </c>
      <c r="P22" s="68" t="str">
        <f>IF(O22&gt;L22,"prekročená cena","nižšia ako stanovená")</f>
        <v>nižšia ako stanovená</v>
      </c>
    </row>
    <row r="23" spans="1:16" ht="15.75" thickBot="1" x14ac:dyDescent="0.3">
      <c r="A23" s="186" t="s">
        <v>15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8"/>
      <c r="O23" s="36">
        <f>O22*0.2</f>
        <v>0</v>
      </c>
    </row>
    <row r="24" spans="1:16" ht="15.75" thickBot="1" x14ac:dyDescent="0.3">
      <c r="A24" s="186" t="s">
        <v>16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8"/>
      <c r="O24" s="36">
        <f>O22+O23</f>
        <v>0</v>
      </c>
    </row>
    <row r="25" spans="1:16" x14ac:dyDescent="0.25">
      <c r="A25" s="174" t="s">
        <v>17</v>
      </c>
      <c r="B25" s="174"/>
      <c r="C25" s="174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89" t="s">
        <v>65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76" t="s">
        <v>67</v>
      </c>
      <c r="B28" s="177"/>
      <c r="C28" s="177"/>
      <c r="D28" s="177"/>
      <c r="E28" s="178"/>
      <c r="F28" s="175" t="s">
        <v>56</v>
      </c>
      <c r="G28" s="44" t="s">
        <v>18</v>
      </c>
      <c r="H28" s="190">
        <f>'zákazka a cenová ponuka 1 '!H28:O28</f>
        <v>0</v>
      </c>
      <c r="I28" s="191"/>
      <c r="J28" s="191"/>
      <c r="K28" s="191"/>
      <c r="L28" s="191"/>
      <c r="M28" s="191"/>
      <c r="N28" s="191"/>
      <c r="O28" s="192"/>
    </row>
    <row r="29" spans="1:16" x14ac:dyDescent="0.25">
      <c r="A29" s="179"/>
      <c r="B29" s="180"/>
      <c r="C29" s="180"/>
      <c r="D29" s="180"/>
      <c r="E29" s="181"/>
      <c r="F29" s="175"/>
      <c r="G29" s="44" t="s">
        <v>19</v>
      </c>
      <c r="H29" s="190">
        <f>'zákazka a cenová ponuka 1 '!H29:O29</f>
        <v>0</v>
      </c>
      <c r="I29" s="191"/>
      <c r="J29" s="191"/>
      <c r="K29" s="191"/>
      <c r="L29" s="191"/>
      <c r="M29" s="191"/>
      <c r="N29" s="191"/>
      <c r="O29" s="192"/>
    </row>
    <row r="30" spans="1:16" ht="18" customHeight="1" x14ac:dyDescent="0.25">
      <c r="A30" s="179"/>
      <c r="B30" s="180"/>
      <c r="C30" s="180"/>
      <c r="D30" s="180"/>
      <c r="E30" s="181"/>
      <c r="F30" s="175"/>
      <c r="G30" s="44" t="s">
        <v>20</v>
      </c>
      <c r="H30" s="190">
        <f>'zákazka a cenová ponuka 1 '!H30:O30</f>
        <v>0</v>
      </c>
      <c r="I30" s="191"/>
      <c r="J30" s="191"/>
      <c r="K30" s="191"/>
      <c r="L30" s="191"/>
      <c r="M30" s="191"/>
      <c r="N30" s="191"/>
      <c r="O30" s="192"/>
    </row>
    <row r="31" spans="1:16" x14ac:dyDescent="0.25">
      <c r="A31" s="179"/>
      <c r="B31" s="180"/>
      <c r="C31" s="180"/>
      <c r="D31" s="180"/>
      <c r="E31" s="181"/>
      <c r="F31" s="175"/>
      <c r="G31" s="44" t="s">
        <v>21</v>
      </c>
      <c r="H31" s="190">
        <f>'zákazka a cenová ponuka 1 '!H31:O31</f>
        <v>0</v>
      </c>
      <c r="I31" s="191"/>
      <c r="J31" s="191"/>
      <c r="K31" s="191"/>
      <c r="L31" s="191"/>
      <c r="M31" s="191"/>
      <c r="N31" s="191"/>
      <c r="O31" s="192"/>
    </row>
    <row r="32" spans="1:16" x14ac:dyDescent="0.25">
      <c r="A32" s="179"/>
      <c r="B32" s="180"/>
      <c r="C32" s="180"/>
      <c r="D32" s="180"/>
      <c r="E32" s="181"/>
      <c r="F32" s="175"/>
      <c r="G32" s="44" t="s">
        <v>22</v>
      </c>
      <c r="H32" s="190">
        <f>'zákazka a cenová ponuka 1 '!H32:O32</f>
        <v>0</v>
      </c>
      <c r="I32" s="191"/>
      <c r="J32" s="191"/>
      <c r="K32" s="191"/>
      <c r="L32" s="191"/>
      <c r="M32" s="191"/>
      <c r="N32" s="191"/>
      <c r="O32" s="192"/>
    </row>
    <row r="33" spans="1:15" x14ac:dyDescent="0.25">
      <c r="A33" s="179"/>
      <c r="B33" s="180"/>
      <c r="C33" s="180"/>
      <c r="D33" s="180"/>
      <c r="E33" s="181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79"/>
      <c r="B34" s="180"/>
      <c r="C34" s="180"/>
      <c r="D34" s="180"/>
      <c r="E34" s="181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82"/>
      <c r="B35" s="183"/>
      <c r="C35" s="183"/>
      <c r="D35" s="183"/>
      <c r="E35" s="184"/>
      <c r="F35" s="43"/>
      <c r="G35" s="16"/>
      <c r="H35" s="16"/>
      <c r="I35" s="16"/>
      <c r="J35" s="16" t="s">
        <v>23</v>
      </c>
      <c r="K35" s="16"/>
      <c r="L35" s="171"/>
      <c r="M35" s="172"/>
      <c r="N35" s="173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HqkXFUbckSeBdPEh/ukw9sXHQgJLBNOLP8OqXXEIJgKBudCljIU8ixmksPxKYPlUuBo1oRnCSM4rj8Zl8GDz2Q==" saltValue="RVh7iqHYJdq4fPNIFAmKAQ==" spinCount="100000" sheet="1" objects="1" scenarios="1"/>
  <mergeCells count="44">
    <mergeCell ref="A28:E35"/>
    <mergeCell ref="F28:F32"/>
    <mergeCell ref="H29:O29"/>
    <mergeCell ref="H30:O30"/>
    <mergeCell ref="H31:O31"/>
    <mergeCell ref="H32:O32"/>
    <mergeCell ref="L35:N35"/>
    <mergeCell ref="H28:O28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1:L1"/>
    <mergeCell ref="C3:K3"/>
    <mergeCell ref="B4:F4"/>
    <mergeCell ref="B5:F5"/>
    <mergeCell ref="A6:B6"/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9</vt:i4>
      </vt:variant>
    </vt:vector>
  </HeadingPairs>
  <TitlesOfParts>
    <vt:vector size="20" baseType="lpstr">
      <vt:lpstr>zákazka a cenová ponuka 1 </vt:lpstr>
      <vt:lpstr>zákazka a cenová ponuka 2</vt:lpstr>
      <vt:lpstr>zákazka a cenová ponuka 3</vt:lpstr>
      <vt:lpstr>zákazka a cenová ponuka 4</vt:lpstr>
      <vt:lpstr>zákazka a cenová ponuka 5</vt:lpstr>
      <vt:lpstr>zákazka a cenová ponuka 6</vt:lpstr>
      <vt:lpstr>zákazka a cenová ponuka 7</vt:lpstr>
      <vt:lpstr>zákazka a cenová ponuka 8</vt:lpstr>
      <vt:lpstr>zákazka a cenová ponuka 9</vt:lpstr>
      <vt:lpstr>Sumár</vt:lpstr>
      <vt:lpstr>Vysvetlívky</vt:lpstr>
      <vt:lpstr>'zákazka a cenová ponuka 1 '!Oblasť_tlače</vt:lpstr>
      <vt:lpstr>'zákazka a cenová ponuka 2'!Oblasť_tlače</vt:lpstr>
      <vt:lpstr>'zákazka a cenová ponuka 3'!Oblasť_tlače</vt:lpstr>
      <vt:lpstr>'zákazka a cenová ponuka 4'!Oblasť_tlače</vt:lpstr>
      <vt:lpstr>'zákazka a cenová ponuka 5'!Oblasť_tlače</vt:lpstr>
      <vt:lpstr>'zákazka a cenová ponuka 6'!Oblasť_tlače</vt:lpstr>
      <vt:lpstr>'zákazka a cenová ponuka 7'!Oblasť_tlače</vt:lpstr>
      <vt:lpstr>'zákazka a cenová ponuka 8'!Oblasť_tlače</vt:lpstr>
      <vt:lpstr>'zákazka a cenová ponuka 9'!Oblasť_tlače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miroslav.baca</cp:lastModifiedBy>
  <cp:lastPrinted>2021-03-23T07:01:12Z</cp:lastPrinted>
  <dcterms:created xsi:type="dcterms:W3CDTF">2012-08-13T12:29:09Z</dcterms:created>
  <dcterms:modified xsi:type="dcterms:W3CDTF">2021-05-04T13:11:19Z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