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sehnal\Desktop\ZŠ n.S\DZS\"/>
    </mc:Choice>
  </mc:AlternateContent>
  <xr:revisionPtr revIDLastSave="0" documentId="8_{5552246E-6E22-4D7C-BE3D-71993220C06E}" xr6:coauthVersionLast="46" xr6:coauthVersionMax="46" xr10:uidLastSave="{00000000-0000-0000-0000-000000000000}"/>
  <bookViews>
    <workbookView xWindow="-120" yWindow="-120" windowWidth="24240" windowHeight="13140" activeTab="1" xr2:uid="{00000000-000D-0000-FFFF-FFFF00000000}"/>
  </bookViews>
  <sheets>
    <sheet name="Rekapitulace stavby" sheetId="1" r:id="rId1"/>
    <sheet name="042019c3 - Venkovní dešťo..." sheetId="3" r:id="rId2"/>
  </sheets>
  <definedNames>
    <definedName name="_xlnm._FilterDatabase" localSheetId="1" hidden="1">'042019c3 - Venkovní dešťo...'!$C$126:$K$292</definedName>
    <definedName name="_xlnm.Print_Titles" localSheetId="1">'042019c3 - Venkovní dešťo...'!$126:$126</definedName>
    <definedName name="_xlnm.Print_Titles" localSheetId="0">'Rekapitulace stavby'!$92:$92</definedName>
    <definedName name="_xlnm.Print_Area" localSheetId="1">'042019c3 - Venkovní dešťo...'!$C$82:$J$108,'042019c3 - Venkovní dešťo...'!$C$114:$K$292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AY97" i="1" l="1"/>
  <c r="AX97" i="1"/>
  <c r="J37" i="3"/>
  <c r="J36" i="3"/>
  <c r="AY96" i="1"/>
  <c r="J35" i="3"/>
  <c r="AX96" i="1" s="1"/>
  <c r="BI292" i="3"/>
  <c r="BH292" i="3"/>
  <c r="BG292" i="3"/>
  <c r="BF292" i="3"/>
  <c r="T292" i="3"/>
  <c r="R292" i="3"/>
  <c r="P292" i="3"/>
  <c r="BK292" i="3"/>
  <c r="J292" i="3"/>
  <c r="BE292" i="3"/>
  <c r="BI291" i="3"/>
  <c r="BH291" i="3"/>
  <c r="BG291" i="3"/>
  <c r="BF291" i="3"/>
  <c r="T291" i="3"/>
  <c r="R291" i="3"/>
  <c r="P291" i="3"/>
  <c r="BK291" i="3"/>
  <c r="J291" i="3"/>
  <c r="BE291" i="3" s="1"/>
  <c r="BI290" i="3"/>
  <c r="BH290" i="3"/>
  <c r="BG290" i="3"/>
  <c r="BF290" i="3"/>
  <c r="T290" i="3"/>
  <c r="R290" i="3"/>
  <c r="P290" i="3"/>
  <c r="BK290" i="3"/>
  <c r="J290" i="3"/>
  <c r="BE290" i="3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R288" i="3"/>
  <c r="P288" i="3"/>
  <c r="BK288" i="3"/>
  <c r="J288" i="3"/>
  <c r="BE288" i="3"/>
  <c r="BI287" i="3"/>
  <c r="BH287" i="3"/>
  <c r="BG287" i="3"/>
  <c r="BF287" i="3"/>
  <c r="T287" i="3"/>
  <c r="R287" i="3"/>
  <c r="P287" i="3"/>
  <c r="BK287" i="3"/>
  <c r="J287" i="3"/>
  <c r="BE287" i="3" s="1"/>
  <c r="BI286" i="3"/>
  <c r="BH286" i="3"/>
  <c r="BG286" i="3"/>
  <c r="BF286" i="3"/>
  <c r="T286" i="3"/>
  <c r="R286" i="3"/>
  <c r="P286" i="3"/>
  <c r="BK286" i="3"/>
  <c r="J286" i="3"/>
  <c r="BE286" i="3"/>
  <c r="BI285" i="3"/>
  <c r="BH285" i="3"/>
  <c r="BG285" i="3"/>
  <c r="BF285" i="3"/>
  <c r="T285" i="3"/>
  <c r="R285" i="3"/>
  <c r="P285" i="3"/>
  <c r="BK285" i="3"/>
  <c r="J285" i="3"/>
  <c r="BE285" i="3" s="1"/>
  <c r="BI284" i="3"/>
  <c r="BH284" i="3"/>
  <c r="BG284" i="3"/>
  <c r="BF284" i="3"/>
  <c r="T284" i="3"/>
  <c r="R284" i="3"/>
  <c r="P284" i="3"/>
  <c r="BK284" i="3"/>
  <c r="J284" i="3"/>
  <c r="BE284" i="3"/>
  <c r="BI283" i="3"/>
  <c r="BH283" i="3"/>
  <c r="BG283" i="3"/>
  <c r="BF283" i="3"/>
  <c r="T283" i="3"/>
  <c r="R283" i="3"/>
  <c r="P283" i="3"/>
  <c r="BK283" i="3"/>
  <c r="J283" i="3"/>
  <c r="BE283" i="3" s="1"/>
  <c r="BI282" i="3"/>
  <c r="BH282" i="3"/>
  <c r="BG282" i="3"/>
  <c r="BF282" i="3"/>
  <c r="T282" i="3"/>
  <c r="R282" i="3"/>
  <c r="R281" i="3"/>
  <c r="P282" i="3"/>
  <c r="BK282" i="3"/>
  <c r="J282" i="3"/>
  <c r="BE282" i="3"/>
  <c r="BI280" i="3"/>
  <c r="BH280" i="3"/>
  <c r="BG280" i="3"/>
  <c r="BF280" i="3"/>
  <c r="T280" i="3"/>
  <c r="T279" i="3"/>
  <c r="R280" i="3"/>
  <c r="R279" i="3" s="1"/>
  <c r="P280" i="3"/>
  <c r="P279" i="3"/>
  <c r="BK280" i="3"/>
  <c r="BK279" i="3" s="1"/>
  <c r="J279" i="3" s="1"/>
  <c r="J280" i="3"/>
  <c r="BE280" i="3"/>
  <c r="J106" i="3"/>
  <c r="BI277" i="3"/>
  <c r="BH277" i="3"/>
  <c r="BG277" i="3"/>
  <c r="BF277" i="3"/>
  <c r="T277" i="3"/>
  <c r="T276" i="3"/>
  <c r="R277" i="3"/>
  <c r="R276" i="3" s="1"/>
  <c r="P277" i="3"/>
  <c r="P276" i="3"/>
  <c r="BK277" i="3"/>
  <c r="BK276" i="3" s="1"/>
  <c r="J276" i="3" s="1"/>
  <c r="J105" i="3" s="1"/>
  <c r="J277" i="3"/>
  <c r="BE277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69" i="3"/>
  <c r="BH269" i="3"/>
  <c r="BG269" i="3"/>
  <c r="BF269" i="3"/>
  <c r="T269" i="3"/>
  <c r="R269" i="3"/>
  <c r="P269" i="3"/>
  <c r="P265" i="3" s="1"/>
  <c r="P263" i="3" s="1"/>
  <c r="BK269" i="3"/>
  <c r="J269" i="3"/>
  <c r="BE269" i="3"/>
  <c r="BI268" i="3"/>
  <c r="BH268" i="3"/>
  <c r="BG268" i="3"/>
  <c r="BF268" i="3"/>
  <c r="T268" i="3"/>
  <c r="T265" i="3" s="1"/>
  <c r="T263" i="3" s="1"/>
  <c r="R268" i="3"/>
  <c r="P268" i="3"/>
  <c r="BK268" i="3"/>
  <c r="J268" i="3"/>
  <c r="BE268" i="3"/>
  <c r="BI266" i="3"/>
  <c r="BH266" i="3"/>
  <c r="BG266" i="3"/>
  <c r="BF266" i="3"/>
  <c r="T266" i="3"/>
  <c r="R266" i="3"/>
  <c r="P266" i="3"/>
  <c r="BK266" i="3"/>
  <c r="BK265" i="3" s="1"/>
  <c r="J265" i="3" s="1"/>
  <c r="J104" i="3" s="1"/>
  <c r="J266" i="3"/>
  <c r="BE266" i="3"/>
  <c r="BI264" i="3"/>
  <c r="BH264" i="3"/>
  <c r="BG264" i="3"/>
  <c r="BF264" i="3"/>
  <c r="T264" i="3"/>
  <c r="R264" i="3"/>
  <c r="P264" i="3"/>
  <c r="BK264" i="3"/>
  <c r="BK263" i="3" s="1"/>
  <c r="J263" i="3" s="1"/>
  <c r="J103" i="3" s="1"/>
  <c r="J264" i="3"/>
  <c r="BE264" i="3"/>
  <c r="BI262" i="3"/>
  <c r="BH262" i="3"/>
  <c r="BG262" i="3"/>
  <c r="BF262" i="3"/>
  <c r="T262" i="3"/>
  <c r="R262" i="3"/>
  <c r="P262" i="3"/>
  <c r="BK262" i="3"/>
  <c r="J262" i="3"/>
  <c r="BE262" i="3"/>
  <c r="BI261" i="3"/>
  <c r="BH261" i="3"/>
  <c r="BG261" i="3"/>
  <c r="BF261" i="3"/>
  <c r="T261" i="3"/>
  <c r="R261" i="3"/>
  <c r="P261" i="3"/>
  <c r="BK261" i="3"/>
  <c r="J261" i="3"/>
  <c r="BE261" i="3" s="1"/>
  <c r="BI260" i="3"/>
  <c r="BH260" i="3"/>
  <c r="BG260" i="3"/>
  <c r="BF260" i="3"/>
  <c r="T260" i="3"/>
  <c r="R260" i="3"/>
  <c r="P260" i="3"/>
  <c r="BK260" i="3"/>
  <c r="J260" i="3"/>
  <c r="BE260" i="3"/>
  <c r="BI259" i="3"/>
  <c r="BH259" i="3"/>
  <c r="BG259" i="3"/>
  <c r="BF259" i="3"/>
  <c r="T259" i="3"/>
  <c r="R259" i="3"/>
  <c r="P259" i="3"/>
  <c r="BK259" i="3"/>
  <c r="J259" i="3"/>
  <c r="BE259" i="3" s="1"/>
  <c r="BI258" i="3"/>
  <c r="BH258" i="3"/>
  <c r="BG258" i="3"/>
  <c r="BF258" i="3"/>
  <c r="T258" i="3"/>
  <c r="R258" i="3"/>
  <c r="P258" i="3"/>
  <c r="BK258" i="3"/>
  <c r="J258" i="3"/>
  <c r="BE258" i="3"/>
  <c r="BI257" i="3"/>
  <c r="BH257" i="3"/>
  <c r="BG257" i="3"/>
  <c r="BF257" i="3"/>
  <c r="T257" i="3"/>
  <c r="R257" i="3"/>
  <c r="P257" i="3"/>
  <c r="BK257" i="3"/>
  <c r="J257" i="3"/>
  <c r="BE257" i="3" s="1"/>
  <c r="BI255" i="3"/>
  <c r="BH255" i="3"/>
  <c r="BG255" i="3"/>
  <c r="BF255" i="3"/>
  <c r="T255" i="3"/>
  <c r="R255" i="3"/>
  <c r="P255" i="3"/>
  <c r="BK255" i="3"/>
  <c r="J255" i="3"/>
  <c r="BE255" i="3"/>
  <c r="BI253" i="3"/>
  <c r="BH253" i="3"/>
  <c r="BG253" i="3"/>
  <c r="BF253" i="3"/>
  <c r="T253" i="3"/>
  <c r="R253" i="3"/>
  <c r="P253" i="3"/>
  <c r="BK253" i="3"/>
  <c r="J253" i="3"/>
  <c r="BE253" i="3" s="1"/>
  <c r="BI251" i="3"/>
  <c r="BH251" i="3"/>
  <c r="BG251" i="3"/>
  <c r="BF251" i="3"/>
  <c r="T251" i="3"/>
  <c r="R251" i="3"/>
  <c r="P251" i="3"/>
  <c r="BK251" i="3"/>
  <c r="J251" i="3"/>
  <c r="BE251" i="3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/>
  <c r="BI248" i="3"/>
  <c r="BH248" i="3"/>
  <c r="BG248" i="3"/>
  <c r="BF248" i="3"/>
  <c r="T248" i="3"/>
  <c r="R248" i="3"/>
  <c r="P248" i="3"/>
  <c r="BK248" i="3"/>
  <c r="J248" i="3"/>
  <c r="BE248" i="3" s="1"/>
  <c r="BI246" i="3"/>
  <c r="BH246" i="3"/>
  <c r="BG246" i="3"/>
  <c r="BF246" i="3"/>
  <c r="T246" i="3"/>
  <c r="R246" i="3"/>
  <c r="P246" i="3"/>
  <c r="BK246" i="3"/>
  <c r="J246" i="3"/>
  <c r="BE246" i="3"/>
  <c r="BI244" i="3"/>
  <c r="BH244" i="3"/>
  <c r="BG244" i="3"/>
  <c r="BF244" i="3"/>
  <c r="T244" i="3"/>
  <c r="R244" i="3"/>
  <c r="P244" i="3"/>
  <c r="BK244" i="3"/>
  <c r="J244" i="3"/>
  <c r="BE244" i="3" s="1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 s="1"/>
  <c r="BI241" i="3"/>
  <c r="BH241" i="3"/>
  <c r="BG241" i="3"/>
  <c r="BF241" i="3"/>
  <c r="T241" i="3"/>
  <c r="R241" i="3"/>
  <c r="P241" i="3"/>
  <c r="BK241" i="3"/>
  <c r="J241" i="3"/>
  <c r="BE241" i="3"/>
  <c r="BI239" i="3"/>
  <c r="BH239" i="3"/>
  <c r="BG239" i="3"/>
  <c r="BF239" i="3"/>
  <c r="T239" i="3"/>
  <c r="R239" i="3"/>
  <c r="P239" i="3"/>
  <c r="BK239" i="3"/>
  <c r="J239" i="3"/>
  <c r="BE239" i="3" s="1"/>
  <c r="BI236" i="3"/>
  <c r="BH236" i="3"/>
  <c r="BG236" i="3"/>
  <c r="BF236" i="3"/>
  <c r="T236" i="3"/>
  <c r="R236" i="3"/>
  <c r="P236" i="3"/>
  <c r="BK236" i="3"/>
  <c r="J236" i="3"/>
  <c r="BE236" i="3"/>
  <c r="BI235" i="3"/>
  <c r="BH235" i="3"/>
  <c r="BG235" i="3"/>
  <c r="BF235" i="3"/>
  <c r="T235" i="3"/>
  <c r="R235" i="3"/>
  <c r="P235" i="3"/>
  <c r="BK235" i="3"/>
  <c r="J235" i="3"/>
  <c r="BE235" i="3" s="1"/>
  <c r="BI233" i="3"/>
  <c r="BH233" i="3"/>
  <c r="BG233" i="3"/>
  <c r="BF233" i="3"/>
  <c r="T233" i="3"/>
  <c r="R233" i="3"/>
  <c r="P233" i="3"/>
  <c r="BK233" i="3"/>
  <c r="J233" i="3"/>
  <c r="BE233" i="3"/>
  <c r="BI232" i="3"/>
  <c r="BH232" i="3"/>
  <c r="BG232" i="3"/>
  <c r="BF232" i="3"/>
  <c r="T232" i="3"/>
  <c r="R232" i="3"/>
  <c r="P232" i="3"/>
  <c r="BK232" i="3"/>
  <c r="J232" i="3"/>
  <c r="BE232" i="3" s="1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R228" i="3"/>
  <c r="R224" i="3" s="1"/>
  <c r="P228" i="3"/>
  <c r="BK228" i="3"/>
  <c r="J228" i="3"/>
  <c r="BE228" i="3" s="1"/>
  <c r="BI226" i="3"/>
  <c r="BH226" i="3"/>
  <c r="BG226" i="3"/>
  <c r="BF226" i="3"/>
  <c r="T226" i="3"/>
  <c r="R226" i="3"/>
  <c r="P226" i="3"/>
  <c r="BK226" i="3"/>
  <c r="BK224" i="3" s="1"/>
  <c r="J224" i="3" s="1"/>
  <c r="J102" i="3" s="1"/>
  <c r="J226" i="3"/>
  <c r="BE226" i="3"/>
  <c r="BI225" i="3"/>
  <c r="BH225" i="3"/>
  <c r="BG225" i="3"/>
  <c r="BF225" i="3"/>
  <c r="T225" i="3"/>
  <c r="R225" i="3"/>
  <c r="P225" i="3"/>
  <c r="P224" i="3"/>
  <c r="BK225" i="3"/>
  <c r="J225" i="3"/>
  <c r="BE225" i="3" s="1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/>
  <c r="BI218" i="3"/>
  <c r="BH218" i="3"/>
  <c r="BG218" i="3"/>
  <c r="BF218" i="3"/>
  <c r="T218" i="3"/>
  <c r="R218" i="3"/>
  <c r="P218" i="3"/>
  <c r="BK218" i="3"/>
  <c r="J218" i="3"/>
  <c r="BE218" i="3" s="1"/>
  <c r="BI217" i="3"/>
  <c r="BH217" i="3"/>
  <c r="BG217" i="3"/>
  <c r="BF217" i="3"/>
  <c r="T217" i="3"/>
  <c r="R217" i="3"/>
  <c r="P217" i="3"/>
  <c r="BK217" i="3"/>
  <c r="J217" i="3"/>
  <c r="BE217" i="3"/>
  <c r="BI215" i="3"/>
  <c r="BH215" i="3"/>
  <c r="BG215" i="3"/>
  <c r="BF215" i="3"/>
  <c r="T215" i="3"/>
  <c r="R215" i="3"/>
  <c r="P215" i="3"/>
  <c r="BK215" i="3"/>
  <c r="J215" i="3"/>
  <c r="BE215" i="3" s="1"/>
  <c r="BI213" i="3"/>
  <c r="BH213" i="3"/>
  <c r="BG213" i="3"/>
  <c r="BF213" i="3"/>
  <c r="T213" i="3"/>
  <c r="R213" i="3"/>
  <c r="P213" i="3"/>
  <c r="BK213" i="3"/>
  <c r="J213" i="3"/>
  <c r="BE213" i="3" s="1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 s="1"/>
  <c r="BI206" i="3"/>
  <c r="BH206" i="3"/>
  <c r="BG206" i="3"/>
  <c r="BF206" i="3"/>
  <c r="T206" i="3"/>
  <c r="R206" i="3"/>
  <c r="P206" i="3"/>
  <c r="BK206" i="3"/>
  <c r="J206" i="3"/>
  <c r="BE206" i="3"/>
  <c r="BI204" i="3"/>
  <c r="BH204" i="3"/>
  <c r="BG204" i="3"/>
  <c r="BF204" i="3"/>
  <c r="T204" i="3"/>
  <c r="R204" i="3"/>
  <c r="P204" i="3"/>
  <c r="BK204" i="3"/>
  <c r="J204" i="3"/>
  <c r="BE204" i="3" s="1"/>
  <c r="BI199" i="3"/>
  <c r="BH199" i="3"/>
  <c r="BG199" i="3"/>
  <c r="BF199" i="3"/>
  <c r="T199" i="3"/>
  <c r="R199" i="3"/>
  <c r="P199" i="3"/>
  <c r="BK199" i="3"/>
  <c r="J199" i="3"/>
  <c r="BE199" i="3" s="1"/>
  <c r="BI196" i="3"/>
  <c r="BH196" i="3"/>
  <c r="BG196" i="3"/>
  <c r="BF196" i="3"/>
  <c r="T196" i="3"/>
  <c r="R196" i="3"/>
  <c r="P196" i="3"/>
  <c r="BK196" i="3"/>
  <c r="J196" i="3"/>
  <c r="BE196" i="3" s="1"/>
  <c r="BI192" i="3"/>
  <c r="BH192" i="3"/>
  <c r="BG192" i="3"/>
  <c r="BF192" i="3"/>
  <c r="T192" i="3"/>
  <c r="T191" i="3" s="1"/>
  <c r="R192" i="3"/>
  <c r="R191" i="3" s="1"/>
  <c r="P192" i="3"/>
  <c r="P191" i="3" s="1"/>
  <c r="BK192" i="3"/>
  <c r="BK191" i="3"/>
  <c r="J191" i="3" s="1"/>
  <c r="J100" i="3" s="1"/>
  <c r="J192" i="3"/>
  <c r="BE192" i="3"/>
  <c r="BI189" i="3"/>
  <c r="BH189" i="3"/>
  <c r="BG189" i="3"/>
  <c r="BF189" i="3"/>
  <c r="T189" i="3"/>
  <c r="R189" i="3"/>
  <c r="P189" i="3"/>
  <c r="BK189" i="3"/>
  <c r="J189" i="3"/>
  <c r="BE189" i="3" s="1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 s="1"/>
  <c r="BI183" i="3"/>
  <c r="BH183" i="3"/>
  <c r="BG183" i="3"/>
  <c r="BF183" i="3"/>
  <c r="T183" i="3"/>
  <c r="T182" i="3" s="1"/>
  <c r="R183" i="3"/>
  <c r="R182" i="3" s="1"/>
  <c r="P183" i="3"/>
  <c r="P182" i="3" s="1"/>
  <c r="BK183" i="3"/>
  <c r="J183" i="3"/>
  <c r="BE183" i="3" s="1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 s="1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 s="1"/>
  <c r="BI172" i="3"/>
  <c r="BH172" i="3"/>
  <c r="BG172" i="3"/>
  <c r="BF172" i="3"/>
  <c r="T172" i="3"/>
  <c r="R172" i="3"/>
  <c r="P172" i="3"/>
  <c r="BK172" i="3"/>
  <c r="J172" i="3"/>
  <c r="BE172" i="3" s="1"/>
  <c r="BI170" i="3"/>
  <c r="BH170" i="3"/>
  <c r="BG170" i="3"/>
  <c r="BF170" i="3"/>
  <c r="T170" i="3"/>
  <c r="R170" i="3"/>
  <c r="P170" i="3"/>
  <c r="BK170" i="3"/>
  <c r="J170" i="3"/>
  <c r="BE170" i="3" s="1"/>
  <c r="BI168" i="3"/>
  <c r="BH168" i="3"/>
  <c r="BG168" i="3"/>
  <c r="BF168" i="3"/>
  <c r="T168" i="3"/>
  <c r="R168" i="3"/>
  <c r="P168" i="3"/>
  <c r="BK168" i="3"/>
  <c r="J168" i="3"/>
  <c r="BE168" i="3" s="1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 s="1"/>
  <c r="BI162" i="3"/>
  <c r="BH162" i="3"/>
  <c r="BG162" i="3"/>
  <c r="BF162" i="3"/>
  <c r="T162" i="3"/>
  <c r="R162" i="3"/>
  <c r="P162" i="3"/>
  <c r="BK162" i="3"/>
  <c r="J162" i="3"/>
  <c r="BE162" i="3"/>
  <c r="BI161" i="3"/>
  <c r="BH161" i="3"/>
  <c r="BG161" i="3"/>
  <c r="BF161" i="3"/>
  <c r="T161" i="3"/>
  <c r="R161" i="3"/>
  <c r="P161" i="3"/>
  <c r="BK161" i="3"/>
  <c r="J161" i="3"/>
  <c r="BE161" i="3" s="1"/>
  <c r="BI158" i="3"/>
  <c r="BH158" i="3"/>
  <c r="BG158" i="3"/>
  <c r="BF158" i="3"/>
  <c r="T158" i="3"/>
  <c r="R158" i="3"/>
  <c r="P158" i="3"/>
  <c r="BK158" i="3"/>
  <c r="J158" i="3"/>
  <c r="BE158" i="3" s="1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/>
  <c r="BI151" i="3"/>
  <c r="BH151" i="3"/>
  <c r="BG151" i="3"/>
  <c r="BF151" i="3"/>
  <c r="T151" i="3"/>
  <c r="R151" i="3"/>
  <c r="P151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1" i="3"/>
  <c r="BH141" i="3"/>
  <c r="BG141" i="3"/>
  <c r="BF141" i="3"/>
  <c r="T141" i="3"/>
  <c r="R141" i="3"/>
  <c r="P141" i="3"/>
  <c r="BK141" i="3"/>
  <c r="J141" i="3"/>
  <c r="BE141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T129" i="3" s="1"/>
  <c r="R130" i="3"/>
  <c r="P130" i="3"/>
  <c r="BK130" i="3"/>
  <c r="J130" i="3"/>
  <c r="BE130" i="3" s="1"/>
  <c r="J124" i="3"/>
  <c r="J123" i="3"/>
  <c r="F123" i="3"/>
  <c r="F121" i="3"/>
  <c r="E119" i="3"/>
  <c r="J92" i="3"/>
  <c r="J91" i="3"/>
  <c r="F91" i="3"/>
  <c r="F89" i="3"/>
  <c r="E87" i="3"/>
  <c r="J18" i="3"/>
  <c r="E18" i="3"/>
  <c r="J17" i="3"/>
  <c r="J12" i="3"/>
  <c r="J89" i="3" s="1"/>
  <c r="E7" i="3"/>
  <c r="E117" i="3" s="1"/>
  <c r="E85" i="3"/>
  <c r="AY95" i="1"/>
  <c r="AX95" i="1"/>
  <c r="AW95" i="1"/>
  <c r="BD95" i="1"/>
  <c r="BB95" i="1"/>
  <c r="AS94" i="1"/>
  <c r="L90" i="1"/>
  <c r="AM90" i="1"/>
  <c r="AM89" i="1"/>
  <c r="L89" i="1"/>
  <c r="AM87" i="1"/>
  <c r="L87" i="1"/>
  <c r="L85" i="1"/>
  <c r="L84" i="1"/>
  <c r="AV95" i="1" l="1"/>
  <c r="AT95" i="1" s="1"/>
  <c r="AZ95" i="1"/>
  <c r="AV97" i="1"/>
  <c r="AT97" i="1" s="1"/>
  <c r="F37" i="3"/>
  <c r="BD96" i="1" s="1"/>
  <c r="BD94" i="1" s="1"/>
  <c r="W33" i="1" s="1"/>
  <c r="AW97" i="1"/>
  <c r="BC95" i="1"/>
  <c r="BA95" i="1"/>
  <c r="J33" i="3"/>
  <c r="AV96" i="1" s="1"/>
  <c r="AT96" i="1" s="1"/>
  <c r="F33" i="3"/>
  <c r="AZ96" i="1" s="1"/>
  <c r="R129" i="3"/>
  <c r="T281" i="3"/>
  <c r="P281" i="3"/>
  <c r="BB97" i="1"/>
  <c r="BD97" i="1"/>
  <c r="J121" i="3"/>
  <c r="BK129" i="3"/>
  <c r="F36" i="3"/>
  <c r="BC96" i="1" s="1"/>
  <c r="R198" i="3"/>
  <c r="R265" i="3"/>
  <c r="R263" i="3" s="1"/>
  <c r="BK281" i="3"/>
  <c r="J281" i="3" s="1"/>
  <c r="J107" i="3" s="1"/>
  <c r="BC97" i="1"/>
  <c r="F92" i="3"/>
  <c r="F124" i="3"/>
  <c r="F35" i="3"/>
  <c r="BB96" i="1" s="1"/>
  <c r="BB94" i="1" s="1"/>
  <c r="P198" i="3"/>
  <c r="F34" i="3"/>
  <c r="BA96" i="1" s="1"/>
  <c r="T198" i="3"/>
  <c r="T128" i="3" s="1"/>
  <c r="T127" i="3" s="1"/>
  <c r="T224" i="3"/>
  <c r="P129" i="3"/>
  <c r="P128" i="3" s="1"/>
  <c r="BK198" i="3"/>
  <c r="J198" i="3" s="1"/>
  <c r="J101" i="3" s="1"/>
  <c r="AZ97" i="1"/>
  <c r="BA97" i="1"/>
  <c r="J34" i="3"/>
  <c r="AW96" i="1" s="1"/>
  <c r="BK182" i="3"/>
  <c r="J182" i="3" s="1"/>
  <c r="J99" i="3" s="1"/>
  <c r="W31" i="1" l="1"/>
  <c r="AX94" i="1"/>
  <c r="AU95" i="1"/>
  <c r="BK128" i="3"/>
  <c r="J129" i="3"/>
  <c r="J98" i="3" s="1"/>
  <c r="BA94" i="1"/>
  <c r="P127" i="3"/>
  <c r="AU96" i="1" s="1"/>
  <c r="AU97" i="1"/>
  <c r="R128" i="3"/>
  <c r="R127" i="3" s="1"/>
  <c r="BC94" i="1"/>
  <c r="AZ94" i="1"/>
  <c r="J128" i="3" l="1"/>
  <c r="J97" i="3" s="1"/>
  <c r="BK127" i="3"/>
  <c r="J127" i="3" s="1"/>
  <c r="AU94" i="1"/>
  <c r="W29" i="1"/>
  <c r="AV94" i="1"/>
  <c r="AW94" i="1"/>
  <c r="AK30" i="1" s="1"/>
  <c r="W30" i="1"/>
  <c r="AY94" i="1"/>
  <c r="W32" i="1"/>
  <c r="J96" i="3" l="1"/>
  <c r="J30" i="3"/>
  <c r="AT94" i="1"/>
  <c r="AK29" i="1"/>
  <c r="AG95" i="1" l="1"/>
  <c r="AG97" i="1"/>
  <c r="AN97" i="1" s="1"/>
  <c r="J39" i="3"/>
  <c r="AG96" i="1"/>
  <c r="AN96" i="1" s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<sst xmlns="http://schemas.openxmlformats.org/spreadsheetml/2006/main" count="2291" uniqueCount="558">
  <si>
    <t>Export Komplet</t>
  </si>
  <si>
    <t/>
  </si>
  <si>
    <t>2.0</t>
  </si>
  <si>
    <t>ZAMOK</t>
  </si>
  <si>
    <t>False</t>
  </si>
  <si>
    <t>{2c4a23cb-c593-4b50-9dc2-c77fb4ef7b04}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</si>
  <si>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</si>
  <si>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</si>
  <si>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</si>
  <si>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</si>
  <si>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</si>
  <si>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</si>
  <si>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</si>
  <si>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</si>
  <si>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042019c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</si>
  <si>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</si>
  <si>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</si>
  <si>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nám. Svobody</t>
  </si>
  <si>
    <t>KSO:</t>
  </si>
  <si>
    <t>CC-CZ:</t>
  </si>
  <si>
    <t>Místo:</t>
  </si>
  <si>
    <t xml:space="preserve"> </t>
  </si>
  <si>
    <t>Datum:</t>
  </si>
  <si>
    <t>13. 8. 2019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</si>
  <si>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</si>
  <si>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</si>
  <si>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</si>
  <si>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</si>
  <si>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</si>
  <si>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</si>
  <si>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</si>
  <si>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</si>
  <si>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</si>
  <si>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</si>
  <si>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</si>
  <si>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</si>
  <si>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</si>
  <si>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</si>
  <si>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</si>
  <si>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</si>
  <si>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</si>
  <si>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</si>
  <si>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</si>
  <si>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</si>
  <si>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</si>
  <si>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</si>
  <si>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</si>
  <si>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</si>
  <si>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</si>
  <si>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</si>
  <si>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</si>
  <si>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</si>
  <si>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</si>
  <si>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</si>
  <si>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</si>
  <si>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</si>
  <si>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</si>
  <si>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</si>
  <si>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</si>
  <si>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</si>
  <si>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</si>
  <si>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</si>
  <si>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</si>
  <si>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</si>
  <si>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</si>
  <si>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</si>
  <si>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</si>
  <si>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</si>
  <si>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</si>
  <si>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</si>
  <si>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</si>
  <si>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</si>
  <si>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</si>
  <si>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</si>
  <si>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</si>
  <si>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</si>
  <si>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</si>
  <si>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</si>
  <si>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042019c2</t>
  </si>
  <si>
    <t>Vstupní křídlo</t>
  </si>
  <si>
    <t>STA</t>
  </si>
  <si>
    <t>1</t>
  </si>
  <si>
    <t>{f1b5ba20-6e8e-4874-8562-34b31441c324}</t>
  </si>
  <si>
    <t>2</t>
  </si>
  <si>
    <t>042019c3</t>
  </si>
  <si>
    <t>Venkovní dešťová kanalizace</t>
  </si>
  <si>
    <t>{94b300d0-7b62-4080-b1e9-5274d8b3fb64}</t>
  </si>
  <si>
    <t>042019c1</t>
  </si>
  <si>
    <t>Křídlo se šatnami</t>
  </si>
  <si>
    <t>{69d2c059-341f-4233-913a-3315f1c3c35a}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</si>
  <si>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</si>
  <si>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</si>
  <si>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</si>
  <si>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</si>
  <si>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</si>
  <si>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</si>
  <si>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</si>
  <si>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</si>
  <si>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</si>
  <si>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</si>
  <si>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</si>
  <si>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</si>
  <si>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</si>
  <si>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</si>
  <si>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</si>
  <si>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</si>
  <si>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</si>
  <si>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</si>
  <si>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</si>
  <si>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</si>
  <si>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</si>
  <si>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</si>
  <si>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</si>
  <si>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</si>
  <si>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</si>
  <si>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</si>
  <si>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</si>
  <si>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</si>
  <si>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</si>
  <si>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m2</t>
  </si>
  <si>
    <t>4</t>
  </si>
  <si>
    <t>VV</t>
  </si>
  <si>
    <t>Součet</t>
  </si>
  <si>
    <t>6</t>
  </si>
  <si>
    <t>5</t>
  </si>
  <si>
    <t>7</t>
  </si>
  <si>
    <t>9</t>
  </si>
  <si>
    <t>Ostatní konstrukce a práce, bourání</t>
  </si>
  <si>
    <t>8</t>
  </si>
  <si>
    <t>10</t>
  </si>
  <si>
    <t>m</t>
  </si>
  <si>
    <t>11</t>
  </si>
  <si>
    <t>12</t>
  </si>
  <si>
    <t>13</t>
  </si>
  <si>
    <t>14</t>
  </si>
  <si>
    <t>997013111</t>
  </si>
  <si>
    <t>Vnitrostaveništní doprava suti a vybouraných hmot pro budovy v do 6 m s použitím mechanizace</t>
  </si>
  <si>
    <t>t</t>
  </si>
  <si>
    <t>16</t>
  </si>
  <si>
    <t>17</t>
  </si>
  <si>
    <t>18</t>
  </si>
  <si>
    <t>19</t>
  </si>
  <si>
    <t>M</t>
  </si>
  <si>
    <t>kg</t>
  </si>
  <si>
    <t>32</t>
  </si>
  <si>
    <t>20</t>
  </si>
  <si>
    <t>22</t>
  </si>
  <si>
    <t>CS ÚRS 2019 01</t>
  </si>
  <si>
    <t>PSC</t>
  </si>
  <si>
    <t>23</t>
  </si>
  <si>
    <t>24</t>
  </si>
  <si>
    <t>25</t>
  </si>
  <si>
    <t>kpl</t>
  </si>
  <si>
    <t>26</t>
  </si>
  <si>
    <t>27</t>
  </si>
  <si>
    <t>ks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</si>
  <si>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</si>
  <si>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</si>
  <si>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</si>
  <si>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</si>
  <si>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</si>
  <si>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</si>
  <si>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</si>
  <si>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</si>
  <si>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</si>
  <si>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</si>
  <si>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</si>
  <si>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</si>
  <si>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</si>
  <si>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kus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</si>
  <si>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</si>
  <si>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</si>
  <si>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</si>
  <si>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</si>
  <si>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</si>
  <si>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</si>
  <si>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</si>
  <si>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</si>
  <si>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</si>
  <si>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</si>
  <si>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</si>
  <si>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64</t>
  </si>
  <si>
    <t>042019c3 - Venkovní dešťová kanalizace</t>
  </si>
  <si>
    <t>Šternberk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</si>
  <si>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</si>
  <si>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</si>
  <si>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</si>
  <si>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</si>
  <si>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  99 - Přesuny hmot a suti</t>
  </si>
  <si>
    <t xml:space="preserve">    998 - Přesun hmot</t>
  </si>
  <si>
    <t>OST - Ostatní</t>
  </si>
  <si>
    <t>VRN - Vedlejší rozpočtové náklady</t>
  </si>
  <si>
    <t>Zemní práce</t>
  </si>
  <si>
    <t>113106121</t>
  </si>
  <si>
    <t>Rozebrání dlažeb komunikací pro pěší z betonových nebo kamenných dlaždic</t>
  </si>
  <si>
    <t>-1085050091</t>
  </si>
  <si>
    <t>23*0,4+(26+26+2,8+23+2+2,2)*2</t>
  </si>
  <si>
    <t>113107013</t>
  </si>
  <si>
    <t>Odstranění podkladu plochy do 15 m2 z kameniva těženého tl 300 mm při překopech inž sítí</t>
  </si>
  <si>
    <t>1885573867</t>
  </si>
  <si>
    <t>113107044</t>
  </si>
  <si>
    <t>Odstranění podkladu plochy do 15 m2 živičných tl 200 mm při překopech inž sítí</t>
  </si>
  <si>
    <t>2023019629</t>
  </si>
  <si>
    <t>10*1,5</t>
  </si>
  <si>
    <t>121101101</t>
  </si>
  <si>
    <t>Sejmutí ornice s přemístěním na vzdálenost do 50 m</t>
  </si>
  <si>
    <t>m3</t>
  </si>
  <si>
    <t>1079519411</t>
  </si>
  <si>
    <t>23*1,5</t>
  </si>
  <si>
    <t>122201101</t>
  </si>
  <si>
    <t>Odkopávky a prokopávky nezapažené v hornině tř. 3 objem do 100 m3 (odkopávka stáv. šachet a vpustí)</t>
  </si>
  <si>
    <t>-1776639638</t>
  </si>
  <si>
    <t>10*1,5*2,5</t>
  </si>
  <si>
    <t>122201109</t>
  </si>
  <si>
    <t>Příplatek za lepivost u odkopávek v hornině tř. 1 až 3</t>
  </si>
  <si>
    <t>1001627520</t>
  </si>
  <si>
    <t>130901123</t>
  </si>
  <si>
    <t>Bourání kcí v hloubených vykopávkách ze zdiva ze ŽB nebo předpjatého ručně - otvor do stávající šachty</t>
  </si>
  <si>
    <t>-1439339688</t>
  </si>
  <si>
    <t>132201102</t>
  </si>
  <si>
    <t>Hloubení rýh š do 600 mm v hornině tř. 3 objemu přes 100 m3</t>
  </si>
  <si>
    <t>1323384112</t>
  </si>
  <si>
    <t>23*1,2*0,9</t>
  </si>
  <si>
    <t>23*0,4+(26+26+2,8+23+2+2,2)*2*0,9</t>
  </si>
  <si>
    <t>132201109</t>
  </si>
  <si>
    <t>Příplatek za lepivost k hloubení rýh š do 600 mm v hornině tř. 3</t>
  </si>
  <si>
    <t>-1680707414</t>
  </si>
  <si>
    <t>181,64</t>
  </si>
  <si>
    <t>151101101</t>
  </si>
  <si>
    <t>Zřízení příložného pažení a rozepření stěn rýh hl do 2 m</t>
  </si>
  <si>
    <t>-1728725217</t>
  </si>
  <si>
    <t>2*10*2,5</t>
  </si>
  <si>
    <t>151101111</t>
  </si>
  <si>
    <t>Odstranění příložného pažení a rozepření stěn rýh hl do 2 m</t>
  </si>
  <si>
    <t>-1686386968</t>
  </si>
  <si>
    <t>151101202</t>
  </si>
  <si>
    <t>Zřízení příložného pažení stěn výkopu hl do 8 m</t>
  </si>
  <si>
    <t>-719060938</t>
  </si>
  <si>
    <t>4*2*4</t>
  </si>
  <si>
    <t>151101212</t>
  </si>
  <si>
    <t>Odstranění příložného pažení stěn hl do 8 m</t>
  </si>
  <si>
    <t>-2095885156</t>
  </si>
  <si>
    <t>151101302</t>
  </si>
  <si>
    <t>Zřízení rozepření stěn při pažení příložném hl do 8 m</t>
  </si>
  <si>
    <t>759615590</t>
  </si>
  <si>
    <t>161101101</t>
  </si>
  <si>
    <t>Svislé přemístění výkopku z horniny tř. 1 až 4 hl výkopu do 2,5 m</t>
  </si>
  <si>
    <t>-1808139526</t>
  </si>
  <si>
    <t>219,14</t>
  </si>
  <si>
    <t>162701105</t>
  </si>
  <si>
    <t>Vodorovné přemístění do 10000 m výkopku/sypaniny z horniny tř. 1 až 4</t>
  </si>
  <si>
    <t>1540342741</t>
  </si>
  <si>
    <t>162701109</t>
  </si>
  <si>
    <t>Příplatek k vodorovnému přemístění výkopku/sypaniny z horniny tř. 1 až 4 ZKD 1000 m přes 10000 m</t>
  </si>
  <si>
    <t>-148146389</t>
  </si>
  <si>
    <t>167101101</t>
  </si>
  <si>
    <t>Nakládání výkopku z hornin tř. 1 až 4 do 100 m3</t>
  </si>
  <si>
    <t>-1395623289</t>
  </si>
  <si>
    <t>171201201</t>
  </si>
  <si>
    <t>Uložení sypaniny na skládky</t>
  </si>
  <si>
    <t>709651816</t>
  </si>
  <si>
    <t>171201211</t>
  </si>
  <si>
    <t>Poplatek za uložení odpadu ze sypaniny na skládce (skládkovné)</t>
  </si>
  <si>
    <t>70294918</t>
  </si>
  <si>
    <t>219,14*1,8</t>
  </si>
  <si>
    <t>174101101</t>
  </si>
  <si>
    <t>Zásyp jam, šachet rýh nebo kolem objektů sypaninou se zhutněním</t>
  </si>
  <si>
    <t>779617699</t>
  </si>
  <si>
    <t>1751012p.c.</t>
  </si>
  <si>
    <t>Obsypání šachet sypaninou bez prohození, uloženou do 3 m</t>
  </si>
  <si>
    <t>-1371289819</t>
  </si>
  <si>
    <t>1751111p.c.</t>
  </si>
  <si>
    <t>Obsypání potrubí ručně štěrkopískem bez prohození, uloženou do 3 m</t>
  </si>
  <si>
    <t>-1596342089</t>
  </si>
  <si>
    <t>58337331p.c.</t>
  </si>
  <si>
    <t>štěrkopísek frakce 0-32</t>
  </si>
  <si>
    <t>-1547357625</t>
  </si>
  <si>
    <t>180404111</t>
  </si>
  <si>
    <t>Založení hřišťového trávníku výsevem na vrstvě ornice</t>
  </si>
  <si>
    <t>1005475001</t>
  </si>
  <si>
    <t>23*0,8</t>
  </si>
  <si>
    <t>005724720</t>
  </si>
  <si>
    <t>osivo směs travní krajinná - rovinná</t>
  </si>
  <si>
    <t>-1664312513</t>
  </si>
  <si>
    <t>181301101</t>
  </si>
  <si>
    <t>Rozprostření ornice tl vrstvy do 100 mm pl do 500 m2 v rovině nebo ve svahu do 1:5</t>
  </si>
  <si>
    <t>975617234</t>
  </si>
  <si>
    <t>183403114</t>
  </si>
  <si>
    <t>Obdělání půdy kultivátorováním v rovině a svahu do 1:5</t>
  </si>
  <si>
    <t>329226949</t>
  </si>
  <si>
    <t>185803111</t>
  </si>
  <si>
    <t>Ošetření trávníku shrabáním v rovině a svahu do 1:5</t>
  </si>
  <si>
    <t>1814415437</t>
  </si>
  <si>
    <t>3583152p.c.</t>
  </si>
  <si>
    <t>Bourání stávající skružové šachty s ponecháním dna</t>
  </si>
  <si>
    <t>-1266292574</t>
  </si>
  <si>
    <t>3,14*0,5*0,5*4,5</t>
  </si>
  <si>
    <t>359901111</t>
  </si>
  <si>
    <t xml:space="preserve">Vyčištění stok - před monitorováním </t>
  </si>
  <si>
    <t>773668829</t>
  </si>
  <si>
    <t>100</t>
  </si>
  <si>
    <t>359901212</t>
  </si>
  <si>
    <t>Monitoring stoky jakékoli výšky na stávající kanalizaci - před sanací rukávcem a po skončení prací (2x14m)</t>
  </si>
  <si>
    <t>-586551841</t>
  </si>
  <si>
    <t>3599012p.c.</t>
  </si>
  <si>
    <t>Odstranění nálitků ze stáv. kameniny DN200</t>
  </si>
  <si>
    <t>600154086</t>
  </si>
  <si>
    <t>Vodorovné konstrukce</t>
  </si>
  <si>
    <t>451573111</t>
  </si>
  <si>
    <t>Lože pod potrubí otevřený výkop ze štěrkopísku</t>
  </si>
  <si>
    <t>1694171051</t>
  </si>
  <si>
    <t>23*1,2*0,1</t>
  </si>
  <si>
    <t>23*0,4+(26+26+2,8+23+2+2,2)*2*0,1</t>
  </si>
  <si>
    <t>583373440</t>
  </si>
  <si>
    <t>-1939433990</t>
  </si>
  <si>
    <t>28,36*1,8</t>
  </si>
  <si>
    <t>Komunikace pozemní</t>
  </si>
  <si>
    <t>564772111</t>
  </si>
  <si>
    <t>Podklad z vibrovaného štěrku VŠ tl 250 mm</t>
  </si>
  <si>
    <t>2040811663</t>
  </si>
  <si>
    <t>564851111</t>
  </si>
  <si>
    <t>Podklad ze štěrkodrtě ŠD tl 150 mm</t>
  </si>
  <si>
    <t>934098497</t>
  </si>
  <si>
    <t>206,6</t>
  </si>
  <si>
    <t>576153311</t>
  </si>
  <si>
    <t>Asfaltový koberec mastixový SMA 16 (AKMH) tl 60 mm š do 3 m</t>
  </si>
  <si>
    <t>332317236</t>
  </si>
  <si>
    <t>577186141</t>
  </si>
  <si>
    <t>Asfaltový beton vrstva ložní ACL 22 (ABVH) tl 90 mm š přes 3 m z modifikovaného asfaltu</t>
  </si>
  <si>
    <t>731426508</t>
  </si>
  <si>
    <t>596811120</t>
  </si>
  <si>
    <t>Kladení betonové dlažby komunikací pro pěší do lože z kameniva vel do 0,09 m2 plochy do 50 m2</t>
  </si>
  <si>
    <t>577786828</t>
  </si>
  <si>
    <t>PC 596</t>
  </si>
  <si>
    <t>dlaždice betonová chodníková vel. do 0,09m2 přírodní - nové 20% plochy</t>
  </si>
  <si>
    <t>1387676529</t>
  </si>
  <si>
    <t>191,6*0,2</t>
  </si>
  <si>
    <t>916331112</t>
  </si>
  <si>
    <t>Osazení zahradního obrubníku betonového do lože z betonu s boční opěrou</t>
  </si>
  <si>
    <t>-1666517854</t>
  </si>
  <si>
    <t>23+1+1</t>
  </si>
  <si>
    <t>592174120</t>
  </si>
  <si>
    <t>obrubník betonový chodníkový ABO 13-10 100x10x20 cm</t>
  </si>
  <si>
    <t>720035129</t>
  </si>
  <si>
    <t>916991121</t>
  </si>
  <si>
    <t>Lože pod obrubníky, krajníky nebo obruby z dlažebních kostek z betonu prostého</t>
  </si>
  <si>
    <t>-985291819</t>
  </si>
  <si>
    <t>25*0,4*0,4</t>
  </si>
  <si>
    <t>919735114</t>
  </si>
  <si>
    <t>Řezání stávajícího živičného krytu hl do 200 mm</t>
  </si>
  <si>
    <t>325327744</t>
  </si>
  <si>
    <t>2*10+20*1,5</t>
  </si>
  <si>
    <t>966077131</t>
  </si>
  <si>
    <t>Odstranění různých doplňkových ocelových konstrukcí hmotnosti do 100 kg</t>
  </si>
  <si>
    <t>1346947932</t>
  </si>
  <si>
    <t>"stáv. chodníkové žlaby a zaústění"4</t>
  </si>
  <si>
    <t>Trubní vedení</t>
  </si>
  <si>
    <t>837312p.c.</t>
  </si>
  <si>
    <t>Montáž litinových tvarovek jednoosých otevřený výkop DN 150</t>
  </si>
  <si>
    <t>1745706075</t>
  </si>
  <si>
    <t>552441020</t>
  </si>
  <si>
    <t>lapač střešních splavenin - geiger DN 150 mm</t>
  </si>
  <si>
    <t>197836110</t>
  </si>
  <si>
    <t>837313p.c.</t>
  </si>
  <si>
    <t>Dopojení svodů na geiger</t>
  </si>
  <si>
    <t>-167237187</t>
  </si>
  <si>
    <t>871313121</t>
  </si>
  <si>
    <t>Montáž kanalizačního potrubí z PVC těsněné gumovým kroužkem otevřený výkop sklon do 20 % DN 160</t>
  </si>
  <si>
    <t>1365845201</t>
  </si>
  <si>
    <t>2,2+2,2+23+2,2+2,7+2,2</t>
  </si>
  <si>
    <t>SP412100W</t>
  </si>
  <si>
    <t>trubka kanalizační plastová KGEM-160x1000 mm SN4</t>
  </si>
  <si>
    <t>412677500</t>
  </si>
  <si>
    <t>871353121</t>
  </si>
  <si>
    <t>Montáž kanalizačního potrubí z PVC těsněné gumovým kroužkem otevřený výkop sklon do 20 % DN 200</t>
  </si>
  <si>
    <t>-296003840</t>
  </si>
  <si>
    <t>26+26</t>
  </si>
  <si>
    <t>53</t>
  </si>
  <si>
    <t>SP413100W</t>
  </si>
  <si>
    <t>trubka kanalizační plastová KGEM-200x1000 mm SN4</t>
  </si>
  <si>
    <t>-2011762511</t>
  </si>
  <si>
    <t>54</t>
  </si>
  <si>
    <t>871363121</t>
  </si>
  <si>
    <t>Montáž kanalizačního potrubí z PVC těsněné gumovým kroužkem otevřený výkop sklon do 20 % DN 250</t>
  </si>
  <si>
    <t>-2121932870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</si>
  <si>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 2. V cenách potrubí z trubek polyetylenových a polypropylenových nejsou započteny náklady na dodání tvarovek použitých pro napojení na jiný druh potrubí; tvarovky se oceňují ve specifikaci. 3. Ztratné lze dohodnout: a) u trub kanalizačních z tvrdého PVC ve směrné výši 3 %, b) u trub polyetylenových a polypropylenových ve směrné výši 1,5. </t>
  </si>
  <si>
    <t>23+10</t>
  </si>
  <si>
    <t>55</t>
  </si>
  <si>
    <t>SP414100W</t>
  </si>
  <si>
    <t>trubka kanalizační plastová KGEM 250*1000mmSN4</t>
  </si>
  <si>
    <t>2102624209</t>
  </si>
  <si>
    <t>33*1,1 'Přepočtené koeficientem množství</t>
  </si>
  <si>
    <t>56</t>
  </si>
  <si>
    <t>877315211</t>
  </si>
  <si>
    <t>Montáž tvarovek z tvrdého PVC-systém KG nebo z polypropylenu-systém KG 2000 jednoosé DN 150</t>
  </si>
  <si>
    <t>2074727153</t>
  </si>
  <si>
    <t>57</t>
  </si>
  <si>
    <t>SF682000W</t>
  </si>
  <si>
    <t>přechod z litinového potrubí kanalizace na plastové KGUG-160</t>
  </si>
  <si>
    <t>627188726</t>
  </si>
  <si>
    <t>58</t>
  </si>
  <si>
    <t>SF652200W</t>
  </si>
  <si>
    <t>koleno kanalizační plastové s hrdlem KGB-160/45°</t>
  </si>
  <si>
    <t>1628978035</t>
  </si>
  <si>
    <t>59</t>
  </si>
  <si>
    <t>892351111</t>
  </si>
  <si>
    <t>Tlaková zkouška vodou potrubí DN 150 nebo 200</t>
  </si>
  <si>
    <t>-838110378</t>
  </si>
  <si>
    <t>2,2+23+2,2+26+26+2,2+26+2,2+23+2,2+10</t>
  </si>
  <si>
    <t>60</t>
  </si>
  <si>
    <t>892372111</t>
  </si>
  <si>
    <t>Zabezpečení konců potrubí DN do 300 při tlakových zkouškách vodou</t>
  </si>
  <si>
    <t>-1300328144</t>
  </si>
  <si>
    <t>61</t>
  </si>
  <si>
    <t>89411112p.c.</t>
  </si>
  <si>
    <t>Izolace TAKEMA zděné šachty vč. zatmelení prostupů do šachty (Š7)</t>
  </si>
  <si>
    <t>soubor</t>
  </si>
  <si>
    <t>-366251238</t>
  </si>
  <si>
    <t>62</t>
  </si>
  <si>
    <t>8941111p.c.</t>
  </si>
  <si>
    <t>Šachty kanalizační zděné na potrubí z cihel kanalizačních vč. osazení stupadel (stáv.šachta. cca 4,5m)</t>
  </si>
  <si>
    <t>1451643226</t>
  </si>
  <si>
    <t>63</t>
  </si>
  <si>
    <t>894812118</t>
  </si>
  <si>
    <t>Revizní a čistící šachta z PP šachtové dno DN 315/200 sběrná - pravý a levý přítok vč. těsnění</t>
  </si>
  <si>
    <t>-1676983010</t>
  </si>
  <si>
    <t>894812132</t>
  </si>
  <si>
    <t>Revizní a čistící šachta z PP DN 315 šachtová roura korugovaná bez hrdla světlé hloubky 2000 mm</t>
  </si>
  <si>
    <t>-255413612</t>
  </si>
  <si>
    <t>65</t>
  </si>
  <si>
    <t>894812141</t>
  </si>
  <si>
    <t>Revizní a čistící šachta z PP DN 315 šachtová roura teleskopická světlé hloubky 375 mm</t>
  </si>
  <si>
    <t>-1347240382</t>
  </si>
  <si>
    <t>66</t>
  </si>
  <si>
    <t>894812141p.c.</t>
  </si>
  <si>
    <t>Revizní a čistící šachta z PP DN 315 těsnění do teleskopu</t>
  </si>
  <si>
    <t>625798506</t>
  </si>
  <si>
    <t>67</t>
  </si>
  <si>
    <t>894812149</t>
  </si>
  <si>
    <t>Příplatek k rourám revizní a čistící šachty z PP DN 315 za uříznutí šachtové roury</t>
  </si>
  <si>
    <t>-1513119042</t>
  </si>
  <si>
    <t>68</t>
  </si>
  <si>
    <t>894812156</t>
  </si>
  <si>
    <t>Revizní a čistící šachta z PP DN 315 poklop plastový pochůzí s rámem</t>
  </si>
  <si>
    <t>-1824148391</t>
  </si>
  <si>
    <t>69</t>
  </si>
  <si>
    <t>8948132p.c.</t>
  </si>
  <si>
    <t>Napojení šachtového dna na kanalizační potrubí</t>
  </si>
  <si>
    <t>1652987550</t>
  </si>
  <si>
    <t>70</t>
  </si>
  <si>
    <t>8948134p.c.</t>
  </si>
  <si>
    <t>Napojení kanalizačního potrubí na stávající šachtu</t>
  </si>
  <si>
    <t>-502574340</t>
  </si>
  <si>
    <t>71</t>
  </si>
  <si>
    <t>899102111</t>
  </si>
  <si>
    <t>Osazení poklopů litinových nebo ocelových včetně rámů hmotnosti nad 50 do 100 kg</t>
  </si>
  <si>
    <t>857496061</t>
  </si>
  <si>
    <t>72</t>
  </si>
  <si>
    <t>286619320</t>
  </si>
  <si>
    <t>poklop litinový TEGRA 600 A15</t>
  </si>
  <si>
    <t>1508378189</t>
  </si>
  <si>
    <t>73</t>
  </si>
  <si>
    <t>976085311</t>
  </si>
  <si>
    <t>Vybourání kanalizačních rámů včetně poklopů nebo mříží pl do 0,6 m2</t>
  </si>
  <si>
    <t>-1447378990</t>
  </si>
  <si>
    <t>99</t>
  </si>
  <si>
    <t>Přesuny hmot a suti</t>
  </si>
  <si>
    <t>74</t>
  </si>
  <si>
    <t>979051112</t>
  </si>
  <si>
    <t>Očištění desek nebo dlaždic se spárováním z MC při překopech inženýrských sítí</t>
  </si>
  <si>
    <t>1521349636</t>
  </si>
  <si>
    <t>75</t>
  </si>
  <si>
    <t>997002511</t>
  </si>
  <si>
    <t>Vodorovné přemístění suti a vybouraných hmot bez naložení ale se složením a urovnáním do 1 km</t>
  </si>
  <si>
    <t>-597641283</t>
  </si>
  <si>
    <t>76</t>
  </si>
  <si>
    <t>997002519</t>
  </si>
  <si>
    <t>Příplatek ZKD 1 km přemístění suti a vybouraných hmot</t>
  </si>
  <si>
    <t>267914319</t>
  </si>
  <si>
    <t>2,72</t>
  </si>
  <si>
    <t>2,72*22 'Přepočtené koeficientem množství</t>
  </si>
  <si>
    <t>77</t>
  </si>
  <si>
    <t>997002611</t>
  </si>
  <si>
    <t>Nakládání suti a vybouraných hmot</t>
  </si>
  <si>
    <t>780498827</t>
  </si>
  <si>
    <t>78</t>
  </si>
  <si>
    <t>-2090672441</t>
  </si>
  <si>
    <t>79</t>
  </si>
  <si>
    <t>998223011</t>
  </si>
  <si>
    <t>Přesun hmot pro pozemní komunikace s krytem dlážděným</t>
  </si>
  <si>
    <t>1405014969</t>
  </si>
  <si>
    <t>80</t>
  </si>
  <si>
    <t>997013801</t>
  </si>
  <si>
    <t>Poplatek za uložení stavebního betonového odpadu na skládce (skládkovné)</t>
  </si>
  <si>
    <t>1357428213</t>
  </si>
  <si>
    <t>998</t>
  </si>
  <si>
    <t>Přesun hmot</t>
  </si>
  <si>
    <t>81</t>
  </si>
  <si>
    <t>998276101</t>
  </si>
  <si>
    <t>Přesun hmot pro trubní vedení z trub z plastických hmot otevřený výkop</t>
  </si>
  <si>
    <t>-1141182110</t>
  </si>
  <si>
    <t>2,79</t>
  </si>
  <si>
    <t>OST</t>
  </si>
  <si>
    <t>Ostatní</t>
  </si>
  <si>
    <t>82</t>
  </si>
  <si>
    <t>093103000</t>
  </si>
  <si>
    <t>utěsnění stěny kolem kanalizace</t>
  </si>
  <si>
    <t>262144</t>
  </si>
  <si>
    <t>-7039126</t>
  </si>
  <si>
    <t>VRN</t>
  </si>
  <si>
    <t>Vedlejší rozpočtové náklady</t>
  </si>
  <si>
    <t>83</t>
  </si>
  <si>
    <t>012002000</t>
  </si>
  <si>
    <t>Geodetické práce - vytýčení trasy kanalizace stávající , zakreslení na povrch</t>
  </si>
  <si>
    <t>hod</t>
  </si>
  <si>
    <t>-334980238</t>
  </si>
  <si>
    <t>84</t>
  </si>
  <si>
    <t>020001000</t>
  </si>
  <si>
    <t>Příprava staveniště</t>
  </si>
  <si>
    <t>2075803943</t>
  </si>
  <si>
    <t>85</t>
  </si>
  <si>
    <t>023002000</t>
  </si>
  <si>
    <t>Odstranění materiálů a konstrukcí</t>
  </si>
  <si>
    <t>-270762647</t>
  </si>
  <si>
    <t>86</t>
  </si>
  <si>
    <t>032002000</t>
  </si>
  <si>
    <t>Vybavení staveniště</t>
  </si>
  <si>
    <t>-1472730233</t>
  </si>
  <si>
    <t>87</t>
  </si>
  <si>
    <t>033002000</t>
  </si>
  <si>
    <t>Připojení staveniště na inženýrské sítě</t>
  </si>
  <si>
    <t>den</t>
  </si>
  <si>
    <t>1807923827</t>
  </si>
  <si>
    <t>88</t>
  </si>
  <si>
    <t>034002000</t>
  </si>
  <si>
    <t>Zabezpečení staveniště oplocením, opáskováním, značením</t>
  </si>
  <si>
    <t>1031656780</t>
  </si>
  <si>
    <t>89</t>
  </si>
  <si>
    <t>035002000</t>
  </si>
  <si>
    <t>Pronájmy ploch, objektů</t>
  </si>
  <si>
    <t>-367732381</t>
  </si>
  <si>
    <t>90</t>
  </si>
  <si>
    <t>039002000</t>
  </si>
  <si>
    <t>Zrušení zařízení staveniště</t>
  </si>
  <si>
    <t>-225228395</t>
  </si>
  <si>
    <t>91</t>
  </si>
  <si>
    <t>043002000</t>
  </si>
  <si>
    <t>Zkoušky a ostatní měření</t>
  </si>
  <si>
    <t>1304333004</t>
  </si>
  <si>
    <t>92</t>
  </si>
  <si>
    <t>044002000</t>
  </si>
  <si>
    <t>Revize, monitoring</t>
  </si>
  <si>
    <t>-1601426399</t>
  </si>
  <si>
    <t>93</t>
  </si>
  <si>
    <t>071002000</t>
  </si>
  <si>
    <t>Provoz investora, třetích osob</t>
  </si>
  <si>
    <t>%</t>
  </si>
  <si>
    <t>-61442054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</si>
</sst>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79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7"/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0"/>
      <c r="AQ5" s="20"/>
      <c r="AR5" s="18"/>
      <c r="BE5" s="267" t="s">
        <v>15</v>
      </c>
      <c r="BS5" s="15" t="s">
        <v>6</v>
      </c>
    </row>
    <row r="6" spans="1:74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0"/>
      <c r="AQ6" s="20"/>
      <c r="AR6" s="18"/>
      <c r="BE6" s="268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68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68"/>
      <c r="BS8" s="15" t="s">
        <v>6</v>
      </c>
    </row>
    <row r="9" spans="1:74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68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68"/>
      <c r="BS10" s="15" t="s">
        <v>6</v>
      </c>
    </row>
    <row r="11" spans="1:74" ht="18.399999999999999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68"/>
      <c r="BS11" s="15" t="s">
        <v>6</v>
      </c>
    </row>
    <row r="12" spans="1:74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68"/>
      <c r="BS12" s="15" t="s">
        <v>6</v>
      </c>
    </row>
    <row r="13" spans="1:74" ht="12" customHeight="1">
      <c r="B13" s="19"/>
      <c r="C13" s="20"/>
      <c r="D13" s="27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28</v>
      </c>
      <c r="AO13" s="20"/>
      <c r="AP13" s="20"/>
      <c r="AQ13" s="20"/>
      <c r="AR13" s="18"/>
      <c r="BE13" s="268"/>
      <c r="BS13" s="15" t="s">
        <v>6</v>
      </c>
    </row>
    <row r="14" spans="1:74" ht="12.75">
      <c r="B14" s="19"/>
      <c r="C14" s="20"/>
      <c r="D14" s="20"/>
      <c r="E14" s="262" t="s">
        <v>28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7" t="s">
        <v>26</v>
      </c>
      <c r="AL14" s="20"/>
      <c r="AM14" s="20"/>
      <c r="AN14" s="29" t="s">
        <v>28</v>
      </c>
      <c r="AO14" s="20"/>
      <c r="AP14" s="20"/>
      <c r="AQ14" s="20"/>
      <c r="AR14" s="18"/>
      <c r="BE14" s="268"/>
      <c r="BS14" s="15" t="s">
        <v>6</v>
      </c>
    </row>
    <row r="15" spans="1:74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68"/>
      <c r="BS15" s="15" t="s">
        <v>4</v>
      </c>
    </row>
    <row r="16" spans="1:74" ht="12" customHeight="1">
      <c r="B16" s="19"/>
      <c r="C16" s="20"/>
      <c r="D16" s="27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68"/>
      <c r="BS16" s="15" t="s">
        <v>4</v>
      </c>
    </row>
    <row r="17" spans="2:7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68"/>
      <c r="BS17" s="15" t="s">
        <v>30</v>
      </c>
    </row>
    <row r="18" spans="2:7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68"/>
      <c r="BS18" s="15" t="s">
        <v>6</v>
      </c>
    </row>
    <row r="19" spans="2:71" ht="12" customHeight="1">
      <c r="B19" s="19"/>
      <c r="C19" s="20"/>
      <c r="D19" s="27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68"/>
      <c r="BS19" s="15" t="s">
        <v>6</v>
      </c>
    </row>
    <row r="20" spans="2:7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68"/>
      <c r="BS20" s="15" t="s">
        <v>30</v>
      </c>
    </row>
    <row r="21" spans="2:7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68"/>
    </row>
    <row r="22" spans="2:71" ht="12" customHeight="1">
      <c r="B22" s="19"/>
      <c r="C22" s="20"/>
      <c r="D22" s="27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68"/>
    </row>
    <row r="23" spans="2:71" ht="16.5" customHeight="1">
      <c r="B23" s="19"/>
      <c r="C23" s="20"/>
      <c r="D23" s="20"/>
      <c r="E23" s="264" t="s">
        <v>1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0"/>
      <c r="AP23" s="20"/>
      <c r="AQ23" s="20"/>
      <c r="AR23" s="18"/>
      <c r="BE23" s="268"/>
    </row>
    <row r="24" spans="2:7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68"/>
    </row>
    <row r="25" spans="2:7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68"/>
    </row>
    <row r="26" spans="2:71" s="1" customFormat="1" ht="25.9" customHeight="1"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5" t="e">
        <f>ROUND(AG94,2)</f>
        <v>#REF!</v>
      </c>
      <c r="AL26" s="246"/>
      <c r="AM26" s="246"/>
      <c r="AN26" s="246"/>
      <c r="AO26" s="246"/>
      <c r="AP26" s="33"/>
      <c r="AQ26" s="33"/>
      <c r="AR26" s="36"/>
      <c r="BE26" s="268"/>
    </row>
    <row r="27" spans="2:71" s="1" customFormat="1" ht="6.95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68"/>
    </row>
    <row r="28" spans="2:71" s="1" customFormat="1" ht="12.7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5" t="s">
        <v>34</v>
      </c>
      <c r="M28" s="265"/>
      <c r="N28" s="265"/>
      <c r="O28" s="265"/>
      <c r="P28" s="265"/>
      <c r="Q28" s="33"/>
      <c r="R28" s="33"/>
      <c r="S28" s="33"/>
      <c r="T28" s="33"/>
      <c r="U28" s="33"/>
      <c r="V28" s="33"/>
      <c r="W28" s="265" t="s">
        <v>35</v>
      </c>
      <c r="X28" s="265"/>
      <c r="Y28" s="265"/>
      <c r="Z28" s="265"/>
      <c r="AA28" s="265"/>
      <c r="AB28" s="265"/>
      <c r="AC28" s="265"/>
      <c r="AD28" s="265"/>
      <c r="AE28" s="265"/>
      <c r="AF28" s="33"/>
      <c r="AG28" s="33"/>
      <c r="AH28" s="33"/>
      <c r="AI28" s="33"/>
      <c r="AJ28" s="33"/>
      <c r="AK28" s="265" t="s">
        <v>36</v>
      </c>
      <c r="AL28" s="265"/>
      <c r="AM28" s="265"/>
      <c r="AN28" s="265"/>
      <c r="AO28" s="265"/>
      <c r="AP28" s="33"/>
      <c r="AQ28" s="33"/>
      <c r="AR28" s="36"/>
      <c r="BE28" s="268"/>
    </row>
    <row r="29" spans="2:71" s="2" customFormat="1" ht="14.45" customHeight="1">
      <c r="B29" s="37"/>
      <c r="C29" s="38"/>
      <c r="D29" s="27" t="s">
        <v>37</v>
      </c>
      <c r="E29" s="38"/>
      <c r="F29" s="27" t="s">
        <v>38</v>
      </c>
      <c r="G29" s="38"/>
      <c r="H29" s="38"/>
      <c r="I29" s="38"/>
      <c r="J29" s="38"/>
      <c r="K29" s="38"/>
      <c r="L29" s="266">
        <v>0.21</v>
      </c>
      <c r="M29" s="244"/>
      <c r="N29" s="244"/>
      <c r="O29" s="244"/>
      <c r="P29" s="244"/>
      <c r="Q29" s="38"/>
      <c r="R29" s="38"/>
      <c r="S29" s="38"/>
      <c r="T29" s="38"/>
      <c r="U29" s="38"/>
      <c r="V29" s="38"/>
      <c r="W29" s="243" t="e">
        <f>ROUND(AZ94, 2)</f>
        <v>#REF!</v>
      </c>
      <c r="X29" s="244"/>
      <c r="Y29" s="244"/>
      <c r="Z29" s="244"/>
      <c r="AA29" s="244"/>
      <c r="AB29" s="244"/>
      <c r="AC29" s="244"/>
      <c r="AD29" s="244"/>
      <c r="AE29" s="244"/>
      <c r="AF29" s="38"/>
      <c r="AG29" s="38"/>
      <c r="AH29" s="38"/>
      <c r="AI29" s="38"/>
      <c r="AJ29" s="38"/>
      <c r="AK29" s="243" t="e">
        <f>ROUND(AV94, 2)</f>
        <v>#REF!</v>
      </c>
      <c r="AL29" s="244"/>
      <c r="AM29" s="244"/>
      <c r="AN29" s="244"/>
      <c r="AO29" s="244"/>
      <c r="AP29" s="38"/>
      <c r="AQ29" s="38"/>
      <c r="AR29" s="39"/>
      <c r="BE29" s="269"/>
    </row>
    <row r="30" spans="2:71" s="2" customFormat="1" ht="14.45" customHeight="1">
      <c r="B30" s="37"/>
      <c r="C30" s="38"/>
      <c r="D30" s="38"/>
      <c r="E30" s="38"/>
      <c r="F30" s="27" t="s">
        <v>39</v>
      </c>
      <c r="G30" s="38"/>
      <c r="H30" s="38"/>
      <c r="I30" s="38"/>
      <c r="J30" s="38"/>
      <c r="K30" s="38"/>
      <c r="L30" s="266">
        <v>0.15</v>
      </c>
      <c r="M30" s="244"/>
      <c r="N30" s="244"/>
      <c r="O30" s="244"/>
      <c r="P30" s="244"/>
      <c r="Q30" s="38"/>
      <c r="R30" s="38"/>
      <c r="S30" s="38"/>
      <c r="T30" s="38"/>
      <c r="U30" s="38"/>
      <c r="V30" s="38"/>
      <c r="W30" s="243" t="e">
        <f>ROUND(BA94, 2)</f>
        <v>#REF!</v>
      </c>
      <c r="X30" s="244"/>
      <c r="Y30" s="244"/>
      <c r="Z30" s="244"/>
      <c r="AA30" s="244"/>
      <c r="AB30" s="244"/>
      <c r="AC30" s="244"/>
      <c r="AD30" s="244"/>
      <c r="AE30" s="244"/>
      <c r="AF30" s="38"/>
      <c r="AG30" s="38"/>
      <c r="AH30" s="38"/>
      <c r="AI30" s="38"/>
      <c r="AJ30" s="38"/>
      <c r="AK30" s="243" t="e">
        <f>ROUND(AW94, 2)</f>
        <v>#REF!</v>
      </c>
      <c r="AL30" s="244"/>
      <c r="AM30" s="244"/>
      <c r="AN30" s="244"/>
      <c r="AO30" s="244"/>
      <c r="AP30" s="38"/>
      <c r="AQ30" s="38"/>
      <c r="AR30" s="39"/>
      <c r="BE30" s="269"/>
    </row>
    <row r="31" spans="2:71" s="2" customFormat="1" ht="14.45" hidden="1" customHeight="1">
      <c r="B31" s="37"/>
      <c r="C31" s="38"/>
      <c r="D31" s="38"/>
      <c r="E31" s="38"/>
      <c r="F31" s="27" t="s">
        <v>40</v>
      </c>
      <c r="G31" s="38"/>
      <c r="H31" s="38"/>
      <c r="I31" s="38"/>
      <c r="J31" s="38"/>
      <c r="K31" s="38"/>
      <c r="L31" s="266">
        <v>0.21</v>
      </c>
      <c r="M31" s="244"/>
      <c r="N31" s="244"/>
      <c r="O31" s="244"/>
      <c r="P31" s="244"/>
      <c r="Q31" s="38"/>
      <c r="R31" s="38"/>
      <c r="S31" s="38"/>
      <c r="T31" s="38"/>
      <c r="U31" s="38"/>
      <c r="V31" s="38"/>
      <c r="W31" s="243" t="e">
        <f>ROUND(BB94, 2)</f>
        <v>#REF!</v>
      </c>
      <c r="X31" s="244"/>
      <c r="Y31" s="244"/>
      <c r="Z31" s="244"/>
      <c r="AA31" s="244"/>
      <c r="AB31" s="244"/>
      <c r="AC31" s="244"/>
      <c r="AD31" s="244"/>
      <c r="AE31" s="244"/>
      <c r="AF31" s="38"/>
      <c r="AG31" s="38"/>
      <c r="AH31" s="38"/>
      <c r="AI31" s="38"/>
      <c r="AJ31" s="38"/>
      <c r="AK31" s="243">
        <v>0</v>
      </c>
      <c r="AL31" s="244"/>
      <c r="AM31" s="244"/>
      <c r="AN31" s="244"/>
      <c r="AO31" s="244"/>
      <c r="AP31" s="38"/>
      <c r="AQ31" s="38"/>
      <c r="AR31" s="39"/>
      <c r="BE31" s="269"/>
    </row>
    <row r="32" spans="2:71" s="2" customFormat="1" ht="14.45" hidden="1" customHeight="1">
      <c r="B32" s="37"/>
      <c r="C32" s="38"/>
      <c r="D32" s="38"/>
      <c r="E32" s="38"/>
      <c r="F32" s="27" t="s">
        <v>41</v>
      </c>
      <c r="G32" s="38"/>
      <c r="H32" s="38"/>
      <c r="I32" s="38"/>
      <c r="J32" s="38"/>
      <c r="K32" s="38"/>
      <c r="L32" s="266">
        <v>0.15</v>
      </c>
      <c r="M32" s="244"/>
      <c r="N32" s="244"/>
      <c r="O32" s="244"/>
      <c r="P32" s="244"/>
      <c r="Q32" s="38"/>
      <c r="R32" s="38"/>
      <c r="S32" s="38"/>
      <c r="T32" s="38"/>
      <c r="U32" s="38"/>
      <c r="V32" s="38"/>
      <c r="W32" s="243" t="e">
        <f>ROUND(BC94, 2)</f>
        <v>#REF!</v>
      </c>
      <c r="X32" s="244"/>
      <c r="Y32" s="244"/>
      <c r="Z32" s="244"/>
      <c r="AA32" s="244"/>
      <c r="AB32" s="244"/>
      <c r="AC32" s="244"/>
      <c r="AD32" s="244"/>
      <c r="AE32" s="244"/>
      <c r="AF32" s="38"/>
      <c r="AG32" s="38"/>
      <c r="AH32" s="38"/>
      <c r="AI32" s="38"/>
      <c r="AJ32" s="38"/>
      <c r="AK32" s="243">
        <v>0</v>
      </c>
      <c r="AL32" s="244"/>
      <c r="AM32" s="244"/>
      <c r="AN32" s="244"/>
      <c r="AO32" s="244"/>
      <c r="AP32" s="38"/>
      <c r="AQ32" s="38"/>
      <c r="AR32" s="39"/>
      <c r="BE32" s="269"/>
    </row>
    <row r="33" spans="2:57" s="2" customFormat="1" ht="14.45" hidden="1" customHeight="1">
      <c r="B33" s="37"/>
      <c r="C33" s="38"/>
      <c r="D33" s="38"/>
      <c r="E33" s="38"/>
      <c r="F33" s="27" t="s">
        <v>42</v>
      </c>
      <c r="G33" s="38"/>
      <c r="H33" s="38"/>
      <c r="I33" s="38"/>
      <c r="J33" s="38"/>
      <c r="K33" s="38"/>
      <c r="L33" s="266">
        <v>0</v>
      </c>
      <c r="M33" s="244"/>
      <c r="N33" s="244"/>
      <c r="O33" s="244"/>
      <c r="P33" s="244"/>
      <c r="Q33" s="38"/>
      <c r="R33" s="38"/>
      <c r="S33" s="38"/>
      <c r="T33" s="38"/>
      <c r="U33" s="38"/>
      <c r="V33" s="38"/>
      <c r="W33" s="243" t="e">
        <f>ROUND(BD94, 2)</f>
        <v>#REF!</v>
      </c>
      <c r="X33" s="244"/>
      <c r="Y33" s="244"/>
      <c r="Z33" s="244"/>
      <c r="AA33" s="244"/>
      <c r="AB33" s="244"/>
      <c r="AC33" s="244"/>
      <c r="AD33" s="244"/>
      <c r="AE33" s="244"/>
      <c r="AF33" s="38"/>
      <c r="AG33" s="38"/>
      <c r="AH33" s="38"/>
      <c r="AI33" s="38"/>
      <c r="AJ33" s="38"/>
      <c r="AK33" s="243">
        <v>0</v>
      </c>
      <c r="AL33" s="244"/>
      <c r="AM33" s="244"/>
      <c r="AN33" s="244"/>
      <c r="AO33" s="244"/>
      <c r="AP33" s="38"/>
      <c r="AQ33" s="38"/>
      <c r="AR33" s="39"/>
      <c r="BE33" s="269"/>
    </row>
    <row r="34" spans="2:57" s="1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68"/>
    </row>
    <row r="35" spans="2:57" s="1" customFormat="1" ht="25.9" customHeight="1"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76" t="s">
        <v>45</v>
      </c>
      <c r="Y35" s="277"/>
      <c r="Z35" s="277"/>
      <c r="AA35" s="277"/>
      <c r="AB35" s="277"/>
      <c r="AC35" s="42"/>
      <c r="AD35" s="42"/>
      <c r="AE35" s="42"/>
      <c r="AF35" s="42"/>
      <c r="AG35" s="42"/>
      <c r="AH35" s="42"/>
      <c r="AI35" s="42"/>
      <c r="AJ35" s="42"/>
      <c r="AK35" s="278" t="e">
        <f>SUM(AK26:AK33)</f>
        <v>#REF!</v>
      </c>
      <c r="AL35" s="277"/>
      <c r="AM35" s="277"/>
      <c r="AN35" s="277"/>
      <c r="AO35" s="279"/>
      <c r="AP35" s="40"/>
      <c r="AQ35" s="40"/>
      <c r="AR35" s="36"/>
    </row>
    <row r="36" spans="2:57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14.4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</row>
    <row r="38" spans="2:57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2:57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2:57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2:57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2:57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2:57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2:57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2:57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2:57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2:57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2:57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2:44" s="1" customFormat="1" ht="14.45" customHeight="1">
      <c r="B49" s="32"/>
      <c r="C49" s="33"/>
      <c r="D49" s="44" t="s">
        <v>46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47</v>
      </c>
      <c r="AI49" s="45"/>
      <c r="AJ49" s="45"/>
      <c r="AK49" s="45"/>
      <c r="AL49" s="45"/>
      <c r="AM49" s="45"/>
      <c r="AN49" s="45"/>
      <c r="AO49" s="45"/>
      <c r="AP49" s="33"/>
      <c r="AQ49" s="33"/>
      <c r="AR49" s="36"/>
    </row>
    <row r="50" spans="2:44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2:44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2:44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2:44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2:4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2:44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2:44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2:44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2:44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2:44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2:44" s="1" customFormat="1" ht="12.75">
      <c r="B60" s="32"/>
      <c r="C60" s="33"/>
      <c r="D60" s="46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6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6" t="s">
        <v>48</v>
      </c>
      <c r="AI60" s="35"/>
      <c r="AJ60" s="35"/>
      <c r="AK60" s="35"/>
      <c r="AL60" s="35"/>
      <c r="AM60" s="46" t="s">
        <v>49</v>
      </c>
      <c r="AN60" s="35"/>
      <c r="AO60" s="35"/>
      <c r="AP60" s="33"/>
      <c r="AQ60" s="33"/>
      <c r="AR60" s="36"/>
    </row>
    <row r="61" spans="2:44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2:44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2:44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2:44" s="1" customFormat="1" ht="12.75">
      <c r="B64" s="32"/>
      <c r="C64" s="33"/>
      <c r="D64" s="44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51</v>
      </c>
      <c r="AI64" s="45"/>
      <c r="AJ64" s="45"/>
      <c r="AK64" s="45"/>
      <c r="AL64" s="45"/>
      <c r="AM64" s="45"/>
      <c r="AN64" s="45"/>
      <c r="AO64" s="45"/>
      <c r="AP64" s="33"/>
      <c r="AQ64" s="33"/>
      <c r="AR64" s="36"/>
    </row>
    <row r="65" spans="2:44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2:44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2:44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2:44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2:44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2:44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2:44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2:44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2:44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2:4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2:44" s="1" customFormat="1" ht="12.75">
      <c r="B75" s="32"/>
      <c r="C75" s="33"/>
      <c r="D75" s="46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6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6" t="s">
        <v>48</v>
      </c>
      <c r="AI75" s="35"/>
      <c r="AJ75" s="35"/>
      <c r="AK75" s="35"/>
      <c r="AL75" s="35"/>
      <c r="AM75" s="46" t="s">
        <v>49</v>
      </c>
      <c r="AN75" s="35"/>
      <c r="AO75" s="35"/>
      <c r="AP75" s="33"/>
      <c r="AQ75" s="33"/>
      <c r="AR75" s="36"/>
    </row>
    <row r="76" spans="2:44" s="1" customFormat="1"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6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6"/>
    </row>
    <row r="82" spans="1:91" s="1" customFormat="1" ht="24.95" customHeight="1">
      <c r="B82" s="32"/>
      <c r="C82" s="21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</row>
    <row r="83" spans="1:91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</row>
    <row r="84" spans="1:91" s="3" customFormat="1" ht="12" customHeight="1">
      <c r="B84" s="51"/>
      <c r="C84" s="27" t="s">
        <v>13</v>
      </c>
      <c r="D84" s="52"/>
      <c r="E84" s="52"/>
      <c r="F84" s="52"/>
      <c r="G84" s="52"/>
      <c r="H84" s="52"/>
      <c r="I84" s="52"/>
      <c r="J84" s="52"/>
      <c r="K84" s="52"/>
      <c r="L84" s="52" t="str">
        <f>K5</f>
        <v>042019c</v>
      </c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3"/>
    </row>
    <row r="85" spans="1:91" s="4" customFormat="1" ht="36.950000000000003" customHeight="1">
      <c r="B85" s="54"/>
      <c r="C85" s="55" t="s">
        <v>16</v>
      </c>
      <c r="D85" s="56"/>
      <c r="E85" s="56"/>
      <c r="F85" s="56"/>
      <c r="G85" s="56"/>
      <c r="H85" s="56"/>
      <c r="I85" s="56"/>
      <c r="J85" s="56"/>
      <c r="K85" s="56"/>
      <c r="L85" s="256" t="str">
        <f>K6</f>
        <v>ZŠ nám. Svobody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56"/>
      <c r="AQ85" s="56"/>
      <c r="AR85" s="57"/>
    </row>
    <row r="86" spans="1:91" s="1" customFormat="1" ht="6.9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</row>
    <row r="87" spans="1:91" s="1" customFormat="1" ht="12" customHeight="1">
      <c r="B87" s="32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8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58" t="str">
        <f>IF(AN8= "","",AN8)</f>
        <v>13. 8. 2019</v>
      </c>
      <c r="AN87" s="258"/>
      <c r="AO87" s="33"/>
      <c r="AP87" s="33"/>
      <c r="AQ87" s="33"/>
      <c r="AR87" s="36"/>
    </row>
    <row r="88" spans="1:91" s="1" customFormat="1" ht="6.9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</row>
    <row r="89" spans="1:91" s="1" customFormat="1" ht="15.2" customHeight="1">
      <c r="B89" s="32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52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29</v>
      </c>
      <c r="AJ89" s="33"/>
      <c r="AK89" s="33"/>
      <c r="AL89" s="33"/>
      <c r="AM89" s="254" t="str">
        <f>IF(E17="","",E17)</f>
        <v xml:space="preserve"> </v>
      </c>
      <c r="AN89" s="255"/>
      <c r="AO89" s="255"/>
      <c r="AP89" s="255"/>
      <c r="AQ89" s="33"/>
      <c r="AR89" s="36"/>
      <c r="AS89" s="248" t="s">
        <v>53</v>
      </c>
      <c r="AT89" s="249"/>
      <c r="AU89" s="60"/>
      <c r="AV89" s="60"/>
      <c r="AW89" s="60"/>
      <c r="AX89" s="60"/>
      <c r="AY89" s="60"/>
      <c r="AZ89" s="60"/>
      <c r="BA89" s="60"/>
      <c r="BB89" s="60"/>
      <c r="BC89" s="60"/>
      <c r="BD89" s="61"/>
    </row>
    <row r="90" spans="1:91" s="1" customFormat="1" ht="15.2" customHeight="1">
      <c r="B90" s="32"/>
      <c r="C90" s="27" t="s">
        <v>27</v>
      </c>
      <c r="D90" s="33"/>
      <c r="E90" s="33"/>
      <c r="F90" s="33"/>
      <c r="G90" s="33"/>
      <c r="H90" s="33"/>
      <c r="I90" s="33"/>
      <c r="J90" s="33"/>
      <c r="K90" s="33"/>
      <c r="L90" s="52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31</v>
      </c>
      <c r="AJ90" s="33"/>
      <c r="AK90" s="33"/>
      <c r="AL90" s="33"/>
      <c r="AM90" s="254" t="str">
        <f>IF(E20="","",E20)</f>
        <v xml:space="preserve"> </v>
      </c>
      <c r="AN90" s="255"/>
      <c r="AO90" s="255"/>
      <c r="AP90" s="255"/>
      <c r="AQ90" s="33"/>
      <c r="AR90" s="36"/>
      <c r="AS90" s="250"/>
      <c r="AT90" s="251"/>
      <c r="AU90" s="62"/>
      <c r="AV90" s="62"/>
      <c r="AW90" s="62"/>
      <c r="AX90" s="62"/>
      <c r="AY90" s="62"/>
      <c r="AZ90" s="62"/>
      <c r="BA90" s="62"/>
      <c r="BB90" s="62"/>
      <c r="BC90" s="62"/>
      <c r="BD90" s="63"/>
    </row>
    <row r="91" spans="1:91" s="1" customFormat="1" ht="10.9" customHeight="1"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2"/>
      <c r="AT91" s="253"/>
      <c r="AU91" s="64"/>
      <c r="AV91" s="64"/>
      <c r="AW91" s="64"/>
      <c r="AX91" s="64"/>
      <c r="AY91" s="64"/>
      <c r="AZ91" s="64"/>
      <c r="BA91" s="64"/>
      <c r="BB91" s="64"/>
      <c r="BC91" s="64"/>
      <c r="BD91" s="65"/>
    </row>
    <row r="92" spans="1:91" s="1" customFormat="1" ht="29.25" customHeight="1">
      <c r="B92" s="32"/>
      <c r="C92" s="281" t="s">
        <v>54</v>
      </c>
      <c r="D92" s="273"/>
      <c r="E92" s="273"/>
      <c r="F92" s="273"/>
      <c r="G92" s="273"/>
      <c r="H92" s="66"/>
      <c r="I92" s="272" t="s">
        <v>55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5" t="s">
        <v>56</v>
      </c>
      <c r="AH92" s="273"/>
      <c r="AI92" s="273"/>
      <c r="AJ92" s="273"/>
      <c r="AK92" s="273"/>
      <c r="AL92" s="273"/>
      <c r="AM92" s="273"/>
      <c r="AN92" s="272" t="s">
        <v>57</v>
      </c>
      <c r="AO92" s="273"/>
      <c r="AP92" s="274"/>
      <c r="AQ92" s="67" t="s">
        <v>58</v>
      </c>
      <c r="AR92" s="36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</row>
    <row r="93" spans="1:91" s="1" customFormat="1" ht="10.9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</row>
    <row r="94" spans="1:91" s="5" customFormat="1" ht="32.450000000000003" customHeight="1">
      <c r="B94" s="74"/>
      <c r="C94" s="75" t="s">
        <v>71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283" t="e">
        <f>ROUND(SUM(AG95:AG97),2)</f>
        <v>#REF!</v>
      </c>
      <c r="AH94" s="283"/>
      <c r="AI94" s="283"/>
      <c r="AJ94" s="283"/>
      <c r="AK94" s="283"/>
      <c r="AL94" s="283"/>
      <c r="AM94" s="283"/>
      <c r="AN94" s="280" t="e">
        <f>SUM(AG94,AT94)</f>
        <v>#REF!</v>
      </c>
      <c r="AO94" s="280"/>
      <c r="AP94" s="280"/>
      <c r="AQ94" s="78" t="s">
        <v>1</v>
      </c>
      <c r="AR94" s="79"/>
      <c r="AS94" s="80">
        <f>ROUND(SUM(AS95:AS97),2)</f>
        <v>0</v>
      </c>
      <c r="AT94" s="81" t="e">
        <f>ROUND(SUM(AV94:AW94),2)</f>
        <v>#REF!</v>
      </c>
      <c r="AU94" s="82" t="e">
        <f>ROUND(SUM(AU95:AU97),5)</f>
        <v>#REF!</v>
      </c>
      <c r="AV94" s="81" t="e">
        <f>ROUND(AZ94*L29,2)</f>
        <v>#REF!</v>
      </c>
      <c r="AW94" s="81" t="e">
        <f>ROUND(BA94*L30,2)</f>
        <v>#REF!</v>
      </c>
      <c r="AX94" s="81" t="e">
        <f>ROUND(BB94*L29,2)</f>
        <v>#REF!</v>
      </c>
      <c r="AY94" s="81" t="e">
        <f>ROUND(BC94*L30,2)</f>
        <v>#REF!</v>
      </c>
      <c r="AZ94" s="81" t="e">
        <f>ROUND(SUM(AZ95:AZ97),2)</f>
        <v>#REF!</v>
      </c>
      <c r="BA94" s="81" t="e">
        <f>ROUND(SUM(BA95:BA97),2)</f>
        <v>#REF!</v>
      </c>
      <c r="BB94" s="81" t="e">
        <f>ROUND(SUM(BB95:BB97),2)</f>
        <v>#REF!</v>
      </c>
      <c r="BC94" s="81" t="e">
        <f>ROUND(SUM(BC95:BC97),2)</f>
        <v>#REF!</v>
      </c>
      <c r="BD94" s="83" t="e">
        <f>ROUND(SUM(BD95:BD97),2)</f>
        <v>#REF!</v>
      </c>
      <c r="BS94" s="84" t="s">
        <v>72</v>
      </c>
      <c r="BT94" s="84" t="s">
        <v>73</v>
      </c>
      <c r="BU94" s="85" t="s">
        <v>74</v>
      </c>
      <c r="BV94" s="84" t="s">
        <v>75</v>
      </c>
      <c r="BW94" s="84" t="s">
        <v>5</v>
      </c>
      <c r="BX94" s="84" t="s">
        <v>76</v>
      </c>
      <c r="CL94" s="84" t="s">
        <v>1</v>
      </c>
    </row>
    <row r="95" spans="1:91" s="6" customFormat="1" ht="27" customHeight="1">
      <c r="A95" s="86" t="s">
        <v>77</v>
      </c>
      <c r="B95" s="87"/>
      <c r="C95" s="88"/>
      <c r="D95" s="282" t="s">
        <v>78</v>
      </c>
      <c r="E95" s="282"/>
      <c r="F95" s="282"/>
      <c r="G95" s="282"/>
      <c r="H95" s="282"/>
      <c r="I95" s="89"/>
      <c r="J95" s="282" t="s">
        <v>79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70" t="e">
        <f>#REF!</f>
        <v>#REF!</v>
      </c>
      <c r="AH95" s="271"/>
      <c r="AI95" s="271"/>
      <c r="AJ95" s="271"/>
      <c r="AK95" s="271"/>
      <c r="AL95" s="271"/>
      <c r="AM95" s="271"/>
      <c r="AN95" s="270" t="e">
        <f>SUM(AG95,AT95)</f>
        <v>#REF!</v>
      </c>
      <c r="AO95" s="271"/>
      <c r="AP95" s="271"/>
      <c r="AQ95" s="90" t="s">
        <v>80</v>
      </c>
      <c r="AR95" s="91"/>
      <c r="AS95" s="92">
        <v>0</v>
      </c>
      <c r="AT95" s="93" t="e">
        <f>ROUND(SUM(AV95:AW95),2)</f>
        <v>#REF!</v>
      </c>
      <c r="AU95" s="94" t="e">
        <f>#REF!</f>
        <v>#REF!</v>
      </c>
      <c r="AV95" s="93" t="e">
        <f>#REF!</f>
        <v>#REF!</v>
      </c>
      <c r="AW95" s="93" t="e">
        <f>#REF!</f>
        <v>#REF!</v>
      </c>
      <c r="AX95" s="93" t="e">
        <f>#REF!</f>
        <v>#REF!</v>
      </c>
      <c r="AY95" s="93" t="e">
        <f>#REF!</f>
        <v>#REF!</v>
      </c>
      <c r="AZ95" s="93" t="e">
        <f>#REF!</f>
        <v>#REF!</v>
      </c>
      <c r="BA95" s="93" t="e">
        <f>#REF!</f>
        <v>#REF!</v>
      </c>
      <c r="BB95" s="93" t="e">
        <f>#REF!</f>
        <v>#REF!</v>
      </c>
      <c r="BC95" s="93" t="e">
        <f>#REF!</f>
        <v>#REF!</v>
      </c>
      <c r="BD95" s="95" t="e">
        <f>#REF!</f>
        <v>#REF!</v>
      </c>
      <c r="BT95" s="96" t="s">
        <v>81</v>
      </c>
      <c r="BV95" s="96" t="s">
        <v>75</v>
      </c>
      <c r="BW95" s="96" t="s">
        <v>82</v>
      </c>
      <c r="BX95" s="96" t="s">
        <v>5</v>
      </c>
      <c r="CL95" s="96" t="s">
        <v>1</v>
      </c>
      <c r="CM95" s="96" t="s">
        <v>83</v>
      </c>
    </row>
    <row r="96" spans="1:91" s="6" customFormat="1" ht="27" customHeight="1">
      <c r="A96" s="86" t="s">
        <v>77</v>
      </c>
      <c r="B96" s="87"/>
      <c r="C96" s="88"/>
      <c r="D96" s="282" t="s">
        <v>84</v>
      </c>
      <c r="E96" s="282"/>
      <c r="F96" s="282"/>
      <c r="G96" s="282"/>
      <c r="H96" s="282"/>
      <c r="I96" s="89"/>
      <c r="J96" s="282" t="s">
        <v>85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70">
        <f>'042019c3 - Venkovní dešťo...'!J30</f>
        <v>0</v>
      </c>
      <c r="AH96" s="271"/>
      <c r="AI96" s="271"/>
      <c r="AJ96" s="271"/>
      <c r="AK96" s="271"/>
      <c r="AL96" s="271"/>
      <c r="AM96" s="271"/>
      <c r="AN96" s="270">
        <f>SUM(AG96,AT96)</f>
        <v>0</v>
      </c>
      <c r="AO96" s="271"/>
      <c r="AP96" s="271"/>
      <c r="AQ96" s="90" t="s">
        <v>80</v>
      </c>
      <c r="AR96" s="91"/>
      <c r="AS96" s="92">
        <v>0</v>
      </c>
      <c r="AT96" s="93">
        <f>ROUND(SUM(AV96:AW96),2)</f>
        <v>0</v>
      </c>
      <c r="AU96" s="94">
        <f>'042019c3 - Venkovní dešťo...'!P127</f>
        <v>0</v>
      </c>
      <c r="AV96" s="93">
        <f>'042019c3 - Venkovní dešťo...'!J33</f>
        <v>0</v>
      </c>
      <c r="AW96" s="93">
        <f>'042019c3 - Venkovní dešťo...'!J34</f>
        <v>0</v>
      </c>
      <c r="AX96" s="93">
        <f>'042019c3 - Venkovní dešťo...'!J35</f>
        <v>0</v>
      </c>
      <c r="AY96" s="93">
        <f>'042019c3 - Venkovní dešťo...'!J36</f>
        <v>0</v>
      </c>
      <c r="AZ96" s="93">
        <f>'042019c3 - Venkovní dešťo...'!F33</f>
        <v>0</v>
      </c>
      <c r="BA96" s="93">
        <f>'042019c3 - Venkovní dešťo...'!F34</f>
        <v>0</v>
      </c>
      <c r="BB96" s="93">
        <f>'042019c3 - Venkovní dešťo...'!F35</f>
        <v>0</v>
      </c>
      <c r="BC96" s="93">
        <f>'042019c3 - Venkovní dešťo...'!F36</f>
        <v>0</v>
      </c>
      <c r="BD96" s="95">
        <f>'042019c3 - Venkovní dešťo...'!F37</f>
        <v>0</v>
      </c>
      <c r="BT96" s="96" t="s">
        <v>81</v>
      </c>
      <c r="BV96" s="96" t="s">
        <v>75</v>
      </c>
      <c r="BW96" s="96" t="s">
        <v>86</v>
      </c>
      <c r="BX96" s="96" t="s">
        <v>5</v>
      </c>
      <c r="CL96" s="96" t="s">
        <v>1</v>
      </c>
      <c r="CM96" s="96" t="s">
        <v>83</v>
      </c>
    </row>
    <row r="97" spans="1:91" s="6" customFormat="1" ht="27" customHeight="1">
      <c r="A97" s="86" t="s">
        <v>77</v>
      </c>
      <c r="B97" s="87"/>
      <c r="C97" s="88"/>
      <c r="D97" s="282" t="s">
        <v>87</v>
      </c>
      <c r="E97" s="282"/>
      <c r="F97" s="282"/>
      <c r="G97" s="282"/>
      <c r="H97" s="282"/>
      <c r="I97" s="89"/>
      <c r="J97" s="282" t="s">
        <v>88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70" t="e">
        <f>#REF!</f>
        <v>#REF!</v>
      </c>
      <c r="AH97" s="271"/>
      <c r="AI97" s="271"/>
      <c r="AJ97" s="271"/>
      <c r="AK97" s="271"/>
      <c r="AL97" s="271"/>
      <c r="AM97" s="271"/>
      <c r="AN97" s="270" t="e">
        <f>SUM(AG97,AT97)</f>
        <v>#REF!</v>
      </c>
      <c r="AO97" s="271"/>
      <c r="AP97" s="271"/>
      <c r="AQ97" s="90" t="s">
        <v>80</v>
      </c>
      <c r="AR97" s="91"/>
      <c r="AS97" s="97">
        <v>0</v>
      </c>
      <c r="AT97" s="98" t="e">
        <f>ROUND(SUM(AV97:AW97),2)</f>
        <v>#REF!</v>
      </c>
      <c r="AU97" s="99" t="e">
        <f>#REF!</f>
        <v>#REF!</v>
      </c>
      <c r="AV97" s="98" t="e">
        <f>#REF!</f>
        <v>#REF!</v>
      </c>
      <c r="AW97" s="98" t="e">
        <f>#REF!</f>
        <v>#REF!</v>
      </c>
      <c r="AX97" s="98" t="e">
        <f>#REF!</f>
        <v>#REF!</v>
      </c>
      <c r="AY97" s="98" t="e">
        <f>#REF!</f>
        <v>#REF!</v>
      </c>
      <c r="AZ97" s="98" t="e">
        <f>#REF!</f>
        <v>#REF!</v>
      </c>
      <c r="BA97" s="98" t="e">
        <f>#REF!</f>
        <v>#REF!</v>
      </c>
      <c r="BB97" s="98" t="e">
        <f>#REF!</f>
        <v>#REF!</v>
      </c>
      <c r="BC97" s="98" t="e">
        <f>#REF!</f>
        <v>#REF!</v>
      </c>
      <c r="BD97" s="100" t="e">
        <f>#REF!</f>
        <v>#REF!</v>
      </c>
      <c r="BT97" s="96" t="s">
        <v>81</v>
      </c>
      <c r="BV97" s="96" t="s">
        <v>75</v>
      </c>
      <c r="BW97" s="96" t="s">
        <v>89</v>
      </c>
      <c r="BX97" s="96" t="s">
        <v>5</v>
      </c>
      <c r="CL97" s="96" t="s">
        <v>1</v>
      </c>
      <c r="CM97" s="96" t="s">
        <v>83</v>
      </c>
    </row>
    <row r="98" spans="1:91" s="1" customFormat="1" ht="30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</row>
    <row r="99" spans="1:91" s="1" customFormat="1" ht="6.95" customHeigh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6"/>
    </row>
  </sheetData>
  <sheetProtection algorithmName="SHA-512" hashValue="GQSQbPz6rqPtTLijLJJMksmcdz2Z8eFcedI0gPNgxFhKpdux+kJsAAx31NdU/IKVcV3f05YDcrhoL4V7ukl96w==" saltValue="eUbHlpuWJTitoP0vfRSV4ONtydSaToa8dF9OM1XIdjyMWVCjrkF0pxZP+k5+GE/VUA/gwPtLHWRI3Np7P7RHkA==" spinCount="100000" sheet="1" objects="1" scenarios="1" formatColumns="0" formatRows="0"/>
  <mergeCells count="50">
    <mergeCell ref="D96:H96"/>
    <mergeCell ref="J96:AF96"/>
    <mergeCell ref="D97:H97"/>
    <mergeCell ref="J97:AF97"/>
    <mergeCell ref="AG94:AM94"/>
    <mergeCell ref="AN94:AP94"/>
    <mergeCell ref="C92:G92"/>
    <mergeCell ref="I92:AF92"/>
    <mergeCell ref="D95:H95"/>
    <mergeCell ref="J95:AF95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33:AO33"/>
    <mergeCell ref="AK26:AO26"/>
    <mergeCell ref="W29:AE29"/>
    <mergeCell ref="AK29:AO29"/>
    <mergeCell ref="W30:AE30"/>
    <mergeCell ref="AK30:AO30"/>
  </mergeCells>
  <hyperlinks>
    <hyperlink ref="A95" location="'042019c2 - Vstupní křídlo'!C2" display="/" xr:uid="{00000000-0004-0000-0000-000000000000}"/>
    <hyperlink ref="A96" location="'042019c3 - Venkovní dešťo...'!C2" display="/" xr:uid="{00000000-0004-0000-0000-000001000000}"/>
    <hyperlink ref="A97" location="'042019c1 - Křídlo se šatnami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3"/>
  <sheetViews>
    <sheetView showGridLines="0" tabSelected="1" topLeftCell="A8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101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5" t="s">
        <v>86</v>
      </c>
    </row>
    <row r="3" spans="2:46" ht="6.95" hidden="1" customHeight="1">
      <c r="B3" s="102"/>
      <c r="C3" s="103"/>
      <c r="D3" s="103"/>
      <c r="E3" s="103"/>
      <c r="F3" s="103"/>
      <c r="G3" s="103"/>
      <c r="H3" s="103"/>
      <c r="I3" s="104"/>
      <c r="J3" s="103"/>
      <c r="K3" s="103"/>
      <c r="L3" s="18"/>
      <c r="AT3" s="15" t="s">
        <v>83</v>
      </c>
    </row>
    <row r="4" spans="2:46" ht="24.95" hidden="1" customHeight="1">
      <c r="B4" s="18"/>
      <c r="D4" s="105" t="s">
        <v>90</v>
      </c>
      <c r="L4" s="18"/>
      <c r="M4" s="106" t="s">
        <v>10</v>
      </c>
      <c r="AT4" s="15" t="s">
        <v>4</v>
      </c>
    </row>
    <row r="5" spans="2:46" ht="6.95" hidden="1" customHeight="1">
      <c r="B5" s="18"/>
      <c r="L5" s="18"/>
    </row>
    <row r="6" spans="2:46" ht="12" hidden="1" customHeight="1">
      <c r="B6" s="18"/>
      <c r="D6" s="107" t="s">
        <v>16</v>
      </c>
      <c r="L6" s="18"/>
    </row>
    <row r="7" spans="2:46" ht="16.5" hidden="1" customHeight="1">
      <c r="B7" s="18"/>
      <c r="E7" s="287" t="str">
        <f>'Rekapitulace stavby'!K6</f>
        <v>ZŠ nám. Svobody</v>
      </c>
      <c r="F7" s="288"/>
      <c r="G7" s="288"/>
      <c r="H7" s="288"/>
      <c r="L7" s="18"/>
    </row>
    <row r="8" spans="2:46" s="1" customFormat="1" ht="12" hidden="1" customHeight="1">
      <c r="B8" s="36"/>
      <c r="D8" s="107" t="s">
        <v>91</v>
      </c>
      <c r="I8" s="108"/>
      <c r="L8" s="36"/>
    </row>
    <row r="9" spans="2:46" s="1" customFormat="1" ht="36.950000000000003" hidden="1" customHeight="1">
      <c r="B9" s="36"/>
      <c r="E9" s="289" t="s">
        <v>182</v>
      </c>
      <c r="F9" s="290"/>
      <c r="G9" s="290"/>
      <c r="H9" s="290"/>
      <c r="I9" s="108"/>
      <c r="L9" s="36"/>
    </row>
    <row r="10" spans="2:46" s="1" customFormat="1" hidden="1">
      <c r="B10" s="36"/>
      <c r="I10" s="108"/>
      <c r="L10" s="36"/>
    </row>
    <row r="11" spans="2:46" s="1" customFormat="1" ht="12" hidden="1" customHeight="1">
      <c r="B11" s="36"/>
      <c r="D11" s="107" t="s">
        <v>18</v>
      </c>
      <c r="F11" s="109" t="s">
        <v>1</v>
      </c>
      <c r="I11" s="110" t="s">
        <v>19</v>
      </c>
      <c r="J11" s="109" t="s">
        <v>1</v>
      </c>
      <c r="L11" s="36"/>
    </row>
    <row r="12" spans="2:46" s="1" customFormat="1" ht="12" hidden="1" customHeight="1">
      <c r="B12" s="36"/>
      <c r="D12" s="107" t="s">
        <v>20</v>
      </c>
      <c r="F12" s="109" t="s">
        <v>183</v>
      </c>
      <c r="I12" s="110" t="s">
        <v>22</v>
      </c>
      <c r="J12" s="111" t="str">
        <f>'Rekapitulace stavby'!AN8</f>
        <v>13. 8. 2019</v>
      </c>
      <c r="L12" s="36"/>
    </row>
    <row r="13" spans="2:46" s="1" customFormat="1" ht="10.9" hidden="1" customHeight="1">
      <c r="B13" s="36"/>
      <c r="I13" s="108"/>
      <c r="L13" s="36"/>
    </row>
    <row r="14" spans="2:46" s="1" customFormat="1" ht="12" hidden="1" customHeight="1">
      <c r="B14" s="36"/>
      <c r="D14" s="107" t="s">
        <v>24</v>
      </c>
      <c r="I14" s="110" t="s">
        <v>25</v>
      </c>
      <c r="J14" s="109" t="s">
        <v>1</v>
      </c>
      <c r="L14" s="36"/>
    </row>
    <row r="15" spans="2:46" s="1" customFormat="1" ht="18" hidden="1" customHeight="1">
      <c r="B15" s="36"/>
      <c r="E15" s="109" t="s">
        <v>21</v>
      </c>
      <c r="I15" s="110" t="s">
        <v>26</v>
      </c>
      <c r="J15" s="109" t="s">
        <v>1</v>
      </c>
      <c r="L15" s="36"/>
    </row>
    <row r="16" spans="2:46" s="1" customFormat="1" ht="6.95" hidden="1" customHeight="1">
      <c r="B16" s="36"/>
      <c r="I16" s="108"/>
      <c r="L16" s="36"/>
    </row>
    <row r="17" spans="2:12" s="1" customFormat="1" ht="12" hidden="1" customHeight="1">
      <c r="B17" s="36"/>
      <c r="D17" s="107" t="s">
        <v>27</v>
      </c>
      <c r="I17" s="110" t="s">
        <v>25</v>
      </c>
      <c r="J17" s="28" t="str">
        <f>'Rekapitulace stavby'!AN13</f>
        <v>Vyplň údaj</v>
      </c>
      <c r="L17" s="36"/>
    </row>
    <row r="18" spans="2:12" s="1" customFormat="1" ht="18" hidden="1" customHeight="1">
      <c r="B18" s="36"/>
      <c r="E18" s="291" t="str">
        <f>'Rekapitulace stavby'!E14</f>
        <v>Vyplň údaj</v>
      </c>
      <c r="F18" s="292"/>
      <c r="G18" s="292"/>
      <c r="H18" s="292"/>
      <c r="I18" s="110" t="s">
        <v>26</v>
      </c>
      <c r="J18" s="28" t="str">
        <f>'Rekapitulace stavby'!AN14</f>
        <v>Vyplň údaj</v>
      </c>
      <c r="L18" s="36"/>
    </row>
    <row r="19" spans="2:12" s="1" customFormat="1" ht="6.95" hidden="1" customHeight="1">
      <c r="B19" s="36"/>
      <c r="I19" s="108"/>
      <c r="L19" s="36"/>
    </row>
    <row r="20" spans="2:12" s="1" customFormat="1" ht="12" hidden="1" customHeight="1">
      <c r="B20" s="36"/>
      <c r="D20" s="107" t="s">
        <v>29</v>
      </c>
      <c r="I20" s="110" t="s">
        <v>25</v>
      </c>
      <c r="J20" s="109" t="s">
        <v>1</v>
      </c>
      <c r="L20" s="36"/>
    </row>
    <row r="21" spans="2:12" s="1" customFormat="1" ht="18" hidden="1" customHeight="1">
      <c r="B21" s="36"/>
      <c r="E21" s="109" t="s">
        <v>21</v>
      </c>
      <c r="I21" s="110" t="s">
        <v>26</v>
      </c>
      <c r="J21" s="109" t="s">
        <v>1</v>
      </c>
      <c r="L21" s="36"/>
    </row>
    <row r="22" spans="2:12" s="1" customFormat="1" ht="6.95" hidden="1" customHeight="1">
      <c r="B22" s="36"/>
      <c r="I22" s="108"/>
      <c r="L22" s="36"/>
    </row>
    <row r="23" spans="2:12" s="1" customFormat="1" ht="12" hidden="1" customHeight="1">
      <c r="B23" s="36"/>
      <c r="D23" s="107" t="s">
        <v>31</v>
      </c>
      <c r="I23" s="110" t="s">
        <v>25</v>
      </c>
      <c r="J23" s="109" t="s">
        <v>1</v>
      </c>
      <c r="L23" s="36"/>
    </row>
    <row r="24" spans="2:12" s="1" customFormat="1" ht="18" hidden="1" customHeight="1">
      <c r="B24" s="36"/>
      <c r="E24" s="109" t="s">
        <v>21</v>
      </c>
      <c r="I24" s="110" t="s">
        <v>26</v>
      </c>
      <c r="J24" s="109" t="s">
        <v>1</v>
      </c>
      <c r="L24" s="36"/>
    </row>
    <row r="25" spans="2:12" s="1" customFormat="1" ht="6.95" hidden="1" customHeight="1">
      <c r="B25" s="36"/>
      <c r="I25" s="108"/>
      <c r="L25" s="36"/>
    </row>
    <row r="26" spans="2:12" s="1" customFormat="1" ht="12" hidden="1" customHeight="1">
      <c r="B26" s="36"/>
      <c r="D26" s="107" t="s">
        <v>32</v>
      </c>
      <c r="I26" s="108"/>
      <c r="L26" s="36"/>
    </row>
    <row r="27" spans="2:12" s="7" customFormat="1" ht="16.5" hidden="1" customHeight="1">
      <c r="B27" s="112"/>
      <c r="E27" s="293" t="s">
        <v>1</v>
      </c>
      <c r="F27" s="293"/>
      <c r="G27" s="293"/>
      <c r="H27" s="293"/>
      <c r="I27" s="113"/>
      <c r="L27" s="112"/>
    </row>
    <row r="28" spans="2:12" s="1" customFormat="1" ht="6.95" hidden="1" customHeight="1">
      <c r="B28" s="36"/>
      <c r="I28" s="108"/>
      <c r="L28" s="36"/>
    </row>
    <row r="29" spans="2:12" s="1" customFormat="1" ht="6.95" hidden="1" customHeight="1">
      <c r="B29" s="36"/>
      <c r="D29" s="60"/>
      <c r="E29" s="60"/>
      <c r="F29" s="60"/>
      <c r="G29" s="60"/>
      <c r="H29" s="60"/>
      <c r="I29" s="114"/>
      <c r="J29" s="60"/>
      <c r="K29" s="60"/>
      <c r="L29" s="36"/>
    </row>
    <row r="30" spans="2:12" s="1" customFormat="1" ht="25.35" hidden="1" customHeight="1">
      <c r="B30" s="36"/>
      <c r="D30" s="115" t="s">
        <v>33</v>
      </c>
      <c r="I30" s="108"/>
      <c r="J30" s="116">
        <f>ROUND(J127, 2)</f>
        <v>0</v>
      </c>
      <c r="L30" s="36"/>
    </row>
    <row r="31" spans="2:12" s="1" customFormat="1" ht="6.95" hidden="1" customHeight="1">
      <c r="B31" s="36"/>
      <c r="D31" s="60"/>
      <c r="E31" s="60"/>
      <c r="F31" s="60"/>
      <c r="G31" s="60"/>
      <c r="H31" s="60"/>
      <c r="I31" s="114"/>
      <c r="J31" s="60"/>
      <c r="K31" s="60"/>
      <c r="L31" s="36"/>
    </row>
    <row r="32" spans="2:12" s="1" customFormat="1" ht="14.45" hidden="1" customHeight="1">
      <c r="B32" s="36"/>
      <c r="F32" s="117" t="s">
        <v>35</v>
      </c>
      <c r="I32" s="118" t="s">
        <v>34</v>
      </c>
      <c r="J32" s="117" t="s">
        <v>36</v>
      </c>
      <c r="L32" s="36"/>
    </row>
    <row r="33" spans="2:12" s="1" customFormat="1" ht="14.45" hidden="1" customHeight="1">
      <c r="B33" s="36"/>
      <c r="D33" s="119" t="s">
        <v>37</v>
      </c>
      <c r="E33" s="107" t="s">
        <v>38</v>
      </c>
      <c r="F33" s="120">
        <f>ROUND((SUM(BE127:BE292)),  2)</f>
        <v>0</v>
      </c>
      <c r="I33" s="121">
        <v>0.21</v>
      </c>
      <c r="J33" s="120">
        <f>ROUND(((SUM(BE127:BE292))*I33),  2)</f>
        <v>0</v>
      </c>
      <c r="L33" s="36"/>
    </row>
    <row r="34" spans="2:12" s="1" customFormat="1" ht="14.45" hidden="1" customHeight="1">
      <c r="B34" s="36"/>
      <c r="E34" s="107" t="s">
        <v>39</v>
      </c>
      <c r="F34" s="120">
        <f>ROUND((SUM(BF127:BF292)),  2)</f>
        <v>0</v>
      </c>
      <c r="I34" s="121">
        <v>0.15</v>
      </c>
      <c r="J34" s="120">
        <f>ROUND(((SUM(BF127:BF292))*I34),  2)</f>
        <v>0</v>
      </c>
      <c r="L34" s="36"/>
    </row>
    <row r="35" spans="2:12" s="1" customFormat="1" ht="14.45" hidden="1" customHeight="1">
      <c r="B35" s="36"/>
      <c r="E35" s="107" t="s">
        <v>40</v>
      </c>
      <c r="F35" s="120">
        <f>ROUND((SUM(BG127:BG292)),  2)</f>
        <v>0</v>
      </c>
      <c r="I35" s="121">
        <v>0.21</v>
      </c>
      <c r="J35" s="120">
        <f>0</f>
        <v>0</v>
      </c>
      <c r="L35" s="36"/>
    </row>
    <row r="36" spans="2:12" s="1" customFormat="1" ht="14.45" hidden="1" customHeight="1">
      <c r="B36" s="36"/>
      <c r="E36" s="107" t="s">
        <v>41</v>
      </c>
      <c r="F36" s="120">
        <f>ROUND((SUM(BH127:BH292)),  2)</f>
        <v>0</v>
      </c>
      <c r="I36" s="121">
        <v>0.15</v>
      </c>
      <c r="J36" s="120">
        <f>0</f>
        <v>0</v>
      </c>
      <c r="L36" s="36"/>
    </row>
    <row r="37" spans="2:12" s="1" customFormat="1" ht="14.45" hidden="1" customHeight="1">
      <c r="B37" s="36"/>
      <c r="E37" s="107" t="s">
        <v>42</v>
      </c>
      <c r="F37" s="120">
        <f>ROUND((SUM(BI127:BI292)),  2)</f>
        <v>0</v>
      </c>
      <c r="I37" s="121">
        <v>0</v>
      </c>
      <c r="J37" s="120">
        <f>0</f>
        <v>0</v>
      </c>
      <c r="L37" s="36"/>
    </row>
    <row r="38" spans="2:12" s="1" customFormat="1" ht="6.95" hidden="1" customHeight="1">
      <c r="B38" s="36"/>
      <c r="I38" s="108"/>
      <c r="L38" s="36"/>
    </row>
    <row r="39" spans="2:12" s="1" customFormat="1" ht="25.35" hidden="1" customHeight="1"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7"/>
      <c r="J39" s="128">
        <f>SUM(J30:J37)</f>
        <v>0</v>
      </c>
      <c r="K39" s="129"/>
      <c r="L39" s="36"/>
    </row>
    <row r="40" spans="2:12" s="1" customFormat="1" ht="14.45" hidden="1" customHeight="1">
      <c r="B40" s="36"/>
      <c r="I40" s="108"/>
      <c r="L40" s="36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36"/>
      <c r="D50" s="130" t="s">
        <v>46</v>
      </c>
      <c r="E50" s="131"/>
      <c r="F50" s="131"/>
      <c r="G50" s="130" t="s">
        <v>47</v>
      </c>
      <c r="H50" s="131"/>
      <c r="I50" s="132"/>
      <c r="J50" s="131"/>
      <c r="K50" s="131"/>
      <c r="L50" s="36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36"/>
      <c r="D61" s="133" t="s">
        <v>48</v>
      </c>
      <c r="E61" s="134"/>
      <c r="F61" s="135" t="s">
        <v>49</v>
      </c>
      <c r="G61" s="133" t="s">
        <v>48</v>
      </c>
      <c r="H61" s="134"/>
      <c r="I61" s="136"/>
      <c r="J61" s="137" t="s">
        <v>49</v>
      </c>
      <c r="K61" s="134"/>
      <c r="L61" s="36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36"/>
      <c r="D65" s="130" t="s">
        <v>50</v>
      </c>
      <c r="E65" s="131"/>
      <c r="F65" s="131"/>
      <c r="G65" s="130" t="s">
        <v>51</v>
      </c>
      <c r="H65" s="131"/>
      <c r="I65" s="132"/>
      <c r="J65" s="131"/>
      <c r="K65" s="131"/>
      <c r="L65" s="36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36"/>
      <c r="D76" s="133" t="s">
        <v>48</v>
      </c>
      <c r="E76" s="134"/>
      <c r="F76" s="135" t="s">
        <v>49</v>
      </c>
      <c r="G76" s="133" t="s">
        <v>48</v>
      </c>
      <c r="H76" s="134"/>
      <c r="I76" s="136"/>
      <c r="J76" s="137" t="s">
        <v>49</v>
      </c>
      <c r="K76" s="134"/>
      <c r="L76" s="36"/>
    </row>
    <row r="77" spans="2:12" s="1" customFormat="1" ht="14.45" hidden="1" customHeight="1">
      <c r="B77" s="138"/>
      <c r="C77" s="139"/>
      <c r="D77" s="139"/>
      <c r="E77" s="139"/>
      <c r="F77" s="139"/>
      <c r="G77" s="139"/>
      <c r="H77" s="139"/>
      <c r="I77" s="140"/>
      <c r="J77" s="139"/>
      <c r="K77" s="139"/>
      <c r="L77" s="36"/>
    </row>
    <row r="78" spans="2:12" hidden="1"/>
    <row r="79" spans="2:12" hidden="1"/>
    <row r="80" spans="2:12" hidden="1"/>
    <row r="81" spans="2:47" s="1" customFormat="1" ht="6.95" customHeight="1">
      <c r="B81" s="141"/>
      <c r="C81" s="142"/>
      <c r="D81" s="142"/>
      <c r="E81" s="142"/>
      <c r="F81" s="142"/>
      <c r="G81" s="142"/>
      <c r="H81" s="142"/>
      <c r="I81" s="143"/>
      <c r="J81" s="142"/>
      <c r="K81" s="142"/>
      <c r="L81" s="36"/>
    </row>
    <row r="82" spans="2:47" s="1" customFormat="1" ht="24.95" customHeight="1">
      <c r="B82" s="32"/>
      <c r="C82" s="21" t="s">
        <v>92</v>
      </c>
      <c r="D82" s="33"/>
      <c r="E82" s="33"/>
      <c r="F82" s="33"/>
      <c r="G82" s="33"/>
      <c r="H82" s="33"/>
      <c r="I82" s="108"/>
      <c r="J82" s="33"/>
      <c r="K82" s="33"/>
      <c r="L82" s="36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108"/>
      <c r="J83" s="33"/>
      <c r="K83" s="33"/>
      <c r="L83" s="36"/>
    </row>
    <row r="84" spans="2:47" s="1" customFormat="1" ht="12" customHeight="1">
      <c r="B84" s="32"/>
      <c r="C84" s="27" t="s">
        <v>16</v>
      </c>
      <c r="D84" s="33"/>
      <c r="E84" s="33"/>
      <c r="F84" s="33"/>
      <c r="G84" s="33"/>
      <c r="H84" s="33"/>
      <c r="I84" s="108"/>
      <c r="J84" s="33"/>
      <c r="K84" s="33"/>
      <c r="L84" s="36"/>
    </row>
    <row r="85" spans="2:47" s="1" customFormat="1" ht="16.5" customHeight="1">
      <c r="B85" s="32"/>
      <c r="C85" s="33"/>
      <c r="D85" s="33"/>
      <c r="E85" s="285" t="str">
        <f>E7</f>
        <v>ZŠ nám. Svobody</v>
      </c>
      <c r="F85" s="286"/>
      <c r="G85" s="286"/>
      <c r="H85" s="286"/>
      <c r="I85" s="108"/>
      <c r="J85" s="33"/>
      <c r="K85" s="33"/>
      <c r="L85" s="36"/>
    </row>
    <row r="86" spans="2:47" s="1" customFormat="1" ht="12" customHeight="1">
      <c r="B86" s="32"/>
      <c r="C86" s="27" t="s">
        <v>91</v>
      </c>
      <c r="D86" s="33"/>
      <c r="E86" s="33"/>
      <c r="F86" s="33"/>
      <c r="G86" s="33"/>
      <c r="H86" s="33"/>
      <c r="I86" s="108"/>
      <c r="J86" s="33"/>
      <c r="K86" s="33"/>
      <c r="L86" s="36"/>
    </row>
    <row r="87" spans="2:47" s="1" customFormat="1" ht="16.5" customHeight="1">
      <c r="B87" s="32"/>
      <c r="C87" s="33"/>
      <c r="D87" s="33"/>
      <c r="E87" s="256" t="str">
        <f>E9</f>
        <v>042019c3 - Venkovní dešťová kanalizace</v>
      </c>
      <c r="F87" s="284"/>
      <c r="G87" s="284"/>
      <c r="H87" s="284"/>
      <c r="I87" s="108"/>
      <c r="J87" s="33"/>
      <c r="K87" s="33"/>
      <c r="L87" s="36"/>
    </row>
    <row r="88" spans="2:47" s="1" customFormat="1" ht="6.95" customHeight="1">
      <c r="B88" s="32"/>
      <c r="C88" s="33"/>
      <c r="D88" s="33"/>
      <c r="E88" s="33"/>
      <c r="F88" s="33"/>
      <c r="G88" s="33"/>
      <c r="H88" s="33"/>
      <c r="I88" s="108"/>
      <c r="J88" s="33"/>
      <c r="K88" s="33"/>
      <c r="L88" s="36"/>
    </row>
    <row r="89" spans="2:47" s="1" customFormat="1" ht="12" customHeight="1">
      <c r="B89" s="32"/>
      <c r="C89" s="27" t="s">
        <v>20</v>
      </c>
      <c r="D89" s="33"/>
      <c r="E89" s="33"/>
      <c r="F89" s="25" t="str">
        <f>F12</f>
        <v>Šternberk</v>
      </c>
      <c r="G89" s="33"/>
      <c r="H89" s="33"/>
      <c r="I89" s="110" t="s">
        <v>22</v>
      </c>
      <c r="J89" s="59" t="str">
        <f>IF(J12="","",J12)</f>
        <v>13. 8. 2019</v>
      </c>
      <c r="K89" s="33"/>
      <c r="L89" s="36"/>
    </row>
    <row r="90" spans="2:47" s="1" customFormat="1" ht="6.95" customHeight="1">
      <c r="B90" s="32"/>
      <c r="C90" s="33"/>
      <c r="D90" s="33"/>
      <c r="E90" s="33"/>
      <c r="F90" s="33"/>
      <c r="G90" s="33"/>
      <c r="H90" s="33"/>
      <c r="I90" s="108"/>
      <c r="J90" s="33"/>
      <c r="K90" s="33"/>
      <c r="L90" s="36"/>
    </row>
    <row r="91" spans="2:47" s="1" customFormat="1" ht="15.2" customHeight="1">
      <c r="B91" s="32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110" t="s">
        <v>29</v>
      </c>
      <c r="J91" s="30" t="str">
        <f>E21</f>
        <v xml:space="preserve"> </v>
      </c>
      <c r="K91" s="33"/>
      <c r="L91" s="36"/>
    </row>
    <row r="92" spans="2:47" s="1" customFormat="1" ht="15.2" customHeight="1">
      <c r="B92" s="32"/>
      <c r="C92" s="27" t="s">
        <v>27</v>
      </c>
      <c r="D92" s="33"/>
      <c r="E92" s="33"/>
      <c r="F92" s="25" t="str">
        <f>IF(E18="","",E18)</f>
        <v>Vyplň údaj</v>
      </c>
      <c r="G92" s="33"/>
      <c r="H92" s="33"/>
      <c r="I92" s="110" t="s">
        <v>31</v>
      </c>
      <c r="J92" s="30" t="str">
        <f>E24</f>
        <v xml:space="preserve"> </v>
      </c>
      <c r="K92" s="33"/>
      <c r="L92" s="36"/>
    </row>
    <row r="93" spans="2:47" s="1" customFormat="1" ht="10.35" customHeight="1">
      <c r="B93" s="32"/>
      <c r="C93" s="33"/>
      <c r="D93" s="33"/>
      <c r="E93" s="33"/>
      <c r="F93" s="33"/>
      <c r="G93" s="33"/>
      <c r="H93" s="33"/>
      <c r="I93" s="108"/>
      <c r="J93" s="33"/>
      <c r="K93" s="33"/>
      <c r="L93" s="36"/>
    </row>
    <row r="94" spans="2:47" s="1" customFormat="1" ht="29.25" customHeight="1">
      <c r="B94" s="32"/>
      <c r="C94" s="144" t="s">
        <v>93</v>
      </c>
      <c r="D94" s="145"/>
      <c r="E94" s="145"/>
      <c r="F94" s="145"/>
      <c r="G94" s="145"/>
      <c r="H94" s="145"/>
      <c r="I94" s="146"/>
      <c r="J94" s="147" t="s">
        <v>94</v>
      </c>
      <c r="K94" s="145"/>
      <c r="L94" s="36"/>
    </row>
    <row r="95" spans="2:47" s="1" customFormat="1" ht="10.35" customHeight="1">
      <c r="B95" s="32"/>
      <c r="C95" s="33"/>
      <c r="D95" s="33"/>
      <c r="E95" s="33"/>
      <c r="F95" s="33"/>
      <c r="G95" s="33"/>
      <c r="H95" s="33"/>
      <c r="I95" s="108"/>
      <c r="J95" s="33"/>
      <c r="K95" s="33"/>
      <c r="L95" s="36"/>
    </row>
    <row r="96" spans="2:47" s="1" customFormat="1" ht="22.9" customHeight="1">
      <c r="B96" s="32"/>
      <c r="C96" s="148" t="s">
        <v>95</v>
      </c>
      <c r="D96" s="33"/>
      <c r="E96" s="33"/>
      <c r="F96" s="33"/>
      <c r="G96" s="33"/>
      <c r="H96" s="33"/>
      <c r="I96" s="108"/>
      <c r="J96" s="77">
        <f>J127</f>
        <v>0</v>
      </c>
      <c r="K96" s="33"/>
      <c r="L96" s="36"/>
      <c r="AU96" s="15" t="s">
        <v>96</v>
      </c>
    </row>
    <row r="97" spans="2:12" s="8" customFormat="1" ht="24.95" customHeight="1">
      <c r="B97" s="149"/>
      <c r="C97" s="150"/>
      <c r="D97" s="151" t="s">
        <v>97</v>
      </c>
      <c r="E97" s="152"/>
      <c r="F97" s="152"/>
      <c r="G97" s="152"/>
      <c r="H97" s="152"/>
      <c r="I97" s="153"/>
      <c r="J97" s="154">
        <f>J128</f>
        <v>0</v>
      </c>
      <c r="K97" s="150"/>
      <c r="L97" s="155"/>
    </row>
    <row r="98" spans="2:12" s="9" customFormat="1" ht="19.899999999999999" customHeight="1">
      <c r="B98" s="156"/>
      <c r="C98" s="157"/>
      <c r="D98" s="158" t="s">
        <v>184</v>
      </c>
      <c r="E98" s="159"/>
      <c r="F98" s="159"/>
      <c r="G98" s="159"/>
      <c r="H98" s="159"/>
      <c r="I98" s="160"/>
      <c r="J98" s="161">
        <f>J129</f>
        <v>0</v>
      </c>
      <c r="K98" s="157"/>
      <c r="L98" s="162"/>
    </row>
    <row r="99" spans="2:12" s="9" customFormat="1" ht="19.899999999999999" customHeight="1">
      <c r="B99" s="156"/>
      <c r="C99" s="157"/>
      <c r="D99" s="158" t="s">
        <v>98</v>
      </c>
      <c r="E99" s="159"/>
      <c r="F99" s="159"/>
      <c r="G99" s="159"/>
      <c r="H99" s="159"/>
      <c r="I99" s="160"/>
      <c r="J99" s="161">
        <f>J182</f>
        <v>0</v>
      </c>
      <c r="K99" s="157"/>
      <c r="L99" s="162"/>
    </row>
    <row r="100" spans="2:12" s="9" customFormat="1" ht="19.899999999999999" customHeight="1">
      <c r="B100" s="156"/>
      <c r="C100" s="157"/>
      <c r="D100" s="158" t="s">
        <v>185</v>
      </c>
      <c r="E100" s="159"/>
      <c r="F100" s="159"/>
      <c r="G100" s="159"/>
      <c r="H100" s="159"/>
      <c r="I100" s="160"/>
      <c r="J100" s="161">
        <f>J191</f>
        <v>0</v>
      </c>
      <c r="K100" s="157"/>
      <c r="L100" s="162"/>
    </row>
    <row r="101" spans="2:12" s="9" customFormat="1" ht="19.899999999999999" customHeight="1">
      <c r="B101" s="156"/>
      <c r="C101" s="157"/>
      <c r="D101" s="158" t="s">
        <v>186</v>
      </c>
      <c r="E101" s="159"/>
      <c r="F101" s="159"/>
      <c r="G101" s="159"/>
      <c r="H101" s="159"/>
      <c r="I101" s="160"/>
      <c r="J101" s="161">
        <f>J198</f>
        <v>0</v>
      </c>
      <c r="K101" s="157"/>
      <c r="L101" s="162"/>
    </row>
    <row r="102" spans="2:12" s="9" customFormat="1" ht="19.899999999999999" customHeight="1">
      <c r="B102" s="156"/>
      <c r="C102" s="157"/>
      <c r="D102" s="158" t="s">
        <v>187</v>
      </c>
      <c r="E102" s="159"/>
      <c r="F102" s="159"/>
      <c r="G102" s="159"/>
      <c r="H102" s="159"/>
      <c r="I102" s="160"/>
      <c r="J102" s="161">
        <f>J224</f>
        <v>0</v>
      </c>
      <c r="K102" s="157"/>
      <c r="L102" s="162"/>
    </row>
    <row r="103" spans="2:12" s="9" customFormat="1" ht="19.899999999999999" customHeight="1">
      <c r="B103" s="156"/>
      <c r="C103" s="157"/>
      <c r="D103" s="158" t="s">
        <v>99</v>
      </c>
      <c r="E103" s="159"/>
      <c r="F103" s="159"/>
      <c r="G103" s="159"/>
      <c r="H103" s="159"/>
      <c r="I103" s="160"/>
      <c r="J103" s="161">
        <f>J263</f>
        <v>0</v>
      </c>
      <c r="K103" s="157"/>
      <c r="L103" s="162"/>
    </row>
    <row r="104" spans="2:12" s="9" customFormat="1" ht="14.85" customHeight="1">
      <c r="B104" s="156"/>
      <c r="C104" s="157"/>
      <c r="D104" s="158" t="s">
        <v>188</v>
      </c>
      <c r="E104" s="159"/>
      <c r="F104" s="159"/>
      <c r="G104" s="159"/>
      <c r="H104" s="159"/>
      <c r="I104" s="160"/>
      <c r="J104" s="161">
        <f>J265</f>
        <v>0</v>
      </c>
      <c r="K104" s="157"/>
      <c r="L104" s="162"/>
    </row>
    <row r="105" spans="2:12" s="9" customFormat="1" ht="19.899999999999999" customHeight="1">
      <c r="B105" s="156"/>
      <c r="C105" s="157"/>
      <c r="D105" s="158" t="s">
        <v>189</v>
      </c>
      <c r="E105" s="159"/>
      <c r="F105" s="159"/>
      <c r="G105" s="159"/>
      <c r="H105" s="159"/>
      <c r="I105" s="160"/>
      <c r="J105" s="161">
        <f>J276</f>
        <v>0</v>
      </c>
      <c r="K105" s="157"/>
      <c r="L105" s="162"/>
    </row>
    <row r="106" spans="2:12" s="8" customFormat="1" ht="24.95" customHeight="1">
      <c r="B106" s="149"/>
      <c r="C106" s="150"/>
      <c r="D106" s="151" t="s">
        <v>190</v>
      </c>
      <c r="E106" s="152"/>
      <c r="F106" s="152"/>
      <c r="G106" s="152"/>
      <c r="H106" s="152"/>
      <c r="I106" s="153"/>
      <c r="J106" s="154">
        <f>J279</f>
        <v>0</v>
      </c>
      <c r="K106" s="150"/>
      <c r="L106" s="155"/>
    </row>
    <row r="107" spans="2:12" s="8" customFormat="1" ht="24.95" customHeight="1">
      <c r="B107" s="149"/>
      <c r="C107" s="150"/>
      <c r="D107" s="151" t="s">
        <v>191</v>
      </c>
      <c r="E107" s="152"/>
      <c r="F107" s="152"/>
      <c r="G107" s="152"/>
      <c r="H107" s="152"/>
      <c r="I107" s="153"/>
      <c r="J107" s="154">
        <f>J281</f>
        <v>0</v>
      </c>
      <c r="K107" s="150"/>
      <c r="L107" s="155"/>
    </row>
    <row r="108" spans="2:12" s="1" customFormat="1" ht="21.75" customHeight="1">
      <c r="B108" s="32"/>
      <c r="C108" s="33"/>
      <c r="D108" s="33"/>
      <c r="E108" s="33"/>
      <c r="F108" s="33"/>
      <c r="G108" s="33"/>
      <c r="H108" s="33"/>
      <c r="I108" s="108"/>
      <c r="J108" s="33"/>
      <c r="K108" s="33"/>
      <c r="L108" s="36"/>
    </row>
    <row r="109" spans="2:12" s="1" customFormat="1" ht="6.95" customHeight="1">
      <c r="B109" s="47"/>
      <c r="C109" s="48"/>
      <c r="D109" s="48"/>
      <c r="E109" s="48"/>
      <c r="F109" s="48"/>
      <c r="G109" s="48"/>
      <c r="H109" s="48"/>
      <c r="I109" s="140"/>
      <c r="J109" s="48"/>
      <c r="K109" s="48"/>
      <c r="L109" s="36"/>
    </row>
    <row r="113" spans="2:63" s="1" customFormat="1" ht="6.95" customHeight="1">
      <c r="B113" s="49"/>
      <c r="C113" s="50"/>
      <c r="D113" s="50"/>
      <c r="E113" s="50"/>
      <c r="F113" s="50"/>
      <c r="G113" s="50"/>
      <c r="H113" s="50"/>
      <c r="I113" s="143"/>
      <c r="J113" s="50"/>
      <c r="K113" s="50"/>
      <c r="L113" s="36"/>
    </row>
    <row r="114" spans="2:63" s="1" customFormat="1" ht="24.95" customHeight="1">
      <c r="B114" s="32"/>
      <c r="C114" s="21" t="s">
        <v>100</v>
      </c>
      <c r="D114" s="33"/>
      <c r="E114" s="33"/>
      <c r="F114" s="33"/>
      <c r="G114" s="33"/>
      <c r="H114" s="33"/>
      <c r="I114" s="108"/>
      <c r="J114" s="33"/>
      <c r="K114" s="33"/>
      <c r="L114" s="36"/>
    </row>
    <row r="115" spans="2:63" s="1" customFormat="1" ht="6.95" customHeight="1">
      <c r="B115" s="32"/>
      <c r="C115" s="33"/>
      <c r="D115" s="33"/>
      <c r="E115" s="33"/>
      <c r="F115" s="33"/>
      <c r="G115" s="33"/>
      <c r="H115" s="33"/>
      <c r="I115" s="108"/>
      <c r="J115" s="33"/>
      <c r="K115" s="33"/>
      <c r="L115" s="36"/>
    </row>
    <row r="116" spans="2:63" s="1" customFormat="1" ht="12" customHeight="1">
      <c r="B116" s="32"/>
      <c r="C116" s="27" t="s">
        <v>16</v>
      </c>
      <c r="D116" s="33"/>
      <c r="E116" s="33"/>
      <c r="F116" s="33"/>
      <c r="G116" s="33"/>
      <c r="H116" s="33"/>
      <c r="I116" s="108"/>
      <c r="J116" s="33"/>
      <c r="K116" s="33"/>
      <c r="L116" s="36"/>
    </row>
    <row r="117" spans="2:63" s="1" customFormat="1" ht="16.5" customHeight="1">
      <c r="B117" s="32"/>
      <c r="C117" s="33"/>
      <c r="D117" s="33"/>
      <c r="E117" s="285" t="str">
        <f>E7</f>
        <v>ZŠ nám. Svobody</v>
      </c>
      <c r="F117" s="286"/>
      <c r="G117" s="286"/>
      <c r="H117" s="286"/>
      <c r="I117" s="108"/>
      <c r="J117" s="33"/>
      <c r="K117" s="33"/>
      <c r="L117" s="36"/>
    </row>
    <row r="118" spans="2:63" s="1" customFormat="1" ht="12" customHeight="1">
      <c r="B118" s="32"/>
      <c r="C118" s="27" t="s">
        <v>91</v>
      </c>
      <c r="D118" s="33"/>
      <c r="E118" s="33"/>
      <c r="F118" s="33"/>
      <c r="G118" s="33"/>
      <c r="H118" s="33"/>
      <c r="I118" s="108"/>
      <c r="J118" s="33"/>
      <c r="K118" s="33"/>
      <c r="L118" s="36"/>
    </row>
    <row r="119" spans="2:63" s="1" customFormat="1" ht="16.5" customHeight="1">
      <c r="B119" s="32"/>
      <c r="C119" s="33"/>
      <c r="D119" s="33"/>
      <c r="E119" s="256" t="str">
        <f>E9</f>
        <v>042019c3 - Venkovní dešťová kanalizace</v>
      </c>
      <c r="F119" s="284"/>
      <c r="G119" s="284"/>
      <c r="H119" s="284"/>
      <c r="I119" s="108"/>
      <c r="J119" s="33"/>
      <c r="K119" s="33"/>
      <c r="L119" s="36"/>
    </row>
    <row r="120" spans="2:63" s="1" customFormat="1" ht="6.95" customHeight="1">
      <c r="B120" s="32"/>
      <c r="C120" s="33"/>
      <c r="D120" s="33"/>
      <c r="E120" s="33"/>
      <c r="F120" s="33"/>
      <c r="G120" s="33"/>
      <c r="H120" s="33"/>
      <c r="I120" s="108"/>
      <c r="J120" s="33"/>
      <c r="K120" s="33"/>
      <c r="L120" s="36"/>
    </row>
    <row r="121" spans="2:63" s="1" customFormat="1" ht="12" customHeight="1">
      <c r="B121" s="32"/>
      <c r="C121" s="27" t="s">
        <v>20</v>
      </c>
      <c r="D121" s="33"/>
      <c r="E121" s="33"/>
      <c r="F121" s="25" t="str">
        <f>F12</f>
        <v>Šternberk</v>
      </c>
      <c r="G121" s="33"/>
      <c r="H121" s="33"/>
      <c r="I121" s="110" t="s">
        <v>22</v>
      </c>
      <c r="J121" s="59" t="str">
        <f>IF(J12="","",J12)</f>
        <v>13. 8. 2019</v>
      </c>
      <c r="K121" s="33"/>
      <c r="L121" s="36"/>
    </row>
    <row r="122" spans="2:63" s="1" customFormat="1" ht="6.95" customHeight="1">
      <c r="B122" s="32"/>
      <c r="C122" s="33"/>
      <c r="D122" s="33"/>
      <c r="E122" s="33"/>
      <c r="F122" s="33"/>
      <c r="G122" s="33"/>
      <c r="H122" s="33"/>
      <c r="I122" s="108"/>
      <c r="J122" s="33"/>
      <c r="K122" s="33"/>
      <c r="L122" s="36"/>
    </row>
    <row r="123" spans="2:63" s="1" customFormat="1" ht="15.2" customHeight="1">
      <c r="B123" s="32"/>
      <c r="C123" s="27" t="s">
        <v>24</v>
      </c>
      <c r="D123" s="33"/>
      <c r="E123" s="33"/>
      <c r="F123" s="25" t="str">
        <f>E15</f>
        <v xml:space="preserve"> </v>
      </c>
      <c r="G123" s="33"/>
      <c r="H123" s="33"/>
      <c r="I123" s="110" t="s">
        <v>29</v>
      </c>
      <c r="J123" s="30" t="str">
        <f>E21</f>
        <v xml:space="preserve"> </v>
      </c>
      <c r="K123" s="33"/>
      <c r="L123" s="36"/>
    </row>
    <row r="124" spans="2:63" s="1" customFormat="1" ht="15.2" customHeight="1">
      <c r="B124" s="32"/>
      <c r="C124" s="27" t="s">
        <v>27</v>
      </c>
      <c r="D124" s="33"/>
      <c r="E124" s="33"/>
      <c r="F124" s="25" t="str">
        <f>IF(E18="","",E18)</f>
        <v>Vyplň údaj</v>
      </c>
      <c r="G124" s="33"/>
      <c r="H124" s="33"/>
      <c r="I124" s="110" t="s">
        <v>31</v>
      </c>
      <c r="J124" s="30" t="str">
        <f>E24</f>
        <v xml:space="preserve"> </v>
      </c>
      <c r="K124" s="33"/>
      <c r="L124" s="36"/>
    </row>
    <row r="125" spans="2:63" s="1" customFormat="1" ht="10.35" customHeight="1">
      <c r="B125" s="32"/>
      <c r="C125" s="33"/>
      <c r="D125" s="33"/>
      <c r="E125" s="33"/>
      <c r="F125" s="33"/>
      <c r="G125" s="33"/>
      <c r="H125" s="33"/>
      <c r="I125" s="108"/>
      <c r="J125" s="33"/>
      <c r="K125" s="33"/>
      <c r="L125" s="36"/>
    </row>
    <row r="126" spans="2:63" s="10" customFormat="1" ht="29.25" customHeight="1">
      <c r="B126" s="163"/>
      <c r="C126" s="164" t="s">
        <v>101</v>
      </c>
      <c r="D126" s="165" t="s">
        <v>58</v>
      </c>
      <c r="E126" s="165" t="s">
        <v>54</v>
      </c>
      <c r="F126" s="165" t="s">
        <v>55</v>
      </c>
      <c r="G126" s="165" t="s">
        <v>102</v>
      </c>
      <c r="H126" s="165" t="s">
        <v>103</v>
      </c>
      <c r="I126" s="166" t="s">
        <v>104</v>
      </c>
      <c r="J126" s="165" t="s">
        <v>94</v>
      </c>
      <c r="K126" s="167" t="s">
        <v>105</v>
      </c>
      <c r="L126" s="168"/>
      <c r="M126" s="68" t="s">
        <v>1</v>
      </c>
      <c r="N126" s="69" t="s">
        <v>37</v>
      </c>
      <c r="O126" s="69" t="s">
        <v>106</v>
      </c>
      <c r="P126" s="69" t="s">
        <v>107</v>
      </c>
      <c r="Q126" s="69" t="s">
        <v>108</v>
      </c>
      <c r="R126" s="69" t="s">
        <v>109</v>
      </c>
      <c r="S126" s="69" t="s">
        <v>110</v>
      </c>
      <c r="T126" s="70" t="s">
        <v>111</v>
      </c>
    </row>
    <row r="127" spans="2:63" s="1" customFormat="1" ht="22.9" customHeight="1">
      <c r="B127" s="32"/>
      <c r="C127" s="75" t="s">
        <v>112</v>
      </c>
      <c r="D127" s="33"/>
      <c r="E127" s="33"/>
      <c r="F127" s="33"/>
      <c r="G127" s="33"/>
      <c r="H127" s="33"/>
      <c r="I127" s="108"/>
      <c r="J127" s="169">
        <f>BK127</f>
        <v>0</v>
      </c>
      <c r="K127" s="33"/>
      <c r="L127" s="36"/>
      <c r="M127" s="71"/>
      <c r="N127" s="72"/>
      <c r="O127" s="72"/>
      <c r="P127" s="170">
        <f>P128+P279+P281</f>
        <v>0</v>
      </c>
      <c r="Q127" s="72"/>
      <c r="R127" s="170">
        <f>R128+R279+R281</f>
        <v>2.7992599999999999</v>
      </c>
      <c r="S127" s="72"/>
      <c r="T127" s="171">
        <f>T128+T279+T281</f>
        <v>2.0720000000000001</v>
      </c>
      <c r="AT127" s="15" t="s">
        <v>72</v>
      </c>
      <c r="AU127" s="15" t="s">
        <v>96</v>
      </c>
      <c r="BK127" s="172">
        <f>BK128+BK279+BK281</f>
        <v>0</v>
      </c>
    </row>
    <row r="128" spans="2:63" s="11" customFormat="1" ht="25.9" customHeight="1">
      <c r="B128" s="173"/>
      <c r="C128" s="174"/>
      <c r="D128" s="175" t="s">
        <v>72</v>
      </c>
      <c r="E128" s="176" t="s">
        <v>113</v>
      </c>
      <c r="F128" s="176" t="s">
        <v>114</v>
      </c>
      <c r="G128" s="174"/>
      <c r="H128" s="174"/>
      <c r="I128" s="177"/>
      <c r="J128" s="178">
        <f>BK128</f>
        <v>0</v>
      </c>
      <c r="K128" s="174"/>
      <c r="L128" s="179"/>
      <c r="M128" s="180"/>
      <c r="N128" s="181"/>
      <c r="O128" s="181"/>
      <c r="P128" s="182">
        <f>P129+P182+P191+P198+P224+P263+P276</f>
        <v>0</v>
      </c>
      <c r="Q128" s="181"/>
      <c r="R128" s="182">
        <f>R129+R182+R191+R198+R224+R263+R276</f>
        <v>2.7992599999999999</v>
      </c>
      <c r="S128" s="181"/>
      <c r="T128" s="183">
        <f>T129+T182+T191+T198+T224+T263+T276</f>
        <v>2.0720000000000001</v>
      </c>
      <c r="AR128" s="184" t="s">
        <v>81</v>
      </c>
      <c r="AT128" s="185" t="s">
        <v>72</v>
      </c>
      <c r="AU128" s="185" t="s">
        <v>73</v>
      </c>
      <c r="AY128" s="184" t="s">
        <v>115</v>
      </c>
      <c r="BK128" s="186">
        <f>BK129+BK182+BK191+BK198+BK224+BK263+BK276</f>
        <v>0</v>
      </c>
    </row>
    <row r="129" spans="2:65" s="11" customFormat="1" ht="22.9" customHeight="1">
      <c r="B129" s="173"/>
      <c r="C129" s="174"/>
      <c r="D129" s="175" t="s">
        <v>72</v>
      </c>
      <c r="E129" s="187" t="s">
        <v>81</v>
      </c>
      <c r="F129" s="187" t="s">
        <v>192</v>
      </c>
      <c r="G129" s="174"/>
      <c r="H129" s="174"/>
      <c r="I129" s="177"/>
      <c r="J129" s="188">
        <f>BK129</f>
        <v>0</v>
      </c>
      <c r="K129" s="174"/>
      <c r="L129" s="179"/>
      <c r="M129" s="180"/>
      <c r="N129" s="181"/>
      <c r="O129" s="181"/>
      <c r="P129" s="182">
        <f>SUM(P130:P181)</f>
        <v>0</v>
      </c>
      <c r="Q129" s="181"/>
      <c r="R129" s="182">
        <f>SUM(R130:R181)</f>
        <v>0</v>
      </c>
      <c r="S129" s="181"/>
      <c r="T129" s="183">
        <f>SUM(T130:T181)</f>
        <v>0</v>
      </c>
      <c r="AR129" s="184" t="s">
        <v>81</v>
      </c>
      <c r="AT129" s="185" t="s">
        <v>72</v>
      </c>
      <c r="AU129" s="185" t="s">
        <v>81</v>
      </c>
      <c r="AY129" s="184" t="s">
        <v>115</v>
      </c>
      <c r="BK129" s="186">
        <f>SUM(BK130:BK181)</f>
        <v>0</v>
      </c>
    </row>
    <row r="130" spans="2:65" s="1" customFormat="1" ht="24" customHeight="1">
      <c r="B130" s="32"/>
      <c r="C130" s="189" t="s">
        <v>81</v>
      </c>
      <c r="D130" s="189" t="s">
        <v>118</v>
      </c>
      <c r="E130" s="190" t="s">
        <v>193</v>
      </c>
      <c r="F130" s="191" t="s">
        <v>194</v>
      </c>
      <c r="G130" s="192" t="s">
        <v>119</v>
      </c>
      <c r="H130" s="193">
        <v>173.2</v>
      </c>
      <c r="I130" s="194"/>
      <c r="J130" s="195">
        <f>ROUND(I130*H130,2)</f>
        <v>0</v>
      </c>
      <c r="K130" s="191" t="s">
        <v>1</v>
      </c>
      <c r="L130" s="36"/>
      <c r="M130" s="196" t="s">
        <v>1</v>
      </c>
      <c r="N130" s="197" t="s">
        <v>38</v>
      </c>
      <c r="O130" s="64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AR130" s="200" t="s">
        <v>120</v>
      </c>
      <c r="AT130" s="200" t="s">
        <v>118</v>
      </c>
      <c r="AU130" s="200" t="s">
        <v>83</v>
      </c>
      <c r="AY130" s="15" t="s">
        <v>115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5" t="s">
        <v>81</v>
      </c>
      <c r="BK130" s="201">
        <f>ROUND(I130*H130,2)</f>
        <v>0</v>
      </c>
      <c r="BL130" s="15" t="s">
        <v>120</v>
      </c>
      <c r="BM130" s="200" t="s">
        <v>195</v>
      </c>
    </row>
    <row r="131" spans="2:65" s="12" customFormat="1">
      <c r="B131" s="202"/>
      <c r="C131" s="203"/>
      <c r="D131" s="204" t="s">
        <v>121</v>
      </c>
      <c r="E131" s="205" t="s">
        <v>1</v>
      </c>
      <c r="F131" s="206" t="s">
        <v>196</v>
      </c>
      <c r="G131" s="203"/>
      <c r="H131" s="207">
        <v>173.2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121</v>
      </c>
      <c r="AU131" s="213" t="s">
        <v>83</v>
      </c>
      <c r="AV131" s="12" t="s">
        <v>83</v>
      </c>
      <c r="AW131" s="12" t="s">
        <v>30</v>
      </c>
      <c r="AX131" s="12" t="s">
        <v>81</v>
      </c>
      <c r="AY131" s="213" t="s">
        <v>115</v>
      </c>
    </row>
    <row r="132" spans="2:65" s="1" customFormat="1" ht="24" customHeight="1">
      <c r="B132" s="32"/>
      <c r="C132" s="189" t="s">
        <v>83</v>
      </c>
      <c r="D132" s="189" t="s">
        <v>118</v>
      </c>
      <c r="E132" s="190" t="s">
        <v>197</v>
      </c>
      <c r="F132" s="191" t="s">
        <v>198</v>
      </c>
      <c r="G132" s="192" t="s">
        <v>119</v>
      </c>
      <c r="H132" s="193">
        <v>173.2</v>
      </c>
      <c r="I132" s="194"/>
      <c r="J132" s="195">
        <f>ROUND(I132*H132,2)</f>
        <v>0</v>
      </c>
      <c r="K132" s="191" t="s">
        <v>1</v>
      </c>
      <c r="L132" s="36"/>
      <c r="M132" s="196" t="s">
        <v>1</v>
      </c>
      <c r="N132" s="197" t="s">
        <v>38</v>
      </c>
      <c r="O132" s="64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AR132" s="200" t="s">
        <v>120</v>
      </c>
      <c r="AT132" s="200" t="s">
        <v>118</v>
      </c>
      <c r="AU132" s="200" t="s">
        <v>83</v>
      </c>
      <c r="AY132" s="15" t="s">
        <v>115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5" t="s">
        <v>81</v>
      </c>
      <c r="BK132" s="201">
        <f>ROUND(I132*H132,2)</f>
        <v>0</v>
      </c>
      <c r="BL132" s="15" t="s">
        <v>120</v>
      </c>
      <c r="BM132" s="200" t="s">
        <v>199</v>
      </c>
    </row>
    <row r="133" spans="2:65" s="12" customFormat="1">
      <c r="B133" s="202"/>
      <c r="C133" s="203"/>
      <c r="D133" s="204" t="s">
        <v>121</v>
      </c>
      <c r="E133" s="205" t="s">
        <v>1</v>
      </c>
      <c r="F133" s="206" t="s">
        <v>196</v>
      </c>
      <c r="G133" s="203"/>
      <c r="H133" s="207">
        <v>173.2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121</v>
      </c>
      <c r="AU133" s="213" t="s">
        <v>83</v>
      </c>
      <c r="AV133" s="12" t="s">
        <v>83</v>
      </c>
      <c r="AW133" s="12" t="s">
        <v>30</v>
      </c>
      <c r="AX133" s="12" t="s">
        <v>81</v>
      </c>
      <c r="AY133" s="213" t="s">
        <v>115</v>
      </c>
    </row>
    <row r="134" spans="2:65" s="1" customFormat="1" ht="24" customHeight="1">
      <c r="B134" s="32"/>
      <c r="C134" s="189" t="s">
        <v>116</v>
      </c>
      <c r="D134" s="189" t="s">
        <v>118</v>
      </c>
      <c r="E134" s="190" t="s">
        <v>200</v>
      </c>
      <c r="F134" s="191" t="s">
        <v>201</v>
      </c>
      <c r="G134" s="192" t="s">
        <v>119</v>
      </c>
      <c r="H134" s="193">
        <v>15</v>
      </c>
      <c r="I134" s="194"/>
      <c r="J134" s="195">
        <f>ROUND(I134*H134,2)</f>
        <v>0</v>
      </c>
      <c r="K134" s="191" t="s">
        <v>1</v>
      </c>
      <c r="L134" s="36"/>
      <c r="M134" s="196" t="s">
        <v>1</v>
      </c>
      <c r="N134" s="197" t="s">
        <v>38</v>
      </c>
      <c r="O134" s="64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AR134" s="200" t="s">
        <v>120</v>
      </c>
      <c r="AT134" s="200" t="s">
        <v>118</v>
      </c>
      <c r="AU134" s="200" t="s">
        <v>83</v>
      </c>
      <c r="AY134" s="15" t="s">
        <v>115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5" t="s">
        <v>81</v>
      </c>
      <c r="BK134" s="201">
        <f>ROUND(I134*H134,2)</f>
        <v>0</v>
      </c>
      <c r="BL134" s="15" t="s">
        <v>120</v>
      </c>
      <c r="BM134" s="200" t="s">
        <v>202</v>
      </c>
    </row>
    <row r="135" spans="2:65" s="12" customFormat="1">
      <c r="B135" s="202"/>
      <c r="C135" s="203"/>
      <c r="D135" s="204" t="s">
        <v>121</v>
      </c>
      <c r="E135" s="205" t="s">
        <v>1</v>
      </c>
      <c r="F135" s="206" t="s">
        <v>203</v>
      </c>
      <c r="G135" s="203"/>
      <c r="H135" s="207">
        <v>15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121</v>
      </c>
      <c r="AU135" s="213" t="s">
        <v>83</v>
      </c>
      <c r="AV135" s="12" t="s">
        <v>83</v>
      </c>
      <c r="AW135" s="12" t="s">
        <v>30</v>
      </c>
      <c r="AX135" s="12" t="s">
        <v>81</v>
      </c>
      <c r="AY135" s="213" t="s">
        <v>115</v>
      </c>
    </row>
    <row r="136" spans="2:65" s="1" customFormat="1" ht="16.5" customHeight="1">
      <c r="B136" s="32"/>
      <c r="C136" s="189" t="s">
        <v>120</v>
      </c>
      <c r="D136" s="189" t="s">
        <v>118</v>
      </c>
      <c r="E136" s="190" t="s">
        <v>204</v>
      </c>
      <c r="F136" s="191" t="s">
        <v>205</v>
      </c>
      <c r="G136" s="192" t="s">
        <v>206</v>
      </c>
      <c r="H136" s="193">
        <v>34.5</v>
      </c>
      <c r="I136" s="194"/>
      <c r="J136" s="195">
        <f>ROUND(I136*H136,2)</f>
        <v>0</v>
      </c>
      <c r="K136" s="191" t="s">
        <v>1</v>
      </c>
      <c r="L136" s="36"/>
      <c r="M136" s="196" t="s">
        <v>1</v>
      </c>
      <c r="N136" s="197" t="s">
        <v>38</v>
      </c>
      <c r="O136" s="64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AR136" s="200" t="s">
        <v>120</v>
      </c>
      <c r="AT136" s="200" t="s">
        <v>118</v>
      </c>
      <c r="AU136" s="200" t="s">
        <v>83</v>
      </c>
      <c r="AY136" s="15" t="s">
        <v>115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5" t="s">
        <v>81</v>
      </c>
      <c r="BK136" s="201">
        <f>ROUND(I136*H136,2)</f>
        <v>0</v>
      </c>
      <c r="BL136" s="15" t="s">
        <v>120</v>
      </c>
      <c r="BM136" s="200" t="s">
        <v>207</v>
      </c>
    </row>
    <row r="137" spans="2:65" s="12" customFormat="1">
      <c r="B137" s="202"/>
      <c r="C137" s="203"/>
      <c r="D137" s="204" t="s">
        <v>121</v>
      </c>
      <c r="E137" s="205" t="s">
        <v>1</v>
      </c>
      <c r="F137" s="206" t="s">
        <v>208</v>
      </c>
      <c r="G137" s="203"/>
      <c r="H137" s="207">
        <v>34.5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121</v>
      </c>
      <c r="AU137" s="213" t="s">
        <v>83</v>
      </c>
      <c r="AV137" s="12" t="s">
        <v>83</v>
      </c>
      <c r="AW137" s="12" t="s">
        <v>30</v>
      </c>
      <c r="AX137" s="12" t="s">
        <v>81</v>
      </c>
      <c r="AY137" s="213" t="s">
        <v>115</v>
      </c>
    </row>
    <row r="138" spans="2:65" s="1" customFormat="1" ht="24" customHeight="1">
      <c r="B138" s="32"/>
      <c r="C138" s="189" t="s">
        <v>124</v>
      </c>
      <c r="D138" s="189" t="s">
        <v>118</v>
      </c>
      <c r="E138" s="190" t="s">
        <v>209</v>
      </c>
      <c r="F138" s="191" t="s">
        <v>210</v>
      </c>
      <c r="G138" s="192" t="s">
        <v>206</v>
      </c>
      <c r="H138" s="193">
        <v>37.5</v>
      </c>
      <c r="I138" s="194"/>
      <c r="J138" s="195">
        <f>ROUND(I138*H138,2)</f>
        <v>0</v>
      </c>
      <c r="K138" s="191" t="s">
        <v>1</v>
      </c>
      <c r="L138" s="36"/>
      <c r="M138" s="196" t="s">
        <v>1</v>
      </c>
      <c r="N138" s="197" t="s">
        <v>38</v>
      </c>
      <c r="O138" s="64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AR138" s="200" t="s">
        <v>120</v>
      </c>
      <c r="AT138" s="200" t="s">
        <v>118</v>
      </c>
      <c r="AU138" s="200" t="s">
        <v>83</v>
      </c>
      <c r="AY138" s="15" t="s">
        <v>115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5" t="s">
        <v>81</v>
      </c>
      <c r="BK138" s="201">
        <f>ROUND(I138*H138,2)</f>
        <v>0</v>
      </c>
      <c r="BL138" s="15" t="s">
        <v>120</v>
      </c>
      <c r="BM138" s="200" t="s">
        <v>211</v>
      </c>
    </row>
    <row r="139" spans="2:65" s="12" customFormat="1">
      <c r="B139" s="202"/>
      <c r="C139" s="203"/>
      <c r="D139" s="204" t="s">
        <v>121</v>
      </c>
      <c r="E139" s="205" t="s">
        <v>1</v>
      </c>
      <c r="F139" s="206" t="s">
        <v>212</v>
      </c>
      <c r="G139" s="203"/>
      <c r="H139" s="207">
        <v>37.5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121</v>
      </c>
      <c r="AU139" s="213" t="s">
        <v>83</v>
      </c>
      <c r="AV139" s="12" t="s">
        <v>83</v>
      </c>
      <c r="AW139" s="12" t="s">
        <v>30</v>
      </c>
      <c r="AX139" s="12" t="s">
        <v>73</v>
      </c>
      <c r="AY139" s="213" t="s">
        <v>115</v>
      </c>
    </row>
    <row r="140" spans="2:65" s="13" customFormat="1">
      <c r="B140" s="214"/>
      <c r="C140" s="215"/>
      <c r="D140" s="204" t="s">
        <v>121</v>
      </c>
      <c r="E140" s="216" t="s">
        <v>1</v>
      </c>
      <c r="F140" s="217" t="s">
        <v>122</v>
      </c>
      <c r="G140" s="215"/>
      <c r="H140" s="218">
        <v>37.5</v>
      </c>
      <c r="I140" s="219"/>
      <c r="J140" s="215"/>
      <c r="K140" s="215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121</v>
      </c>
      <c r="AU140" s="224" t="s">
        <v>83</v>
      </c>
      <c r="AV140" s="13" t="s">
        <v>120</v>
      </c>
      <c r="AW140" s="13" t="s">
        <v>30</v>
      </c>
      <c r="AX140" s="13" t="s">
        <v>81</v>
      </c>
      <c r="AY140" s="224" t="s">
        <v>115</v>
      </c>
    </row>
    <row r="141" spans="2:65" s="1" customFormat="1" ht="16.5" customHeight="1">
      <c r="B141" s="32"/>
      <c r="C141" s="189" t="s">
        <v>123</v>
      </c>
      <c r="D141" s="189" t="s">
        <v>118</v>
      </c>
      <c r="E141" s="190" t="s">
        <v>213</v>
      </c>
      <c r="F141" s="191" t="s">
        <v>214</v>
      </c>
      <c r="G141" s="192" t="s">
        <v>206</v>
      </c>
      <c r="H141" s="193">
        <v>37.5</v>
      </c>
      <c r="I141" s="194"/>
      <c r="J141" s="195">
        <f>ROUND(I141*H141,2)</f>
        <v>0</v>
      </c>
      <c r="K141" s="191" t="s">
        <v>1</v>
      </c>
      <c r="L141" s="36"/>
      <c r="M141" s="196" t="s">
        <v>1</v>
      </c>
      <c r="N141" s="197" t="s">
        <v>38</v>
      </c>
      <c r="O141" s="64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200" t="s">
        <v>120</v>
      </c>
      <c r="AT141" s="200" t="s">
        <v>118</v>
      </c>
      <c r="AU141" s="200" t="s">
        <v>83</v>
      </c>
      <c r="AY141" s="15" t="s">
        <v>115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5" t="s">
        <v>81</v>
      </c>
      <c r="BK141" s="201">
        <f>ROUND(I141*H141,2)</f>
        <v>0</v>
      </c>
      <c r="BL141" s="15" t="s">
        <v>120</v>
      </c>
      <c r="BM141" s="200" t="s">
        <v>215</v>
      </c>
    </row>
    <row r="142" spans="2:65" s="12" customFormat="1">
      <c r="B142" s="202"/>
      <c r="C142" s="203"/>
      <c r="D142" s="204" t="s">
        <v>121</v>
      </c>
      <c r="E142" s="205" t="s">
        <v>1</v>
      </c>
      <c r="F142" s="206" t="s">
        <v>212</v>
      </c>
      <c r="G142" s="203"/>
      <c r="H142" s="207">
        <v>37.5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121</v>
      </c>
      <c r="AU142" s="213" t="s">
        <v>83</v>
      </c>
      <c r="AV142" s="12" t="s">
        <v>83</v>
      </c>
      <c r="AW142" s="12" t="s">
        <v>30</v>
      </c>
      <c r="AX142" s="12" t="s">
        <v>73</v>
      </c>
      <c r="AY142" s="213" t="s">
        <v>115</v>
      </c>
    </row>
    <row r="143" spans="2:65" s="13" customFormat="1">
      <c r="B143" s="214"/>
      <c r="C143" s="215"/>
      <c r="D143" s="204" t="s">
        <v>121</v>
      </c>
      <c r="E143" s="216" t="s">
        <v>1</v>
      </c>
      <c r="F143" s="217" t="s">
        <v>122</v>
      </c>
      <c r="G143" s="215"/>
      <c r="H143" s="218">
        <v>37.5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121</v>
      </c>
      <c r="AU143" s="224" t="s">
        <v>83</v>
      </c>
      <c r="AV143" s="13" t="s">
        <v>120</v>
      </c>
      <c r="AW143" s="13" t="s">
        <v>30</v>
      </c>
      <c r="AX143" s="13" t="s">
        <v>81</v>
      </c>
      <c r="AY143" s="224" t="s">
        <v>115</v>
      </c>
    </row>
    <row r="144" spans="2:65" s="1" customFormat="1" ht="24" customHeight="1">
      <c r="B144" s="32"/>
      <c r="C144" s="189" t="s">
        <v>125</v>
      </c>
      <c r="D144" s="189" t="s">
        <v>118</v>
      </c>
      <c r="E144" s="190" t="s">
        <v>216</v>
      </c>
      <c r="F144" s="191" t="s">
        <v>217</v>
      </c>
      <c r="G144" s="192" t="s">
        <v>206</v>
      </c>
      <c r="H144" s="193">
        <v>1.2</v>
      </c>
      <c r="I144" s="194"/>
      <c r="J144" s="195">
        <f>ROUND(I144*H144,2)</f>
        <v>0</v>
      </c>
      <c r="K144" s="191" t="s">
        <v>1</v>
      </c>
      <c r="L144" s="36"/>
      <c r="M144" s="196" t="s">
        <v>1</v>
      </c>
      <c r="N144" s="197" t="s">
        <v>38</v>
      </c>
      <c r="O144" s="64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AR144" s="200" t="s">
        <v>120</v>
      </c>
      <c r="AT144" s="200" t="s">
        <v>118</v>
      </c>
      <c r="AU144" s="200" t="s">
        <v>83</v>
      </c>
      <c r="AY144" s="15" t="s">
        <v>115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5" t="s">
        <v>81</v>
      </c>
      <c r="BK144" s="201">
        <f>ROUND(I144*H144,2)</f>
        <v>0</v>
      </c>
      <c r="BL144" s="15" t="s">
        <v>120</v>
      </c>
      <c r="BM144" s="200" t="s">
        <v>218</v>
      </c>
    </row>
    <row r="145" spans="2:65" s="1" customFormat="1" ht="24" customHeight="1">
      <c r="B145" s="32"/>
      <c r="C145" s="189" t="s">
        <v>128</v>
      </c>
      <c r="D145" s="189" t="s">
        <v>118</v>
      </c>
      <c r="E145" s="190" t="s">
        <v>219</v>
      </c>
      <c r="F145" s="191" t="s">
        <v>220</v>
      </c>
      <c r="G145" s="192" t="s">
        <v>206</v>
      </c>
      <c r="H145" s="193">
        <v>181.64</v>
      </c>
      <c r="I145" s="194"/>
      <c r="J145" s="195">
        <f>ROUND(I145*H145,2)</f>
        <v>0</v>
      </c>
      <c r="K145" s="191" t="s">
        <v>1</v>
      </c>
      <c r="L145" s="36"/>
      <c r="M145" s="196" t="s">
        <v>1</v>
      </c>
      <c r="N145" s="197" t="s">
        <v>38</v>
      </c>
      <c r="O145" s="64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AR145" s="200" t="s">
        <v>120</v>
      </c>
      <c r="AT145" s="200" t="s">
        <v>118</v>
      </c>
      <c r="AU145" s="200" t="s">
        <v>83</v>
      </c>
      <c r="AY145" s="15" t="s">
        <v>115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5" t="s">
        <v>81</v>
      </c>
      <c r="BK145" s="201">
        <f>ROUND(I145*H145,2)</f>
        <v>0</v>
      </c>
      <c r="BL145" s="15" t="s">
        <v>120</v>
      </c>
      <c r="BM145" s="200" t="s">
        <v>221</v>
      </c>
    </row>
    <row r="146" spans="2:65" s="12" customFormat="1">
      <c r="B146" s="202"/>
      <c r="C146" s="203"/>
      <c r="D146" s="204" t="s">
        <v>121</v>
      </c>
      <c r="E146" s="205" t="s">
        <v>1</v>
      </c>
      <c r="F146" s="206" t="s">
        <v>222</v>
      </c>
      <c r="G146" s="203"/>
      <c r="H146" s="207">
        <v>24.84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121</v>
      </c>
      <c r="AU146" s="213" t="s">
        <v>83</v>
      </c>
      <c r="AV146" s="12" t="s">
        <v>83</v>
      </c>
      <c r="AW146" s="12" t="s">
        <v>30</v>
      </c>
      <c r="AX146" s="12" t="s">
        <v>73</v>
      </c>
      <c r="AY146" s="213" t="s">
        <v>115</v>
      </c>
    </row>
    <row r="147" spans="2:65" s="12" customFormat="1">
      <c r="B147" s="202"/>
      <c r="C147" s="203"/>
      <c r="D147" s="204" t="s">
        <v>121</v>
      </c>
      <c r="E147" s="205" t="s">
        <v>1</v>
      </c>
      <c r="F147" s="206" t="s">
        <v>223</v>
      </c>
      <c r="G147" s="203"/>
      <c r="H147" s="207">
        <v>156.80000000000001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121</v>
      </c>
      <c r="AU147" s="213" t="s">
        <v>83</v>
      </c>
      <c r="AV147" s="12" t="s">
        <v>83</v>
      </c>
      <c r="AW147" s="12" t="s">
        <v>30</v>
      </c>
      <c r="AX147" s="12" t="s">
        <v>73</v>
      </c>
      <c r="AY147" s="213" t="s">
        <v>115</v>
      </c>
    </row>
    <row r="148" spans="2:65" s="13" customFormat="1">
      <c r="B148" s="214"/>
      <c r="C148" s="215"/>
      <c r="D148" s="204" t="s">
        <v>121</v>
      </c>
      <c r="E148" s="216" t="s">
        <v>1</v>
      </c>
      <c r="F148" s="217" t="s">
        <v>122</v>
      </c>
      <c r="G148" s="215"/>
      <c r="H148" s="218">
        <v>181.64</v>
      </c>
      <c r="I148" s="219"/>
      <c r="J148" s="215"/>
      <c r="K148" s="215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121</v>
      </c>
      <c r="AU148" s="224" t="s">
        <v>83</v>
      </c>
      <c r="AV148" s="13" t="s">
        <v>120</v>
      </c>
      <c r="AW148" s="13" t="s">
        <v>30</v>
      </c>
      <c r="AX148" s="13" t="s">
        <v>81</v>
      </c>
      <c r="AY148" s="224" t="s">
        <v>115</v>
      </c>
    </row>
    <row r="149" spans="2:65" s="1" customFormat="1" ht="24" customHeight="1">
      <c r="B149" s="32"/>
      <c r="C149" s="189" t="s">
        <v>126</v>
      </c>
      <c r="D149" s="189" t="s">
        <v>118</v>
      </c>
      <c r="E149" s="190" t="s">
        <v>224</v>
      </c>
      <c r="F149" s="191" t="s">
        <v>225</v>
      </c>
      <c r="G149" s="192" t="s">
        <v>206</v>
      </c>
      <c r="H149" s="193">
        <v>181.64</v>
      </c>
      <c r="I149" s="194"/>
      <c r="J149" s="195">
        <f>ROUND(I149*H149,2)</f>
        <v>0</v>
      </c>
      <c r="K149" s="191" t="s">
        <v>1</v>
      </c>
      <c r="L149" s="36"/>
      <c r="M149" s="196" t="s">
        <v>1</v>
      </c>
      <c r="N149" s="197" t="s">
        <v>38</v>
      </c>
      <c r="O149" s="64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AR149" s="200" t="s">
        <v>120</v>
      </c>
      <c r="AT149" s="200" t="s">
        <v>118</v>
      </c>
      <c r="AU149" s="200" t="s">
        <v>83</v>
      </c>
      <c r="AY149" s="15" t="s">
        <v>115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5" t="s">
        <v>81</v>
      </c>
      <c r="BK149" s="201">
        <f>ROUND(I149*H149,2)</f>
        <v>0</v>
      </c>
      <c r="BL149" s="15" t="s">
        <v>120</v>
      </c>
      <c r="BM149" s="200" t="s">
        <v>226</v>
      </c>
    </row>
    <row r="150" spans="2:65" s="12" customFormat="1">
      <c r="B150" s="202"/>
      <c r="C150" s="203"/>
      <c r="D150" s="204" t="s">
        <v>121</v>
      </c>
      <c r="E150" s="205" t="s">
        <v>1</v>
      </c>
      <c r="F150" s="206" t="s">
        <v>227</v>
      </c>
      <c r="G150" s="203"/>
      <c r="H150" s="207">
        <v>181.64</v>
      </c>
      <c r="I150" s="208"/>
      <c r="J150" s="203"/>
      <c r="K150" s="203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121</v>
      </c>
      <c r="AU150" s="213" t="s">
        <v>83</v>
      </c>
      <c r="AV150" s="12" t="s">
        <v>83</v>
      </c>
      <c r="AW150" s="12" t="s">
        <v>30</v>
      </c>
      <c r="AX150" s="12" t="s">
        <v>81</v>
      </c>
      <c r="AY150" s="213" t="s">
        <v>115</v>
      </c>
    </row>
    <row r="151" spans="2:65" s="1" customFormat="1" ht="16.5" customHeight="1">
      <c r="B151" s="32"/>
      <c r="C151" s="189" t="s">
        <v>129</v>
      </c>
      <c r="D151" s="189" t="s">
        <v>118</v>
      </c>
      <c r="E151" s="190" t="s">
        <v>228</v>
      </c>
      <c r="F151" s="191" t="s">
        <v>229</v>
      </c>
      <c r="G151" s="192" t="s">
        <v>119</v>
      </c>
      <c r="H151" s="193">
        <v>50</v>
      </c>
      <c r="I151" s="194"/>
      <c r="J151" s="195">
        <f>ROUND(I151*H151,2)</f>
        <v>0</v>
      </c>
      <c r="K151" s="191" t="s">
        <v>1</v>
      </c>
      <c r="L151" s="36"/>
      <c r="M151" s="196" t="s">
        <v>1</v>
      </c>
      <c r="N151" s="197" t="s">
        <v>38</v>
      </c>
      <c r="O151" s="64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AR151" s="200" t="s">
        <v>120</v>
      </c>
      <c r="AT151" s="200" t="s">
        <v>118</v>
      </c>
      <c r="AU151" s="200" t="s">
        <v>83</v>
      </c>
      <c r="AY151" s="15" t="s">
        <v>115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5" t="s">
        <v>81</v>
      </c>
      <c r="BK151" s="201">
        <f>ROUND(I151*H151,2)</f>
        <v>0</v>
      </c>
      <c r="BL151" s="15" t="s">
        <v>120</v>
      </c>
      <c r="BM151" s="200" t="s">
        <v>230</v>
      </c>
    </row>
    <row r="152" spans="2:65" s="12" customFormat="1">
      <c r="B152" s="202"/>
      <c r="C152" s="203"/>
      <c r="D152" s="204" t="s">
        <v>121</v>
      </c>
      <c r="E152" s="205" t="s">
        <v>1</v>
      </c>
      <c r="F152" s="206" t="s">
        <v>231</v>
      </c>
      <c r="G152" s="203"/>
      <c r="H152" s="207">
        <v>50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121</v>
      </c>
      <c r="AU152" s="213" t="s">
        <v>83</v>
      </c>
      <c r="AV152" s="12" t="s">
        <v>83</v>
      </c>
      <c r="AW152" s="12" t="s">
        <v>30</v>
      </c>
      <c r="AX152" s="12" t="s">
        <v>81</v>
      </c>
      <c r="AY152" s="213" t="s">
        <v>115</v>
      </c>
    </row>
    <row r="153" spans="2:65" s="1" customFormat="1" ht="24" customHeight="1">
      <c r="B153" s="32"/>
      <c r="C153" s="189" t="s">
        <v>131</v>
      </c>
      <c r="D153" s="189" t="s">
        <v>118</v>
      </c>
      <c r="E153" s="190" t="s">
        <v>232</v>
      </c>
      <c r="F153" s="191" t="s">
        <v>233</v>
      </c>
      <c r="G153" s="192" t="s">
        <v>119</v>
      </c>
      <c r="H153" s="193">
        <v>50</v>
      </c>
      <c r="I153" s="194"/>
      <c r="J153" s="195">
        <f>ROUND(I153*H153,2)</f>
        <v>0</v>
      </c>
      <c r="K153" s="191" t="s">
        <v>1</v>
      </c>
      <c r="L153" s="36"/>
      <c r="M153" s="196" t="s">
        <v>1</v>
      </c>
      <c r="N153" s="197" t="s">
        <v>38</v>
      </c>
      <c r="O153" s="64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AR153" s="200" t="s">
        <v>120</v>
      </c>
      <c r="AT153" s="200" t="s">
        <v>118</v>
      </c>
      <c r="AU153" s="200" t="s">
        <v>83</v>
      </c>
      <c r="AY153" s="15" t="s">
        <v>115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5" t="s">
        <v>81</v>
      </c>
      <c r="BK153" s="201">
        <f>ROUND(I153*H153,2)</f>
        <v>0</v>
      </c>
      <c r="BL153" s="15" t="s">
        <v>120</v>
      </c>
      <c r="BM153" s="200" t="s">
        <v>234</v>
      </c>
    </row>
    <row r="154" spans="2:65" s="1" customFormat="1" ht="16.5" customHeight="1">
      <c r="B154" s="32"/>
      <c r="C154" s="189" t="s">
        <v>132</v>
      </c>
      <c r="D154" s="189" t="s">
        <v>118</v>
      </c>
      <c r="E154" s="190" t="s">
        <v>235</v>
      </c>
      <c r="F154" s="191" t="s">
        <v>236</v>
      </c>
      <c r="G154" s="192" t="s">
        <v>119</v>
      </c>
      <c r="H154" s="193">
        <v>32</v>
      </c>
      <c r="I154" s="194"/>
      <c r="J154" s="195">
        <f>ROUND(I154*H154,2)</f>
        <v>0</v>
      </c>
      <c r="K154" s="191" t="s">
        <v>1</v>
      </c>
      <c r="L154" s="36"/>
      <c r="M154" s="196" t="s">
        <v>1</v>
      </c>
      <c r="N154" s="197" t="s">
        <v>38</v>
      </c>
      <c r="O154" s="64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AR154" s="200" t="s">
        <v>120</v>
      </c>
      <c r="AT154" s="200" t="s">
        <v>118</v>
      </c>
      <c r="AU154" s="200" t="s">
        <v>83</v>
      </c>
      <c r="AY154" s="15" t="s">
        <v>115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5" t="s">
        <v>81</v>
      </c>
      <c r="BK154" s="201">
        <f>ROUND(I154*H154,2)</f>
        <v>0</v>
      </c>
      <c r="BL154" s="15" t="s">
        <v>120</v>
      </c>
      <c r="BM154" s="200" t="s">
        <v>237</v>
      </c>
    </row>
    <row r="155" spans="2:65" s="12" customFormat="1">
      <c r="B155" s="202"/>
      <c r="C155" s="203"/>
      <c r="D155" s="204" t="s">
        <v>121</v>
      </c>
      <c r="E155" s="205" t="s">
        <v>1</v>
      </c>
      <c r="F155" s="206" t="s">
        <v>238</v>
      </c>
      <c r="G155" s="203"/>
      <c r="H155" s="207">
        <v>32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121</v>
      </c>
      <c r="AU155" s="213" t="s">
        <v>83</v>
      </c>
      <c r="AV155" s="12" t="s">
        <v>83</v>
      </c>
      <c r="AW155" s="12" t="s">
        <v>30</v>
      </c>
      <c r="AX155" s="12" t="s">
        <v>81</v>
      </c>
      <c r="AY155" s="213" t="s">
        <v>115</v>
      </c>
    </row>
    <row r="156" spans="2:65" s="1" customFormat="1" ht="16.5" customHeight="1">
      <c r="B156" s="32"/>
      <c r="C156" s="189" t="s">
        <v>133</v>
      </c>
      <c r="D156" s="189" t="s">
        <v>118</v>
      </c>
      <c r="E156" s="190" t="s">
        <v>239</v>
      </c>
      <c r="F156" s="191" t="s">
        <v>240</v>
      </c>
      <c r="G156" s="192" t="s">
        <v>119</v>
      </c>
      <c r="H156" s="193">
        <v>32</v>
      </c>
      <c r="I156" s="194"/>
      <c r="J156" s="195">
        <f>ROUND(I156*H156,2)</f>
        <v>0</v>
      </c>
      <c r="K156" s="191" t="s">
        <v>1</v>
      </c>
      <c r="L156" s="36"/>
      <c r="M156" s="196" t="s">
        <v>1</v>
      </c>
      <c r="N156" s="197" t="s">
        <v>38</v>
      </c>
      <c r="O156" s="64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AR156" s="200" t="s">
        <v>120</v>
      </c>
      <c r="AT156" s="200" t="s">
        <v>118</v>
      </c>
      <c r="AU156" s="200" t="s">
        <v>83</v>
      </c>
      <c r="AY156" s="15" t="s">
        <v>115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5" t="s">
        <v>81</v>
      </c>
      <c r="BK156" s="201">
        <f>ROUND(I156*H156,2)</f>
        <v>0</v>
      </c>
      <c r="BL156" s="15" t="s">
        <v>120</v>
      </c>
      <c r="BM156" s="200" t="s">
        <v>241</v>
      </c>
    </row>
    <row r="157" spans="2:65" s="1" customFormat="1" ht="16.5" customHeight="1">
      <c r="B157" s="32"/>
      <c r="C157" s="189" t="s">
        <v>134</v>
      </c>
      <c r="D157" s="189" t="s">
        <v>118</v>
      </c>
      <c r="E157" s="190" t="s">
        <v>242</v>
      </c>
      <c r="F157" s="191" t="s">
        <v>243</v>
      </c>
      <c r="G157" s="192" t="s">
        <v>206</v>
      </c>
      <c r="H157" s="193">
        <v>64</v>
      </c>
      <c r="I157" s="194"/>
      <c r="J157" s="195">
        <f>ROUND(I157*H157,2)</f>
        <v>0</v>
      </c>
      <c r="K157" s="191" t="s">
        <v>1</v>
      </c>
      <c r="L157" s="36"/>
      <c r="M157" s="196" t="s">
        <v>1</v>
      </c>
      <c r="N157" s="197" t="s">
        <v>38</v>
      </c>
      <c r="O157" s="64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AR157" s="200" t="s">
        <v>120</v>
      </c>
      <c r="AT157" s="200" t="s">
        <v>118</v>
      </c>
      <c r="AU157" s="200" t="s">
        <v>83</v>
      </c>
      <c r="AY157" s="15" t="s">
        <v>115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5" t="s">
        <v>81</v>
      </c>
      <c r="BK157" s="201">
        <f>ROUND(I157*H157,2)</f>
        <v>0</v>
      </c>
      <c r="BL157" s="15" t="s">
        <v>120</v>
      </c>
      <c r="BM157" s="200" t="s">
        <v>244</v>
      </c>
    </row>
    <row r="158" spans="2:65" s="1" customFormat="1" ht="24" customHeight="1">
      <c r="B158" s="32"/>
      <c r="C158" s="189" t="s">
        <v>8</v>
      </c>
      <c r="D158" s="189" t="s">
        <v>118</v>
      </c>
      <c r="E158" s="190" t="s">
        <v>245</v>
      </c>
      <c r="F158" s="191" t="s">
        <v>246</v>
      </c>
      <c r="G158" s="192" t="s">
        <v>206</v>
      </c>
      <c r="H158" s="193">
        <v>219.14</v>
      </c>
      <c r="I158" s="194"/>
      <c r="J158" s="195">
        <f>ROUND(I158*H158,2)</f>
        <v>0</v>
      </c>
      <c r="K158" s="191" t="s">
        <v>1</v>
      </c>
      <c r="L158" s="36"/>
      <c r="M158" s="196" t="s">
        <v>1</v>
      </c>
      <c r="N158" s="197" t="s">
        <v>38</v>
      </c>
      <c r="O158" s="64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AR158" s="200" t="s">
        <v>120</v>
      </c>
      <c r="AT158" s="200" t="s">
        <v>118</v>
      </c>
      <c r="AU158" s="200" t="s">
        <v>83</v>
      </c>
      <c r="AY158" s="15" t="s">
        <v>115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5" t="s">
        <v>81</v>
      </c>
      <c r="BK158" s="201">
        <f>ROUND(I158*H158,2)</f>
        <v>0</v>
      </c>
      <c r="BL158" s="15" t="s">
        <v>120</v>
      </c>
      <c r="BM158" s="200" t="s">
        <v>247</v>
      </c>
    </row>
    <row r="159" spans="2:65" s="12" customFormat="1">
      <c r="B159" s="202"/>
      <c r="C159" s="203"/>
      <c r="D159" s="204" t="s">
        <v>121</v>
      </c>
      <c r="E159" s="205" t="s">
        <v>1</v>
      </c>
      <c r="F159" s="206" t="s">
        <v>227</v>
      </c>
      <c r="G159" s="203"/>
      <c r="H159" s="207">
        <v>181.64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121</v>
      </c>
      <c r="AU159" s="213" t="s">
        <v>83</v>
      </c>
      <c r="AV159" s="12" t="s">
        <v>83</v>
      </c>
      <c r="AW159" s="12" t="s">
        <v>30</v>
      </c>
      <c r="AX159" s="12" t="s">
        <v>73</v>
      </c>
      <c r="AY159" s="213" t="s">
        <v>115</v>
      </c>
    </row>
    <row r="160" spans="2:65" s="12" customFormat="1">
      <c r="B160" s="202"/>
      <c r="C160" s="203"/>
      <c r="D160" s="204" t="s">
        <v>121</v>
      </c>
      <c r="E160" s="205" t="s">
        <v>1</v>
      </c>
      <c r="F160" s="206" t="s">
        <v>248</v>
      </c>
      <c r="G160" s="203"/>
      <c r="H160" s="207">
        <v>219.14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121</v>
      </c>
      <c r="AU160" s="213" t="s">
        <v>83</v>
      </c>
      <c r="AV160" s="12" t="s">
        <v>83</v>
      </c>
      <c r="AW160" s="12" t="s">
        <v>30</v>
      </c>
      <c r="AX160" s="12" t="s">
        <v>81</v>
      </c>
      <c r="AY160" s="213" t="s">
        <v>115</v>
      </c>
    </row>
    <row r="161" spans="2:65" s="1" customFormat="1" ht="24" customHeight="1">
      <c r="B161" s="32"/>
      <c r="C161" s="189" t="s">
        <v>138</v>
      </c>
      <c r="D161" s="189" t="s">
        <v>118</v>
      </c>
      <c r="E161" s="190" t="s">
        <v>249</v>
      </c>
      <c r="F161" s="191" t="s">
        <v>250</v>
      </c>
      <c r="G161" s="192" t="s">
        <v>206</v>
      </c>
      <c r="H161" s="193">
        <v>219.14</v>
      </c>
      <c r="I161" s="194"/>
      <c r="J161" s="195">
        <f>ROUND(I161*H161,2)</f>
        <v>0</v>
      </c>
      <c r="K161" s="191" t="s">
        <v>1</v>
      </c>
      <c r="L161" s="36"/>
      <c r="M161" s="196" t="s">
        <v>1</v>
      </c>
      <c r="N161" s="197" t="s">
        <v>38</v>
      </c>
      <c r="O161" s="64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AR161" s="200" t="s">
        <v>120</v>
      </c>
      <c r="AT161" s="200" t="s">
        <v>118</v>
      </c>
      <c r="AU161" s="200" t="s">
        <v>83</v>
      </c>
      <c r="AY161" s="15" t="s">
        <v>115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5" t="s">
        <v>81</v>
      </c>
      <c r="BK161" s="201">
        <f>ROUND(I161*H161,2)</f>
        <v>0</v>
      </c>
      <c r="BL161" s="15" t="s">
        <v>120</v>
      </c>
      <c r="BM161" s="200" t="s">
        <v>251</v>
      </c>
    </row>
    <row r="162" spans="2:65" s="1" customFormat="1" ht="24" customHeight="1">
      <c r="B162" s="32"/>
      <c r="C162" s="189" t="s">
        <v>139</v>
      </c>
      <c r="D162" s="189" t="s">
        <v>118</v>
      </c>
      <c r="E162" s="190" t="s">
        <v>252</v>
      </c>
      <c r="F162" s="191" t="s">
        <v>253</v>
      </c>
      <c r="G162" s="192" t="s">
        <v>206</v>
      </c>
      <c r="H162" s="193">
        <v>219.14</v>
      </c>
      <c r="I162" s="194"/>
      <c r="J162" s="195">
        <f>ROUND(I162*H162,2)</f>
        <v>0</v>
      </c>
      <c r="K162" s="191" t="s">
        <v>1</v>
      </c>
      <c r="L162" s="36"/>
      <c r="M162" s="196" t="s">
        <v>1</v>
      </c>
      <c r="N162" s="197" t="s">
        <v>38</v>
      </c>
      <c r="O162" s="64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AR162" s="200" t="s">
        <v>120</v>
      </c>
      <c r="AT162" s="200" t="s">
        <v>118</v>
      </c>
      <c r="AU162" s="200" t="s">
        <v>83</v>
      </c>
      <c r="AY162" s="15" t="s">
        <v>115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5" t="s">
        <v>81</v>
      </c>
      <c r="BK162" s="201">
        <f>ROUND(I162*H162,2)</f>
        <v>0</v>
      </c>
      <c r="BL162" s="15" t="s">
        <v>120</v>
      </c>
      <c r="BM162" s="200" t="s">
        <v>254</v>
      </c>
    </row>
    <row r="163" spans="2:65" s="12" customFormat="1">
      <c r="B163" s="202"/>
      <c r="C163" s="203"/>
      <c r="D163" s="204" t="s">
        <v>121</v>
      </c>
      <c r="E163" s="205" t="s">
        <v>1</v>
      </c>
      <c r="F163" s="206" t="s">
        <v>248</v>
      </c>
      <c r="G163" s="203"/>
      <c r="H163" s="207">
        <v>219.14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121</v>
      </c>
      <c r="AU163" s="213" t="s">
        <v>83</v>
      </c>
      <c r="AV163" s="12" t="s">
        <v>83</v>
      </c>
      <c r="AW163" s="12" t="s">
        <v>30</v>
      </c>
      <c r="AX163" s="12" t="s">
        <v>81</v>
      </c>
      <c r="AY163" s="213" t="s">
        <v>115</v>
      </c>
    </row>
    <row r="164" spans="2:65" s="1" customFormat="1" ht="16.5" customHeight="1">
      <c r="B164" s="32"/>
      <c r="C164" s="189" t="s">
        <v>140</v>
      </c>
      <c r="D164" s="189" t="s">
        <v>118</v>
      </c>
      <c r="E164" s="190" t="s">
        <v>255</v>
      </c>
      <c r="F164" s="191" t="s">
        <v>256</v>
      </c>
      <c r="G164" s="192" t="s">
        <v>206</v>
      </c>
      <c r="H164" s="193">
        <v>219.14</v>
      </c>
      <c r="I164" s="194"/>
      <c r="J164" s="195">
        <f>ROUND(I164*H164,2)</f>
        <v>0</v>
      </c>
      <c r="K164" s="191" t="s">
        <v>1</v>
      </c>
      <c r="L164" s="36"/>
      <c r="M164" s="196" t="s">
        <v>1</v>
      </c>
      <c r="N164" s="197" t="s">
        <v>38</v>
      </c>
      <c r="O164" s="64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AR164" s="200" t="s">
        <v>120</v>
      </c>
      <c r="AT164" s="200" t="s">
        <v>118</v>
      </c>
      <c r="AU164" s="200" t="s">
        <v>83</v>
      </c>
      <c r="AY164" s="15" t="s">
        <v>115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5" t="s">
        <v>81</v>
      </c>
      <c r="BK164" s="201">
        <f>ROUND(I164*H164,2)</f>
        <v>0</v>
      </c>
      <c r="BL164" s="15" t="s">
        <v>120</v>
      </c>
      <c r="BM164" s="200" t="s">
        <v>257</v>
      </c>
    </row>
    <row r="165" spans="2:65" s="1" customFormat="1" ht="16.5" customHeight="1">
      <c r="B165" s="32"/>
      <c r="C165" s="189" t="s">
        <v>141</v>
      </c>
      <c r="D165" s="189" t="s">
        <v>118</v>
      </c>
      <c r="E165" s="190" t="s">
        <v>258</v>
      </c>
      <c r="F165" s="191" t="s">
        <v>259</v>
      </c>
      <c r="G165" s="192" t="s">
        <v>206</v>
      </c>
      <c r="H165" s="193">
        <v>219.14</v>
      </c>
      <c r="I165" s="194"/>
      <c r="J165" s="195">
        <f>ROUND(I165*H165,2)</f>
        <v>0</v>
      </c>
      <c r="K165" s="191" t="s">
        <v>1</v>
      </c>
      <c r="L165" s="36"/>
      <c r="M165" s="196" t="s">
        <v>1</v>
      </c>
      <c r="N165" s="197" t="s">
        <v>38</v>
      </c>
      <c r="O165" s="64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AR165" s="200" t="s">
        <v>120</v>
      </c>
      <c r="AT165" s="200" t="s">
        <v>118</v>
      </c>
      <c r="AU165" s="200" t="s">
        <v>83</v>
      </c>
      <c r="AY165" s="15" t="s">
        <v>115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5" t="s">
        <v>81</v>
      </c>
      <c r="BK165" s="201">
        <f>ROUND(I165*H165,2)</f>
        <v>0</v>
      </c>
      <c r="BL165" s="15" t="s">
        <v>120</v>
      </c>
      <c r="BM165" s="200" t="s">
        <v>260</v>
      </c>
    </row>
    <row r="166" spans="2:65" s="1" customFormat="1" ht="24" customHeight="1">
      <c r="B166" s="32"/>
      <c r="C166" s="189" t="s">
        <v>145</v>
      </c>
      <c r="D166" s="189" t="s">
        <v>118</v>
      </c>
      <c r="E166" s="190" t="s">
        <v>261</v>
      </c>
      <c r="F166" s="191" t="s">
        <v>262</v>
      </c>
      <c r="G166" s="192" t="s">
        <v>137</v>
      </c>
      <c r="H166" s="193">
        <v>394.452</v>
      </c>
      <c r="I166" s="194"/>
      <c r="J166" s="195">
        <f>ROUND(I166*H166,2)</f>
        <v>0</v>
      </c>
      <c r="K166" s="191" t="s">
        <v>1</v>
      </c>
      <c r="L166" s="36"/>
      <c r="M166" s="196" t="s">
        <v>1</v>
      </c>
      <c r="N166" s="197" t="s">
        <v>38</v>
      </c>
      <c r="O166" s="64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AR166" s="200" t="s">
        <v>120</v>
      </c>
      <c r="AT166" s="200" t="s">
        <v>118</v>
      </c>
      <c r="AU166" s="200" t="s">
        <v>83</v>
      </c>
      <c r="AY166" s="15" t="s">
        <v>115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5" t="s">
        <v>81</v>
      </c>
      <c r="BK166" s="201">
        <f>ROUND(I166*H166,2)</f>
        <v>0</v>
      </c>
      <c r="BL166" s="15" t="s">
        <v>120</v>
      </c>
      <c r="BM166" s="200" t="s">
        <v>263</v>
      </c>
    </row>
    <row r="167" spans="2:65" s="12" customFormat="1">
      <c r="B167" s="202"/>
      <c r="C167" s="203"/>
      <c r="D167" s="204" t="s">
        <v>121</v>
      </c>
      <c r="E167" s="205" t="s">
        <v>1</v>
      </c>
      <c r="F167" s="206" t="s">
        <v>264</v>
      </c>
      <c r="G167" s="203"/>
      <c r="H167" s="207">
        <v>394.452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121</v>
      </c>
      <c r="AU167" s="213" t="s">
        <v>83</v>
      </c>
      <c r="AV167" s="12" t="s">
        <v>83</v>
      </c>
      <c r="AW167" s="12" t="s">
        <v>30</v>
      </c>
      <c r="AX167" s="12" t="s">
        <v>81</v>
      </c>
      <c r="AY167" s="213" t="s">
        <v>115</v>
      </c>
    </row>
    <row r="168" spans="2:65" s="1" customFormat="1" ht="24" customHeight="1">
      <c r="B168" s="32"/>
      <c r="C168" s="189" t="s">
        <v>7</v>
      </c>
      <c r="D168" s="189" t="s">
        <v>118</v>
      </c>
      <c r="E168" s="190" t="s">
        <v>265</v>
      </c>
      <c r="F168" s="191" t="s">
        <v>266</v>
      </c>
      <c r="G168" s="192" t="s">
        <v>206</v>
      </c>
      <c r="H168" s="193">
        <v>0</v>
      </c>
      <c r="I168" s="194"/>
      <c r="J168" s="195">
        <f>ROUND(I168*H168,2)</f>
        <v>0</v>
      </c>
      <c r="K168" s="191" t="s">
        <v>1</v>
      </c>
      <c r="L168" s="36"/>
      <c r="M168" s="196" t="s">
        <v>1</v>
      </c>
      <c r="N168" s="197" t="s">
        <v>38</v>
      </c>
      <c r="O168" s="64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AR168" s="200" t="s">
        <v>120</v>
      </c>
      <c r="AT168" s="200" t="s">
        <v>118</v>
      </c>
      <c r="AU168" s="200" t="s">
        <v>83</v>
      </c>
      <c r="AY168" s="15" t="s">
        <v>115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5" t="s">
        <v>81</v>
      </c>
      <c r="BK168" s="201">
        <f>ROUND(I168*H168,2)</f>
        <v>0</v>
      </c>
      <c r="BL168" s="15" t="s">
        <v>120</v>
      </c>
      <c r="BM168" s="200" t="s">
        <v>267</v>
      </c>
    </row>
    <row r="169" spans="2:65" s="12" customFormat="1">
      <c r="B169" s="202"/>
      <c r="C169" s="203"/>
      <c r="D169" s="204" t="s">
        <v>121</v>
      </c>
      <c r="E169" s="205" t="s">
        <v>1</v>
      </c>
      <c r="F169" s="206" t="s">
        <v>73</v>
      </c>
      <c r="G169" s="203"/>
      <c r="H169" s="207">
        <v>0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121</v>
      </c>
      <c r="AU169" s="213" t="s">
        <v>83</v>
      </c>
      <c r="AV169" s="12" t="s">
        <v>83</v>
      </c>
      <c r="AW169" s="12" t="s">
        <v>30</v>
      </c>
      <c r="AX169" s="12" t="s">
        <v>81</v>
      </c>
      <c r="AY169" s="213" t="s">
        <v>115</v>
      </c>
    </row>
    <row r="170" spans="2:65" s="1" customFormat="1" ht="24" customHeight="1">
      <c r="B170" s="32"/>
      <c r="C170" s="189" t="s">
        <v>146</v>
      </c>
      <c r="D170" s="189" t="s">
        <v>118</v>
      </c>
      <c r="E170" s="190" t="s">
        <v>268</v>
      </c>
      <c r="F170" s="191" t="s">
        <v>269</v>
      </c>
      <c r="G170" s="192" t="s">
        <v>206</v>
      </c>
      <c r="H170" s="193">
        <v>0</v>
      </c>
      <c r="I170" s="194"/>
      <c r="J170" s="195">
        <f>ROUND(I170*H170,2)</f>
        <v>0</v>
      </c>
      <c r="K170" s="191" t="s">
        <v>1</v>
      </c>
      <c r="L170" s="36"/>
      <c r="M170" s="196" t="s">
        <v>1</v>
      </c>
      <c r="N170" s="197" t="s">
        <v>38</v>
      </c>
      <c r="O170" s="64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AR170" s="200" t="s">
        <v>120</v>
      </c>
      <c r="AT170" s="200" t="s">
        <v>118</v>
      </c>
      <c r="AU170" s="200" t="s">
        <v>83</v>
      </c>
      <c r="AY170" s="15" t="s">
        <v>115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5" t="s">
        <v>81</v>
      </c>
      <c r="BK170" s="201">
        <f>ROUND(I170*H170,2)</f>
        <v>0</v>
      </c>
      <c r="BL170" s="15" t="s">
        <v>120</v>
      </c>
      <c r="BM170" s="200" t="s">
        <v>270</v>
      </c>
    </row>
    <row r="171" spans="2:65" s="12" customFormat="1">
      <c r="B171" s="202"/>
      <c r="C171" s="203"/>
      <c r="D171" s="204" t="s">
        <v>121</v>
      </c>
      <c r="E171" s="205" t="s">
        <v>1</v>
      </c>
      <c r="F171" s="206" t="s">
        <v>73</v>
      </c>
      <c r="G171" s="203"/>
      <c r="H171" s="207">
        <v>0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121</v>
      </c>
      <c r="AU171" s="213" t="s">
        <v>83</v>
      </c>
      <c r="AV171" s="12" t="s">
        <v>83</v>
      </c>
      <c r="AW171" s="12" t="s">
        <v>30</v>
      </c>
      <c r="AX171" s="12" t="s">
        <v>81</v>
      </c>
      <c r="AY171" s="213" t="s">
        <v>115</v>
      </c>
    </row>
    <row r="172" spans="2:65" s="1" customFormat="1" ht="24" customHeight="1">
      <c r="B172" s="32"/>
      <c r="C172" s="189" t="s">
        <v>149</v>
      </c>
      <c r="D172" s="189" t="s">
        <v>118</v>
      </c>
      <c r="E172" s="190" t="s">
        <v>271</v>
      </c>
      <c r="F172" s="191" t="s">
        <v>272</v>
      </c>
      <c r="G172" s="192" t="s">
        <v>206</v>
      </c>
      <c r="H172" s="193">
        <v>219.14</v>
      </c>
      <c r="I172" s="194"/>
      <c r="J172" s="195">
        <f>ROUND(I172*H172,2)</f>
        <v>0</v>
      </c>
      <c r="K172" s="191" t="s">
        <v>1</v>
      </c>
      <c r="L172" s="36"/>
      <c r="M172" s="196" t="s">
        <v>1</v>
      </c>
      <c r="N172" s="197" t="s">
        <v>38</v>
      </c>
      <c r="O172" s="64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AR172" s="200" t="s">
        <v>120</v>
      </c>
      <c r="AT172" s="200" t="s">
        <v>118</v>
      </c>
      <c r="AU172" s="200" t="s">
        <v>83</v>
      </c>
      <c r="AY172" s="15" t="s">
        <v>115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5" t="s">
        <v>81</v>
      </c>
      <c r="BK172" s="201">
        <f>ROUND(I172*H172,2)</f>
        <v>0</v>
      </c>
      <c r="BL172" s="15" t="s">
        <v>120</v>
      </c>
      <c r="BM172" s="200" t="s">
        <v>273</v>
      </c>
    </row>
    <row r="173" spans="2:65" s="12" customFormat="1">
      <c r="B173" s="202"/>
      <c r="C173" s="203"/>
      <c r="D173" s="204" t="s">
        <v>121</v>
      </c>
      <c r="E173" s="205" t="s">
        <v>1</v>
      </c>
      <c r="F173" s="206" t="s">
        <v>248</v>
      </c>
      <c r="G173" s="203"/>
      <c r="H173" s="207">
        <v>219.14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121</v>
      </c>
      <c r="AU173" s="213" t="s">
        <v>83</v>
      </c>
      <c r="AV173" s="12" t="s">
        <v>83</v>
      </c>
      <c r="AW173" s="12" t="s">
        <v>30</v>
      </c>
      <c r="AX173" s="12" t="s">
        <v>81</v>
      </c>
      <c r="AY173" s="213" t="s">
        <v>115</v>
      </c>
    </row>
    <row r="174" spans="2:65" s="1" customFormat="1" ht="16.5" customHeight="1">
      <c r="B174" s="32"/>
      <c r="C174" s="225" t="s">
        <v>150</v>
      </c>
      <c r="D174" s="225" t="s">
        <v>142</v>
      </c>
      <c r="E174" s="226" t="s">
        <v>274</v>
      </c>
      <c r="F174" s="227" t="s">
        <v>275</v>
      </c>
      <c r="G174" s="228" t="s">
        <v>137</v>
      </c>
      <c r="H174" s="229">
        <v>394.452</v>
      </c>
      <c r="I174" s="230"/>
      <c r="J174" s="231">
        <f>ROUND(I174*H174,2)</f>
        <v>0</v>
      </c>
      <c r="K174" s="227" t="s">
        <v>1</v>
      </c>
      <c r="L174" s="232"/>
      <c r="M174" s="233" t="s">
        <v>1</v>
      </c>
      <c r="N174" s="234" t="s">
        <v>38</v>
      </c>
      <c r="O174" s="64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AR174" s="200" t="s">
        <v>128</v>
      </c>
      <c r="AT174" s="200" t="s">
        <v>142</v>
      </c>
      <c r="AU174" s="200" t="s">
        <v>83</v>
      </c>
      <c r="AY174" s="15" t="s">
        <v>115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5" t="s">
        <v>81</v>
      </c>
      <c r="BK174" s="201">
        <f>ROUND(I174*H174,2)</f>
        <v>0</v>
      </c>
      <c r="BL174" s="15" t="s">
        <v>120</v>
      </c>
      <c r="BM174" s="200" t="s">
        <v>276</v>
      </c>
    </row>
    <row r="175" spans="2:65" s="12" customFormat="1">
      <c r="B175" s="202"/>
      <c r="C175" s="203"/>
      <c r="D175" s="204" t="s">
        <v>121</v>
      </c>
      <c r="E175" s="205" t="s">
        <v>1</v>
      </c>
      <c r="F175" s="206" t="s">
        <v>264</v>
      </c>
      <c r="G175" s="203"/>
      <c r="H175" s="207">
        <v>394.452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121</v>
      </c>
      <c r="AU175" s="213" t="s">
        <v>83</v>
      </c>
      <c r="AV175" s="12" t="s">
        <v>83</v>
      </c>
      <c r="AW175" s="12" t="s">
        <v>30</v>
      </c>
      <c r="AX175" s="12" t="s">
        <v>81</v>
      </c>
      <c r="AY175" s="213" t="s">
        <v>115</v>
      </c>
    </row>
    <row r="176" spans="2:65" s="1" customFormat="1" ht="16.5" customHeight="1">
      <c r="B176" s="32"/>
      <c r="C176" s="189" t="s">
        <v>151</v>
      </c>
      <c r="D176" s="189" t="s">
        <v>118</v>
      </c>
      <c r="E176" s="190" t="s">
        <v>277</v>
      </c>
      <c r="F176" s="191" t="s">
        <v>278</v>
      </c>
      <c r="G176" s="192" t="s">
        <v>119</v>
      </c>
      <c r="H176" s="193">
        <v>18.399999999999999</v>
      </c>
      <c r="I176" s="194"/>
      <c r="J176" s="195">
        <f>ROUND(I176*H176,2)</f>
        <v>0</v>
      </c>
      <c r="K176" s="191" t="s">
        <v>1</v>
      </c>
      <c r="L176" s="36"/>
      <c r="M176" s="196" t="s">
        <v>1</v>
      </c>
      <c r="N176" s="197" t="s">
        <v>38</v>
      </c>
      <c r="O176" s="64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AR176" s="200" t="s">
        <v>120</v>
      </c>
      <c r="AT176" s="200" t="s">
        <v>118</v>
      </c>
      <c r="AU176" s="200" t="s">
        <v>83</v>
      </c>
      <c r="AY176" s="15" t="s">
        <v>115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5" t="s">
        <v>81</v>
      </c>
      <c r="BK176" s="201">
        <f>ROUND(I176*H176,2)</f>
        <v>0</v>
      </c>
      <c r="BL176" s="15" t="s">
        <v>120</v>
      </c>
      <c r="BM176" s="200" t="s">
        <v>279</v>
      </c>
    </row>
    <row r="177" spans="2:65" s="12" customFormat="1">
      <c r="B177" s="202"/>
      <c r="C177" s="203"/>
      <c r="D177" s="204" t="s">
        <v>121</v>
      </c>
      <c r="E177" s="205" t="s">
        <v>1</v>
      </c>
      <c r="F177" s="206" t="s">
        <v>280</v>
      </c>
      <c r="G177" s="203"/>
      <c r="H177" s="207">
        <v>18.399999999999999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121</v>
      </c>
      <c r="AU177" s="213" t="s">
        <v>83</v>
      </c>
      <c r="AV177" s="12" t="s">
        <v>83</v>
      </c>
      <c r="AW177" s="12" t="s">
        <v>30</v>
      </c>
      <c r="AX177" s="12" t="s">
        <v>81</v>
      </c>
      <c r="AY177" s="213" t="s">
        <v>115</v>
      </c>
    </row>
    <row r="178" spans="2:65" s="1" customFormat="1" ht="16.5" customHeight="1">
      <c r="B178" s="32"/>
      <c r="C178" s="225" t="s">
        <v>153</v>
      </c>
      <c r="D178" s="225" t="s">
        <v>142</v>
      </c>
      <c r="E178" s="226" t="s">
        <v>281</v>
      </c>
      <c r="F178" s="227" t="s">
        <v>282</v>
      </c>
      <c r="G178" s="228" t="s">
        <v>143</v>
      </c>
      <c r="H178" s="229">
        <v>1.7</v>
      </c>
      <c r="I178" s="230"/>
      <c r="J178" s="231">
        <f>ROUND(I178*H178,2)</f>
        <v>0</v>
      </c>
      <c r="K178" s="227" t="s">
        <v>1</v>
      </c>
      <c r="L178" s="232"/>
      <c r="M178" s="233" t="s">
        <v>1</v>
      </c>
      <c r="N178" s="234" t="s">
        <v>38</v>
      </c>
      <c r="O178" s="64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AR178" s="200" t="s">
        <v>128</v>
      </c>
      <c r="AT178" s="200" t="s">
        <v>142</v>
      </c>
      <c r="AU178" s="200" t="s">
        <v>83</v>
      </c>
      <c r="AY178" s="15" t="s">
        <v>115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5" t="s">
        <v>81</v>
      </c>
      <c r="BK178" s="201">
        <f>ROUND(I178*H178,2)</f>
        <v>0</v>
      </c>
      <c r="BL178" s="15" t="s">
        <v>120</v>
      </c>
      <c r="BM178" s="200" t="s">
        <v>283</v>
      </c>
    </row>
    <row r="179" spans="2:65" s="1" customFormat="1" ht="24" customHeight="1">
      <c r="B179" s="32"/>
      <c r="C179" s="189" t="s">
        <v>154</v>
      </c>
      <c r="D179" s="189" t="s">
        <v>118</v>
      </c>
      <c r="E179" s="190" t="s">
        <v>284</v>
      </c>
      <c r="F179" s="191" t="s">
        <v>285</v>
      </c>
      <c r="G179" s="192" t="s">
        <v>119</v>
      </c>
      <c r="H179" s="193">
        <v>18.399999999999999</v>
      </c>
      <c r="I179" s="194"/>
      <c r="J179" s="195">
        <f>ROUND(I179*H179,2)</f>
        <v>0</v>
      </c>
      <c r="K179" s="191" t="s">
        <v>1</v>
      </c>
      <c r="L179" s="36"/>
      <c r="M179" s="196" t="s">
        <v>1</v>
      </c>
      <c r="N179" s="197" t="s">
        <v>38</v>
      </c>
      <c r="O179" s="64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AR179" s="200" t="s">
        <v>120</v>
      </c>
      <c r="AT179" s="200" t="s">
        <v>118</v>
      </c>
      <c r="AU179" s="200" t="s">
        <v>83</v>
      </c>
      <c r="AY179" s="15" t="s">
        <v>115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5" t="s">
        <v>81</v>
      </c>
      <c r="BK179" s="201">
        <f>ROUND(I179*H179,2)</f>
        <v>0</v>
      </c>
      <c r="BL179" s="15" t="s">
        <v>120</v>
      </c>
      <c r="BM179" s="200" t="s">
        <v>286</v>
      </c>
    </row>
    <row r="180" spans="2:65" s="1" customFormat="1" ht="16.5" customHeight="1">
      <c r="B180" s="32"/>
      <c r="C180" s="189" t="s">
        <v>156</v>
      </c>
      <c r="D180" s="189" t="s">
        <v>118</v>
      </c>
      <c r="E180" s="190" t="s">
        <v>287</v>
      </c>
      <c r="F180" s="191" t="s">
        <v>288</v>
      </c>
      <c r="G180" s="192" t="s">
        <v>119</v>
      </c>
      <c r="H180" s="193">
        <v>18.399999999999999</v>
      </c>
      <c r="I180" s="194"/>
      <c r="J180" s="195">
        <f>ROUND(I180*H180,2)</f>
        <v>0</v>
      </c>
      <c r="K180" s="191" t="s">
        <v>1</v>
      </c>
      <c r="L180" s="36"/>
      <c r="M180" s="196" t="s">
        <v>1</v>
      </c>
      <c r="N180" s="197" t="s">
        <v>38</v>
      </c>
      <c r="O180" s="64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AR180" s="200" t="s">
        <v>120</v>
      </c>
      <c r="AT180" s="200" t="s">
        <v>118</v>
      </c>
      <c r="AU180" s="200" t="s">
        <v>83</v>
      </c>
      <c r="AY180" s="15" t="s">
        <v>115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5" t="s">
        <v>81</v>
      </c>
      <c r="BK180" s="201">
        <f>ROUND(I180*H180,2)</f>
        <v>0</v>
      </c>
      <c r="BL180" s="15" t="s">
        <v>120</v>
      </c>
      <c r="BM180" s="200" t="s">
        <v>289</v>
      </c>
    </row>
    <row r="181" spans="2:65" s="1" customFormat="1" ht="16.5" customHeight="1">
      <c r="B181" s="32"/>
      <c r="C181" s="189" t="s">
        <v>157</v>
      </c>
      <c r="D181" s="189" t="s">
        <v>118</v>
      </c>
      <c r="E181" s="190" t="s">
        <v>290</v>
      </c>
      <c r="F181" s="191" t="s">
        <v>291</v>
      </c>
      <c r="G181" s="192" t="s">
        <v>119</v>
      </c>
      <c r="H181" s="193">
        <v>18.399999999999999</v>
      </c>
      <c r="I181" s="194"/>
      <c r="J181" s="195">
        <f>ROUND(I181*H181,2)</f>
        <v>0</v>
      </c>
      <c r="K181" s="191" t="s">
        <v>1</v>
      </c>
      <c r="L181" s="36"/>
      <c r="M181" s="196" t="s">
        <v>1</v>
      </c>
      <c r="N181" s="197" t="s">
        <v>38</v>
      </c>
      <c r="O181" s="64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AR181" s="200" t="s">
        <v>120</v>
      </c>
      <c r="AT181" s="200" t="s">
        <v>118</v>
      </c>
      <c r="AU181" s="200" t="s">
        <v>83</v>
      </c>
      <c r="AY181" s="15" t="s">
        <v>115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5" t="s">
        <v>81</v>
      </c>
      <c r="BK181" s="201">
        <f>ROUND(I181*H181,2)</f>
        <v>0</v>
      </c>
      <c r="BL181" s="15" t="s">
        <v>120</v>
      </c>
      <c r="BM181" s="200" t="s">
        <v>292</v>
      </c>
    </row>
    <row r="182" spans="2:65" s="11" customFormat="1" ht="22.9" customHeight="1">
      <c r="B182" s="173"/>
      <c r="C182" s="174"/>
      <c r="D182" s="175" t="s">
        <v>72</v>
      </c>
      <c r="E182" s="187" t="s">
        <v>116</v>
      </c>
      <c r="F182" s="187" t="s">
        <v>117</v>
      </c>
      <c r="G182" s="174"/>
      <c r="H182" s="174"/>
      <c r="I182" s="177"/>
      <c r="J182" s="188">
        <f>BK182</f>
        <v>0</v>
      </c>
      <c r="K182" s="174"/>
      <c r="L182" s="179"/>
      <c r="M182" s="180"/>
      <c r="N182" s="181"/>
      <c r="O182" s="181"/>
      <c r="P182" s="182">
        <f>SUM(P183:P190)</f>
        <v>0</v>
      </c>
      <c r="Q182" s="181"/>
      <c r="R182" s="182">
        <f>SUM(R183:R190)</f>
        <v>0</v>
      </c>
      <c r="S182" s="181"/>
      <c r="T182" s="183">
        <f>SUM(T183:T190)</f>
        <v>0</v>
      </c>
      <c r="AR182" s="184" t="s">
        <v>81</v>
      </c>
      <c r="AT182" s="185" t="s">
        <v>72</v>
      </c>
      <c r="AU182" s="185" t="s">
        <v>81</v>
      </c>
      <c r="AY182" s="184" t="s">
        <v>115</v>
      </c>
      <c r="BK182" s="186">
        <f>SUM(BK183:BK190)</f>
        <v>0</v>
      </c>
    </row>
    <row r="183" spans="2:65" s="1" customFormat="1" ht="16.5" customHeight="1">
      <c r="B183" s="32"/>
      <c r="C183" s="189" t="s">
        <v>158</v>
      </c>
      <c r="D183" s="189" t="s">
        <v>118</v>
      </c>
      <c r="E183" s="190" t="s">
        <v>293</v>
      </c>
      <c r="F183" s="191" t="s">
        <v>294</v>
      </c>
      <c r="G183" s="192" t="s">
        <v>206</v>
      </c>
      <c r="H183" s="193">
        <v>3.5329999999999999</v>
      </c>
      <c r="I183" s="194"/>
      <c r="J183" s="195">
        <f>ROUND(I183*H183,2)</f>
        <v>0</v>
      </c>
      <c r="K183" s="191" t="s">
        <v>1</v>
      </c>
      <c r="L183" s="36"/>
      <c r="M183" s="196" t="s">
        <v>1</v>
      </c>
      <c r="N183" s="197" t="s">
        <v>38</v>
      </c>
      <c r="O183" s="64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AR183" s="200" t="s">
        <v>120</v>
      </c>
      <c r="AT183" s="200" t="s">
        <v>118</v>
      </c>
      <c r="AU183" s="200" t="s">
        <v>83</v>
      </c>
      <c r="AY183" s="15" t="s">
        <v>115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5" t="s">
        <v>81</v>
      </c>
      <c r="BK183" s="201">
        <f>ROUND(I183*H183,2)</f>
        <v>0</v>
      </c>
      <c r="BL183" s="15" t="s">
        <v>120</v>
      </c>
      <c r="BM183" s="200" t="s">
        <v>295</v>
      </c>
    </row>
    <row r="184" spans="2:65" s="12" customFormat="1">
      <c r="B184" s="202"/>
      <c r="C184" s="203"/>
      <c r="D184" s="204" t="s">
        <v>121</v>
      </c>
      <c r="E184" s="205" t="s">
        <v>1</v>
      </c>
      <c r="F184" s="206" t="s">
        <v>296</v>
      </c>
      <c r="G184" s="203"/>
      <c r="H184" s="207">
        <v>3.5329999999999999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121</v>
      </c>
      <c r="AU184" s="213" t="s">
        <v>83</v>
      </c>
      <c r="AV184" s="12" t="s">
        <v>83</v>
      </c>
      <c r="AW184" s="12" t="s">
        <v>30</v>
      </c>
      <c r="AX184" s="12" t="s">
        <v>81</v>
      </c>
      <c r="AY184" s="213" t="s">
        <v>115</v>
      </c>
    </row>
    <row r="185" spans="2:65" s="1" customFormat="1" ht="16.5" customHeight="1">
      <c r="B185" s="32"/>
      <c r="C185" s="189" t="s">
        <v>159</v>
      </c>
      <c r="D185" s="189" t="s">
        <v>118</v>
      </c>
      <c r="E185" s="190" t="s">
        <v>297</v>
      </c>
      <c r="F185" s="191" t="s">
        <v>298</v>
      </c>
      <c r="G185" s="192" t="s">
        <v>130</v>
      </c>
      <c r="H185" s="193">
        <v>100</v>
      </c>
      <c r="I185" s="194"/>
      <c r="J185" s="195">
        <f>ROUND(I185*H185,2)</f>
        <v>0</v>
      </c>
      <c r="K185" s="191" t="s">
        <v>1</v>
      </c>
      <c r="L185" s="36"/>
      <c r="M185" s="196" t="s">
        <v>1</v>
      </c>
      <c r="N185" s="197" t="s">
        <v>38</v>
      </c>
      <c r="O185" s="64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AR185" s="200" t="s">
        <v>120</v>
      </c>
      <c r="AT185" s="200" t="s">
        <v>118</v>
      </c>
      <c r="AU185" s="200" t="s">
        <v>83</v>
      </c>
      <c r="AY185" s="15" t="s">
        <v>115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5" t="s">
        <v>81</v>
      </c>
      <c r="BK185" s="201">
        <f>ROUND(I185*H185,2)</f>
        <v>0</v>
      </c>
      <c r="BL185" s="15" t="s">
        <v>120</v>
      </c>
      <c r="BM185" s="200" t="s">
        <v>299</v>
      </c>
    </row>
    <row r="186" spans="2:65" s="12" customFormat="1">
      <c r="B186" s="202"/>
      <c r="C186" s="203"/>
      <c r="D186" s="204" t="s">
        <v>121</v>
      </c>
      <c r="E186" s="205" t="s">
        <v>1</v>
      </c>
      <c r="F186" s="206" t="s">
        <v>300</v>
      </c>
      <c r="G186" s="203"/>
      <c r="H186" s="207">
        <v>100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121</v>
      </c>
      <c r="AU186" s="213" t="s">
        <v>83</v>
      </c>
      <c r="AV186" s="12" t="s">
        <v>83</v>
      </c>
      <c r="AW186" s="12" t="s">
        <v>30</v>
      </c>
      <c r="AX186" s="12" t="s">
        <v>81</v>
      </c>
      <c r="AY186" s="213" t="s">
        <v>115</v>
      </c>
    </row>
    <row r="187" spans="2:65" s="1" customFormat="1" ht="24" customHeight="1">
      <c r="B187" s="32"/>
      <c r="C187" s="189" t="s">
        <v>144</v>
      </c>
      <c r="D187" s="189" t="s">
        <v>118</v>
      </c>
      <c r="E187" s="190" t="s">
        <v>301</v>
      </c>
      <c r="F187" s="191" t="s">
        <v>302</v>
      </c>
      <c r="G187" s="192" t="s">
        <v>130</v>
      </c>
      <c r="H187" s="193">
        <v>100</v>
      </c>
      <c r="I187" s="194"/>
      <c r="J187" s="195">
        <f>ROUND(I187*H187,2)</f>
        <v>0</v>
      </c>
      <c r="K187" s="191" t="s">
        <v>1</v>
      </c>
      <c r="L187" s="36"/>
      <c r="M187" s="196" t="s">
        <v>1</v>
      </c>
      <c r="N187" s="197" t="s">
        <v>38</v>
      </c>
      <c r="O187" s="64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AR187" s="200" t="s">
        <v>120</v>
      </c>
      <c r="AT187" s="200" t="s">
        <v>118</v>
      </c>
      <c r="AU187" s="200" t="s">
        <v>83</v>
      </c>
      <c r="AY187" s="15" t="s">
        <v>115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5" t="s">
        <v>81</v>
      </c>
      <c r="BK187" s="201">
        <f>ROUND(I187*H187,2)</f>
        <v>0</v>
      </c>
      <c r="BL187" s="15" t="s">
        <v>120</v>
      </c>
      <c r="BM187" s="200" t="s">
        <v>303</v>
      </c>
    </row>
    <row r="188" spans="2:65" s="12" customFormat="1">
      <c r="B188" s="202"/>
      <c r="C188" s="203"/>
      <c r="D188" s="204" t="s">
        <v>121</v>
      </c>
      <c r="E188" s="205" t="s">
        <v>1</v>
      </c>
      <c r="F188" s="206" t="s">
        <v>300</v>
      </c>
      <c r="G188" s="203"/>
      <c r="H188" s="207">
        <v>100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121</v>
      </c>
      <c r="AU188" s="213" t="s">
        <v>83</v>
      </c>
      <c r="AV188" s="12" t="s">
        <v>83</v>
      </c>
      <c r="AW188" s="12" t="s">
        <v>30</v>
      </c>
      <c r="AX188" s="12" t="s">
        <v>81</v>
      </c>
      <c r="AY188" s="213" t="s">
        <v>115</v>
      </c>
    </row>
    <row r="189" spans="2:65" s="1" customFormat="1" ht="16.5" customHeight="1">
      <c r="B189" s="32"/>
      <c r="C189" s="189" t="s">
        <v>160</v>
      </c>
      <c r="D189" s="189" t="s">
        <v>118</v>
      </c>
      <c r="E189" s="190" t="s">
        <v>304</v>
      </c>
      <c r="F189" s="191" t="s">
        <v>305</v>
      </c>
      <c r="G189" s="192" t="s">
        <v>130</v>
      </c>
      <c r="H189" s="193">
        <v>30</v>
      </c>
      <c r="I189" s="194"/>
      <c r="J189" s="195">
        <f>ROUND(I189*H189,2)</f>
        <v>0</v>
      </c>
      <c r="K189" s="191" t="s">
        <v>1</v>
      </c>
      <c r="L189" s="36"/>
      <c r="M189" s="196" t="s">
        <v>1</v>
      </c>
      <c r="N189" s="197" t="s">
        <v>38</v>
      </c>
      <c r="O189" s="64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AR189" s="200" t="s">
        <v>120</v>
      </c>
      <c r="AT189" s="200" t="s">
        <v>118</v>
      </c>
      <c r="AU189" s="200" t="s">
        <v>83</v>
      </c>
      <c r="AY189" s="15" t="s">
        <v>115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5" t="s">
        <v>81</v>
      </c>
      <c r="BK189" s="201">
        <f>ROUND(I189*H189,2)</f>
        <v>0</v>
      </c>
      <c r="BL189" s="15" t="s">
        <v>120</v>
      </c>
      <c r="BM189" s="200" t="s">
        <v>306</v>
      </c>
    </row>
    <row r="190" spans="2:65" s="12" customFormat="1">
      <c r="B190" s="202"/>
      <c r="C190" s="203"/>
      <c r="D190" s="204" t="s">
        <v>121</v>
      </c>
      <c r="E190" s="205" t="s">
        <v>1</v>
      </c>
      <c r="F190" s="206" t="s">
        <v>158</v>
      </c>
      <c r="G190" s="203"/>
      <c r="H190" s="207">
        <v>30</v>
      </c>
      <c r="I190" s="208"/>
      <c r="J190" s="203"/>
      <c r="K190" s="203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121</v>
      </c>
      <c r="AU190" s="213" t="s">
        <v>83</v>
      </c>
      <c r="AV190" s="12" t="s">
        <v>83</v>
      </c>
      <c r="AW190" s="12" t="s">
        <v>30</v>
      </c>
      <c r="AX190" s="12" t="s">
        <v>81</v>
      </c>
      <c r="AY190" s="213" t="s">
        <v>115</v>
      </c>
    </row>
    <row r="191" spans="2:65" s="11" customFormat="1" ht="22.9" customHeight="1">
      <c r="B191" s="173"/>
      <c r="C191" s="174"/>
      <c r="D191" s="175" t="s">
        <v>72</v>
      </c>
      <c r="E191" s="187" t="s">
        <v>120</v>
      </c>
      <c r="F191" s="187" t="s">
        <v>307</v>
      </c>
      <c r="G191" s="174"/>
      <c r="H191" s="174"/>
      <c r="I191" s="177"/>
      <c r="J191" s="188">
        <f>BK191</f>
        <v>0</v>
      </c>
      <c r="K191" s="174"/>
      <c r="L191" s="179"/>
      <c r="M191" s="180"/>
      <c r="N191" s="181"/>
      <c r="O191" s="181"/>
      <c r="P191" s="182">
        <f>SUM(P192:P197)</f>
        <v>0</v>
      </c>
      <c r="Q191" s="181"/>
      <c r="R191" s="182">
        <f>SUM(R192:R197)</f>
        <v>0</v>
      </c>
      <c r="S191" s="181"/>
      <c r="T191" s="183">
        <f>SUM(T192:T197)</f>
        <v>0</v>
      </c>
      <c r="AR191" s="184" t="s">
        <v>81</v>
      </c>
      <c r="AT191" s="185" t="s">
        <v>72</v>
      </c>
      <c r="AU191" s="185" t="s">
        <v>81</v>
      </c>
      <c r="AY191" s="184" t="s">
        <v>115</v>
      </c>
      <c r="BK191" s="186">
        <f>SUM(BK192:BK197)</f>
        <v>0</v>
      </c>
    </row>
    <row r="192" spans="2:65" s="1" customFormat="1" ht="16.5" customHeight="1">
      <c r="B192" s="32"/>
      <c r="C192" s="189" t="s">
        <v>161</v>
      </c>
      <c r="D192" s="189" t="s">
        <v>118</v>
      </c>
      <c r="E192" s="190" t="s">
        <v>308</v>
      </c>
      <c r="F192" s="191" t="s">
        <v>309</v>
      </c>
      <c r="G192" s="192" t="s">
        <v>206</v>
      </c>
      <c r="H192" s="193">
        <v>28.36</v>
      </c>
      <c r="I192" s="194"/>
      <c r="J192" s="195">
        <f>ROUND(I192*H192,2)</f>
        <v>0</v>
      </c>
      <c r="K192" s="191" t="s">
        <v>1</v>
      </c>
      <c r="L192" s="36"/>
      <c r="M192" s="196" t="s">
        <v>1</v>
      </c>
      <c r="N192" s="197" t="s">
        <v>38</v>
      </c>
      <c r="O192" s="64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AR192" s="200" t="s">
        <v>120</v>
      </c>
      <c r="AT192" s="200" t="s">
        <v>118</v>
      </c>
      <c r="AU192" s="200" t="s">
        <v>83</v>
      </c>
      <c r="AY192" s="15" t="s">
        <v>115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5" t="s">
        <v>81</v>
      </c>
      <c r="BK192" s="201">
        <f>ROUND(I192*H192,2)</f>
        <v>0</v>
      </c>
      <c r="BL192" s="15" t="s">
        <v>120</v>
      </c>
      <c r="BM192" s="200" t="s">
        <v>310</v>
      </c>
    </row>
    <row r="193" spans="2:65" s="12" customFormat="1">
      <c r="B193" s="202"/>
      <c r="C193" s="203"/>
      <c r="D193" s="204" t="s">
        <v>121</v>
      </c>
      <c r="E193" s="205" t="s">
        <v>1</v>
      </c>
      <c r="F193" s="206" t="s">
        <v>311</v>
      </c>
      <c r="G193" s="203"/>
      <c r="H193" s="207">
        <v>2.76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121</v>
      </c>
      <c r="AU193" s="213" t="s">
        <v>83</v>
      </c>
      <c r="AV193" s="12" t="s">
        <v>83</v>
      </c>
      <c r="AW193" s="12" t="s">
        <v>30</v>
      </c>
      <c r="AX193" s="12" t="s">
        <v>73</v>
      </c>
      <c r="AY193" s="213" t="s">
        <v>115</v>
      </c>
    </row>
    <row r="194" spans="2:65" s="12" customFormat="1">
      <c r="B194" s="202"/>
      <c r="C194" s="203"/>
      <c r="D194" s="204" t="s">
        <v>121</v>
      </c>
      <c r="E194" s="205" t="s">
        <v>1</v>
      </c>
      <c r="F194" s="206" t="s">
        <v>312</v>
      </c>
      <c r="G194" s="203"/>
      <c r="H194" s="207">
        <v>25.6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121</v>
      </c>
      <c r="AU194" s="213" t="s">
        <v>83</v>
      </c>
      <c r="AV194" s="12" t="s">
        <v>83</v>
      </c>
      <c r="AW194" s="12" t="s">
        <v>30</v>
      </c>
      <c r="AX194" s="12" t="s">
        <v>73</v>
      </c>
      <c r="AY194" s="213" t="s">
        <v>115</v>
      </c>
    </row>
    <row r="195" spans="2:65" s="13" customFormat="1">
      <c r="B195" s="214"/>
      <c r="C195" s="215"/>
      <c r="D195" s="204" t="s">
        <v>121</v>
      </c>
      <c r="E195" s="216" t="s">
        <v>1</v>
      </c>
      <c r="F195" s="217" t="s">
        <v>122</v>
      </c>
      <c r="G195" s="215"/>
      <c r="H195" s="218">
        <v>28.36</v>
      </c>
      <c r="I195" s="219"/>
      <c r="J195" s="215"/>
      <c r="K195" s="215"/>
      <c r="L195" s="220"/>
      <c r="M195" s="221"/>
      <c r="N195" s="222"/>
      <c r="O195" s="222"/>
      <c r="P195" s="222"/>
      <c r="Q195" s="222"/>
      <c r="R195" s="222"/>
      <c r="S195" s="222"/>
      <c r="T195" s="223"/>
      <c r="AT195" s="224" t="s">
        <v>121</v>
      </c>
      <c r="AU195" s="224" t="s">
        <v>83</v>
      </c>
      <c r="AV195" s="13" t="s">
        <v>120</v>
      </c>
      <c r="AW195" s="13" t="s">
        <v>30</v>
      </c>
      <c r="AX195" s="13" t="s">
        <v>81</v>
      </c>
      <c r="AY195" s="224" t="s">
        <v>115</v>
      </c>
    </row>
    <row r="196" spans="2:65" s="1" customFormat="1" ht="16.5" customHeight="1">
      <c r="B196" s="32"/>
      <c r="C196" s="225" t="s">
        <v>162</v>
      </c>
      <c r="D196" s="225" t="s">
        <v>142</v>
      </c>
      <c r="E196" s="226" t="s">
        <v>313</v>
      </c>
      <c r="F196" s="227" t="s">
        <v>275</v>
      </c>
      <c r="G196" s="228" t="s">
        <v>137</v>
      </c>
      <c r="H196" s="229">
        <v>51.048000000000002</v>
      </c>
      <c r="I196" s="230"/>
      <c r="J196" s="231">
        <f>ROUND(I196*H196,2)</f>
        <v>0</v>
      </c>
      <c r="K196" s="227" t="s">
        <v>1</v>
      </c>
      <c r="L196" s="232"/>
      <c r="M196" s="233" t="s">
        <v>1</v>
      </c>
      <c r="N196" s="234" t="s">
        <v>38</v>
      </c>
      <c r="O196" s="64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AR196" s="200" t="s">
        <v>128</v>
      </c>
      <c r="AT196" s="200" t="s">
        <v>142</v>
      </c>
      <c r="AU196" s="200" t="s">
        <v>83</v>
      </c>
      <c r="AY196" s="15" t="s">
        <v>115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5" t="s">
        <v>81</v>
      </c>
      <c r="BK196" s="201">
        <f>ROUND(I196*H196,2)</f>
        <v>0</v>
      </c>
      <c r="BL196" s="15" t="s">
        <v>120</v>
      </c>
      <c r="BM196" s="200" t="s">
        <v>314</v>
      </c>
    </row>
    <row r="197" spans="2:65" s="12" customFormat="1">
      <c r="B197" s="202"/>
      <c r="C197" s="203"/>
      <c r="D197" s="204" t="s">
        <v>121</v>
      </c>
      <c r="E197" s="205" t="s">
        <v>1</v>
      </c>
      <c r="F197" s="206" t="s">
        <v>315</v>
      </c>
      <c r="G197" s="203"/>
      <c r="H197" s="207">
        <v>51.048000000000002</v>
      </c>
      <c r="I197" s="208"/>
      <c r="J197" s="203"/>
      <c r="K197" s="203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121</v>
      </c>
      <c r="AU197" s="213" t="s">
        <v>83</v>
      </c>
      <c r="AV197" s="12" t="s">
        <v>83</v>
      </c>
      <c r="AW197" s="12" t="s">
        <v>30</v>
      </c>
      <c r="AX197" s="12" t="s">
        <v>81</v>
      </c>
      <c r="AY197" s="213" t="s">
        <v>115</v>
      </c>
    </row>
    <row r="198" spans="2:65" s="11" customFormat="1" ht="22.9" customHeight="1">
      <c r="B198" s="173"/>
      <c r="C198" s="174"/>
      <c r="D198" s="175" t="s">
        <v>72</v>
      </c>
      <c r="E198" s="187" t="s">
        <v>124</v>
      </c>
      <c r="F198" s="187" t="s">
        <v>316</v>
      </c>
      <c r="G198" s="174"/>
      <c r="H198" s="174"/>
      <c r="I198" s="177"/>
      <c r="J198" s="188">
        <f>BK198</f>
        <v>0</v>
      </c>
      <c r="K198" s="174"/>
      <c r="L198" s="179"/>
      <c r="M198" s="180"/>
      <c r="N198" s="181"/>
      <c r="O198" s="181"/>
      <c r="P198" s="182">
        <f>SUM(P199:P223)</f>
        <v>0</v>
      </c>
      <c r="Q198" s="181"/>
      <c r="R198" s="182">
        <f>SUM(R199:R223)</f>
        <v>0</v>
      </c>
      <c r="S198" s="181"/>
      <c r="T198" s="183">
        <f>SUM(T199:T223)</f>
        <v>0.26</v>
      </c>
      <c r="AR198" s="184" t="s">
        <v>81</v>
      </c>
      <c r="AT198" s="185" t="s">
        <v>72</v>
      </c>
      <c r="AU198" s="185" t="s">
        <v>81</v>
      </c>
      <c r="AY198" s="184" t="s">
        <v>115</v>
      </c>
      <c r="BK198" s="186">
        <f>SUM(BK199:BK223)</f>
        <v>0</v>
      </c>
    </row>
    <row r="199" spans="2:65" s="1" customFormat="1" ht="16.5" customHeight="1">
      <c r="B199" s="32"/>
      <c r="C199" s="189" t="s">
        <v>163</v>
      </c>
      <c r="D199" s="189" t="s">
        <v>118</v>
      </c>
      <c r="E199" s="190" t="s">
        <v>317</v>
      </c>
      <c r="F199" s="191" t="s">
        <v>318</v>
      </c>
      <c r="G199" s="192" t="s">
        <v>119</v>
      </c>
      <c r="H199" s="193">
        <v>206.6</v>
      </c>
      <c r="I199" s="194"/>
      <c r="J199" s="195">
        <f>ROUND(I199*H199,2)</f>
        <v>0</v>
      </c>
      <c r="K199" s="191" t="s">
        <v>1</v>
      </c>
      <c r="L199" s="36"/>
      <c r="M199" s="196" t="s">
        <v>1</v>
      </c>
      <c r="N199" s="197" t="s">
        <v>38</v>
      </c>
      <c r="O199" s="64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AR199" s="200" t="s">
        <v>120</v>
      </c>
      <c r="AT199" s="200" t="s">
        <v>118</v>
      </c>
      <c r="AU199" s="200" t="s">
        <v>83</v>
      </c>
      <c r="AY199" s="15" t="s">
        <v>115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5" t="s">
        <v>81</v>
      </c>
      <c r="BK199" s="201">
        <f>ROUND(I199*H199,2)</f>
        <v>0</v>
      </c>
      <c r="BL199" s="15" t="s">
        <v>120</v>
      </c>
      <c r="BM199" s="200" t="s">
        <v>319</v>
      </c>
    </row>
    <row r="200" spans="2:65" s="12" customFormat="1">
      <c r="B200" s="202"/>
      <c r="C200" s="203"/>
      <c r="D200" s="204" t="s">
        <v>121</v>
      </c>
      <c r="E200" s="205" t="s">
        <v>1</v>
      </c>
      <c r="F200" s="206" t="s">
        <v>196</v>
      </c>
      <c r="G200" s="203"/>
      <c r="H200" s="207">
        <v>173.2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121</v>
      </c>
      <c r="AU200" s="213" t="s">
        <v>83</v>
      </c>
      <c r="AV200" s="12" t="s">
        <v>83</v>
      </c>
      <c r="AW200" s="12" t="s">
        <v>30</v>
      </c>
      <c r="AX200" s="12" t="s">
        <v>73</v>
      </c>
      <c r="AY200" s="213" t="s">
        <v>115</v>
      </c>
    </row>
    <row r="201" spans="2:65" s="12" customFormat="1">
      <c r="B201" s="202"/>
      <c r="C201" s="203"/>
      <c r="D201" s="204" t="s">
        <v>121</v>
      </c>
      <c r="E201" s="205" t="s">
        <v>1</v>
      </c>
      <c r="F201" s="206" t="s">
        <v>280</v>
      </c>
      <c r="G201" s="203"/>
      <c r="H201" s="207">
        <v>18.399999999999999</v>
      </c>
      <c r="I201" s="208"/>
      <c r="J201" s="203"/>
      <c r="K201" s="203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121</v>
      </c>
      <c r="AU201" s="213" t="s">
        <v>83</v>
      </c>
      <c r="AV201" s="12" t="s">
        <v>83</v>
      </c>
      <c r="AW201" s="12" t="s">
        <v>30</v>
      </c>
      <c r="AX201" s="12" t="s">
        <v>73</v>
      </c>
      <c r="AY201" s="213" t="s">
        <v>115</v>
      </c>
    </row>
    <row r="202" spans="2:65" s="12" customFormat="1">
      <c r="B202" s="202"/>
      <c r="C202" s="203"/>
      <c r="D202" s="204" t="s">
        <v>121</v>
      </c>
      <c r="E202" s="205" t="s">
        <v>1</v>
      </c>
      <c r="F202" s="206" t="s">
        <v>203</v>
      </c>
      <c r="G202" s="203"/>
      <c r="H202" s="207">
        <v>15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121</v>
      </c>
      <c r="AU202" s="213" t="s">
        <v>83</v>
      </c>
      <c r="AV202" s="12" t="s">
        <v>83</v>
      </c>
      <c r="AW202" s="12" t="s">
        <v>30</v>
      </c>
      <c r="AX202" s="12" t="s">
        <v>73</v>
      </c>
      <c r="AY202" s="213" t="s">
        <v>115</v>
      </c>
    </row>
    <row r="203" spans="2:65" s="13" customFormat="1">
      <c r="B203" s="214"/>
      <c r="C203" s="215"/>
      <c r="D203" s="204" t="s">
        <v>121</v>
      </c>
      <c r="E203" s="216" t="s">
        <v>1</v>
      </c>
      <c r="F203" s="217" t="s">
        <v>122</v>
      </c>
      <c r="G203" s="215"/>
      <c r="H203" s="218">
        <v>206.6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121</v>
      </c>
      <c r="AU203" s="224" t="s">
        <v>83</v>
      </c>
      <c r="AV203" s="13" t="s">
        <v>120</v>
      </c>
      <c r="AW203" s="13" t="s">
        <v>30</v>
      </c>
      <c r="AX203" s="13" t="s">
        <v>81</v>
      </c>
      <c r="AY203" s="224" t="s">
        <v>115</v>
      </c>
    </row>
    <row r="204" spans="2:65" s="1" customFormat="1" ht="16.5" customHeight="1">
      <c r="B204" s="32"/>
      <c r="C204" s="189" t="s">
        <v>164</v>
      </c>
      <c r="D204" s="189" t="s">
        <v>118</v>
      </c>
      <c r="E204" s="190" t="s">
        <v>320</v>
      </c>
      <c r="F204" s="191" t="s">
        <v>321</v>
      </c>
      <c r="G204" s="192" t="s">
        <v>119</v>
      </c>
      <c r="H204" s="193">
        <v>206.6</v>
      </c>
      <c r="I204" s="194"/>
      <c r="J204" s="195">
        <f>ROUND(I204*H204,2)</f>
        <v>0</v>
      </c>
      <c r="K204" s="191" t="s">
        <v>1</v>
      </c>
      <c r="L204" s="36"/>
      <c r="M204" s="196" t="s">
        <v>1</v>
      </c>
      <c r="N204" s="197" t="s">
        <v>38</v>
      </c>
      <c r="O204" s="64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AR204" s="200" t="s">
        <v>120</v>
      </c>
      <c r="AT204" s="200" t="s">
        <v>118</v>
      </c>
      <c r="AU204" s="200" t="s">
        <v>83</v>
      </c>
      <c r="AY204" s="15" t="s">
        <v>115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5" t="s">
        <v>81</v>
      </c>
      <c r="BK204" s="201">
        <f>ROUND(I204*H204,2)</f>
        <v>0</v>
      </c>
      <c r="BL204" s="15" t="s">
        <v>120</v>
      </c>
      <c r="BM204" s="200" t="s">
        <v>322</v>
      </c>
    </row>
    <row r="205" spans="2:65" s="12" customFormat="1">
      <c r="B205" s="202"/>
      <c r="C205" s="203"/>
      <c r="D205" s="204" t="s">
        <v>121</v>
      </c>
      <c r="E205" s="205" t="s">
        <v>1</v>
      </c>
      <c r="F205" s="206" t="s">
        <v>323</v>
      </c>
      <c r="G205" s="203"/>
      <c r="H205" s="207">
        <v>206.6</v>
      </c>
      <c r="I205" s="208"/>
      <c r="J205" s="203"/>
      <c r="K205" s="203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121</v>
      </c>
      <c r="AU205" s="213" t="s">
        <v>83</v>
      </c>
      <c r="AV205" s="12" t="s">
        <v>83</v>
      </c>
      <c r="AW205" s="12" t="s">
        <v>30</v>
      </c>
      <c r="AX205" s="12" t="s">
        <v>81</v>
      </c>
      <c r="AY205" s="213" t="s">
        <v>115</v>
      </c>
    </row>
    <row r="206" spans="2:65" s="1" customFormat="1" ht="24" customHeight="1">
      <c r="B206" s="32"/>
      <c r="C206" s="189" t="s">
        <v>165</v>
      </c>
      <c r="D206" s="189" t="s">
        <v>118</v>
      </c>
      <c r="E206" s="190" t="s">
        <v>324</v>
      </c>
      <c r="F206" s="191" t="s">
        <v>325</v>
      </c>
      <c r="G206" s="192" t="s">
        <v>119</v>
      </c>
      <c r="H206" s="193">
        <v>15</v>
      </c>
      <c r="I206" s="194"/>
      <c r="J206" s="195">
        <f>ROUND(I206*H206,2)</f>
        <v>0</v>
      </c>
      <c r="K206" s="191" t="s">
        <v>1</v>
      </c>
      <c r="L206" s="36"/>
      <c r="M206" s="196" t="s">
        <v>1</v>
      </c>
      <c r="N206" s="197" t="s">
        <v>38</v>
      </c>
      <c r="O206" s="64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AR206" s="200" t="s">
        <v>120</v>
      </c>
      <c r="AT206" s="200" t="s">
        <v>118</v>
      </c>
      <c r="AU206" s="200" t="s">
        <v>83</v>
      </c>
      <c r="AY206" s="15" t="s">
        <v>115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5" t="s">
        <v>81</v>
      </c>
      <c r="BK206" s="201">
        <f>ROUND(I206*H206,2)</f>
        <v>0</v>
      </c>
      <c r="BL206" s="15" t="s">
        <v>120</v>
      </c>
      <c r="BM206" s="200" t="s">
        <v>326</v>
      </c>
    </row>
    <row r="207" spans="2:65" s="12" customFormat="1">
      <c r="B207" s="202"/>
      <c r="C207" s="203"/>
      <c r="D207" s="204" t="s">
        <v>121</v>
      </c>
      <c r="E207" s="205" t="s">
        <v>1</v>
      </c>
      <c r="F207" s="206" t="s">
        <v>203</v>
      </c>
      <c r="G207" s="203"/>
      <c r="H207" s="207">
        <v>15</v>
      </c>
      <c r="I207" s="208"/>
      <c r="J207" s="203"/>
      <c r="K207" s="203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121</v>
      </c>
      <c r="AU207" s="213" t="s">
        <v>83</v>
      </c>
      <c r="AV207" s="12" t="s">
        <v>83</v>
      </c>
      <c r="AW207" s="12" t="s">
        <v>30</v>
      </c>
      <c r="AX207" s="12" t="s">
        <v>81</v>
      </c>
      <c r="AY207" s="213" t="s">
        <v>115</v>
      </c>
    </row>
    <row r="208" spans="2:65" s="1" customFormat="1" ht="24" customHeight="1">
      <c r="B208" s="32"/>
      <c r="C208" s="189" t="s">
        <v>166</v>
      </c>
      <c r="D208" s="189" t="s">
        <v>118</v>
      </c>
      <c r="E208" s="190" t="s">
        <v>327</v>
      </c>
      <c r="F208" s="191" t="s">
        <v>328</v>
      </c>
      <c r="G208" s="192" t="s">
        <v>119</v>
      </c>
      <c r="H208" s="193">
        <v>15</v>
      </c>
      <c r="I208" s="194"/>
      <c r="J208" s="195">
        <f>ROUND(I208*H208,2)</f>
        <v>0</v>
      </c>
      <c r="K208" s="191" t="s">
        <v>1</v>
      </c>
      <c r="L208" s="36"/>
      <c r="M208" s="196" t="s">
        <v>1</v>
      </c>
      <c r="N208" s="197" t="s">
        <v>38</v>
      </c>
      <c r="O208" s="64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AR208" s="200" t="s">
        <v>120</v>
      </c>
      <c r="AT208" s="200" t="s">
        <v>118</v>
      </c>
      <c r="AU208" s="200" t="s">
        <v>83</v>
      </c>
      <c r="AY208" s="15" t="s">
        <v>115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5" t="s">
        <v>81</v>
      </c>
      <c r="BK208" s="201">
        <f>ROUND(I208*H208,2)</f>
        <v>0</v>
      </c>
      <c r="BL208" s="15" t="s">
        <v>120</v>
      </c>
      <c r="BM208" s="200" t="s">
        <v>329</v>
      </c>
    </row>
    <row r="209" spans="2:65" s="1" customFormat="1" ht="24" customHeight="1">
      <c r="B209" s="32"/>
      <c r="C209" s="189" t="s">
        <v>167</v>
      </c>
      <c r="D209" s="189" t="s">
        <v>118</v>
      </c>
      <c r="E209" s="190" t="s">
        <v>330</v>
      </c>
      <c r="F209" s="191" t="s">
        <v>331</v>
      </c>
      <c r="G209" s="192" t="s">
        <v>119</v>
      </c>
      <c r="H209" s="193">
        <v>191.6</v>
      </c>
      <c r="I209" s="194"/>
      <c r="J209" s="195">
        <f>ROUND(I209*H209,2)</f>
        <v>0</v>
      </c>
      <c r="K209" s="191" t="s">
        <v>1</v>
      </c>
      <c r="L209" s="36"/>
      <c r="M209" s="196" t="s">
        <v>1</v>
      </c>
      <c r="N209" s="197" t="s">
        <v>38</v>
      </c>
      <c r="O209" s="64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AR209" s="200" t="s">
        <v>120</v>
      </c>
      <c r="AT209" s="200" t="s">
        <v>118</v>
      </c>
      <c r="AU209" s="200" t="s">
        <v>83</v>
      </c>
      <c r="AY209" s="15" t="s">
        <v>115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5" t="s">
        <v>81</v>
      </c>
      <c r="BK209" s="201">
        <f>ROUND(I209*H209,2)</f>
        <v>0</v>
      </c>
      <c r="BL209" s="15" t="s">
        <v>120</v>
      </c>
      <c r="BM209" s="200" t="s">
        <v>332</v>
      </c>
    </row>
    <row r="210" spans="2:65" s="12" customFormat="1">
      <c r="B210" s="202"/>
      <c r="C210" s="203"/>
      <c r="D210" s="204" t="s">
        <v>121</v>
      </c>
      <c r="E210" s="205" t="s">
        <v>1</v>
      </c>
      <c r="F210" s="206" t="s">
        <v>196</v>
      </c>
      <c r="G210" s="203"/>
      <c r="H210" s="207">
        <v>173.2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121</v>
      </c>
      <c r="AU210" s="213" t="s">
        <v>83</v>
      </c>
      <c r="AV210" s="12" t="s">
        <v>83</v>
      </c>
      <c r="AW210" s="12" t="s">
        <v>30</v>
      </c>
      <c r="AX210" s="12" t="s">
        <v>73</v>
      </c>
      <c r="AY210" s="213" t="s">
        <v>115</v>
      </c>
    </row>
    <row r="211" spans="2:65" s="12" customFormat="1">
      <c r="B211" s="202"/>
      <c r="C211" s="203"/>
      <c r="D211" s="204" t="s">
        <v>121</v>
      </c>
      <c r="E211" s="205" t="s">
        <v>1</v>
      </c>
      <c r="F211" s="206" t="s">
        <v>280</v>
      </c>
      <c r="G211" s="203"/>
      <c r="H211" s="207">
        <v>18.399999999999999</v>
      </c>
      <c r="I211" s="208"/>
      <c r="J211" s="203"/>
      <c r="K211" s="203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121</v>
      </c>
      <c r="AU211" s="213" t="s">
        <v>83</v>
      </c>
      <c r="AV211" s="12" t="s">
        <v>83</v>
      </c>
      <c r="AW211" s="12" t="s">
        <v>30</v>
      </c>
      <c r="AX211" s="12" t="s">
        <v>73</v>
      </c>
      <c r="AY211" s="213" t="s">
        <v>115</v>
      </c>
    </row>
    <row r="212" spans="2:65" s="13" customFormat="1">
      <c r="B212" s="214"/>
      <c r="C212" s="215"/>
      <c r="D212" s="204" t="s">
        <v>121</v>
      </c>
      <c r="E212" s="216" t="s">
        <v>1</v>
      </c>
      <c r="F212" s="217" t="s">
        <v>122</v>
      </c>
      <c r="G212" s="215"/>
      <c r="H212" s="218">
        <v>191.6</v>
      </c>
      <c r="I212" s="219"/>
      <c r="J212" s="215"/>
      <c r="K212" s="215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121</v>
      </c>
      <c r="AU212" s="224" t="s">
        <v>83</v>
      </c>
      <c r="AV212" s="13" t="s">
        <v>120</v>
      </c>
      <c r="AW212" s="13" t="s">
        <v>30</v>
      </c>
      <c r="AX212" s="13" t="s">
        <v>81</v>
      </c>
      <c r="AY212" s="224" t="s">
        <v>115</v>
      </c>
    </row>
    <row r="213" spans="2:65" s="1" customFormat="1" ht="24" customHeight="1">
      <c r="B213" s="32"/>
      <c r="C213" s="225" t="s">
        <v>168</v>
      </c>
      <c r="D213" s="225" t="s">
        <v>142</v>
      </c>
      <c r="E213" s="226" t="s">
        <v>333</v>
      </c>
      <c r="F213" s="227" t="s">
        <v>334</v>
      </c>
      <c r="G213" s="228" t="s">
        <v>119</v>
      </c>
      <c r="H213" s="229">
        <v>38.32</v>
      </c>
      <c r="I213" s="230"/>
      <c r="J213" s="231">
        <f>ROUND(I213*H213,2)</f>
        <v>0</v>
      </c>
      <c r="K213" s="227" t="s">
        <v>1</v>
      </c>
      <c r="L213" s="232"/>
      <c r="M213" s="233" t="s">
        <v>1</v>
      </c>
      <c r="N213" s="234" t="s">
        <v>38</v>
      </c>
      <c r="O213" s="64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AR213" s="200" t="s">
        <v>128</v>
      </c>
      <c r="AT213" s="200" t="s">
        <v>142</v>
      </c>
      <c r="AU213" s="200" t="s">
        <v>83</v>
      </c>
      <c r="AY213" s="15" t="s">
        <v>115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5" t="s">
        <v>81</v>
      </c>
      <c r="BK213" s="201">
        <f>ROUND(I213*H213,2)</f>
        <v>0</v>
      </c>
      <c r="BL213" s="15" t="s">
        <v>120</v>
      </c>
      <c r="BM213" s="200" t="s">
        <v>335</v>
      </c>
    </row>
    <row r="214" spans="2:65" s="12" customFormat="1">
      <c r="B214" s="202"/>
      <c r="C214" s="203"/>
      <c r="D214" s="204" t="s">
        <v>121</v>
      </c>
      <c r="E214" s="205" t="s">
        <v>1</v>
      </c>
      <c r="F214" s="206" t="s">
        <v>336</v>
      </c>
      <c r="G214" s="203"/>
      <c r="H214" s="207">
        <v>38.32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121</v>
      </c>
      <c r="AU214" s="213" t="s">
        <v>83</v>
      </c>
      <c r="AV214" s="12" t="s">
        <v>83</v>
      </c>
      <c r="AW214" s="12" t="s">
        <v>30</v>
      </c>
      <c r="AX214" s="12" t="s">
        <v>81</v>
      </c>
      <c r="AY214" s="213" t="s">
        <v>115</v>
      </c>
    </row>
    <row r="215" spans="2:65" s="1" customFormat="1" ht="24" customHeight="1">
      <c r="B215" s="32"/>
      <c r="C215" s="189" t="s">
        <v>170</v>
      </c>
      <c r="D215" s="189" t="s">
        <v>118</v>
      </c>
      <c r="E215" s="190" t="s">
        <v>337</v>
      </c>
      <c r="F215" s="191" t="s">
        <v>338</v>
      </c>
      <c r="G215" s="192" t="s">
        <v>130</v>
      </c>
      <c r="H215" s="193">
        <v>25</v>
      </c>
      <c r="I215" s="194"/>
      <c r="J215" s="195">
        <f>ROUND(I215*H215,2)</f>
        <v>0</v>
      </c>
      <c r="K215" s="191" t="s">
        <v>1</v>
      </c>
      <c r="L215" s="36"/>
      <c r="M215" s="196" t="s">
        <v>1</v>
      </c>
      <c r="N215" s="197" t="s">
        <v>38</v>
      </c>
      <c r="O215" s="64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AR215" s="200" t="s">
        <v>120</v>
      </c>
      <c r="AT215" s="200" t="s">
        <v>118</v>
      </c>
      <c r="AU215" s="200" t="s">
        <v>83</v>
      </c>
      <c r="AY215" s="15" t="s">
        <v>115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5" t="s">
        <v>81</v>
      </c>
      <c r="BK215" s="201">
        <f>ROUND(I215*H215,2)</f>
        <v>0</v>
      </c>
      <c r="BL215" s="15" t="s">
        <v>120</v>
      </c>
      <c r="BM215" s="200" t="s">
        <v>339</v>
      </c>
    </row>
    <row r="216" spans="2:65" s="12" customFormat="1">
      <c r="B216" s="202"/>
      <c r="C216" s="203"/>
      <c r="D216" s="204" t="s">
        <v>121</v>
      </c>
      <c r="E216" s="205" t="s">
        <v>1</v>
      </c>
      <c r="F216" s="206" t="s">
        <v>340</v>
      </c>
      <c r="G216" s="203"/>
      <c r="H216" s="207">
        <v>25</v>
      </c>
      <c r="I216" s="208"/>
      <c r="J216" s="203"/>
      <c r="K216" s="203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121</v>
      </c>
      <c r="AU216" s="213" t="s">
        <v>83</v>
      </c>
      <c r="AV216" s="12" t="s">
        <v>83</v>
      </c>
      <c r="AW216" s="12" t="s">
        <v>30</v>
      </c>
      <c r="AX216" s="12" t="s">
        <v>81</v>
      </c>
      <c r="AY216" s="213" t="s">
        <v>115</v>
      </c>
    </row>
    <row r="217" spans="2:65" s="1" customFormat="1" ht="24" customHeight="1">
      <c r="B217" s="32"/>
      <c r="C217" s="225" t="s">
        <v>171</v>
      </c>
      <c r="D217" s="225" t="s">
        <v>142</v>
      </c>
      <c r="E217" s="226" t="s">
        <v>341</v>
      </c>
      <c r="F217" s="227" t="s">
        <v>342</v>
      </c>
      <c r="G217" s="228" t="s">
        <v>169</v>
      </c>
      <c r="H217" s="229">
        <v>25</v>
      </c>
      <c r="I217" s="230"/>
      <c r="J217" s="231">
        <f>ROUND(I217*H217,2)</f>
        <v>0</v>
      </c>
      <c r="K217" s="227" t="s">
        <v>1</v>
      </c>
      <c r="L217" s="232"/>
      <c r="M217" s="233" t="s">
        <v>1</v>
      </c>
      <c r="N217" s="234" t="s">
        <v>38</v>
      </c>
      <c r="O217" s="64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AR217" s="200" t="s">
        <v>128</v>
      </c>
      <c r="AT217" s="200" t="s">
        <v>142</v>
      </c>
      <c r="AU217" s="200" t="s">
        <v>83</v>
      </c>
      <c r="AY217" s="15" t="s">
        <v>115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5" t="s">
        <v>81</v>
      </c>
      <c r="BK217" s="201">
        <f>ROUND(I217*H217,2)</f>
        <v>0</v>
      </c>
      <c r="BL217" s="15" t="s">
        <v>120</v>
      </c>
      <c r="BM217" s="200" t="s">
        <v>343</v>
      </c>
    </row>
    <row r="218" spans="2:65" s="1" customFormat="1" ht="24" customHeight="1">
      <c r="B218" s="32"/>
      <c r="C218" s="189" t="s">
        <v>172</v>
      </c>
      <c r="D218" s="189" t="s">
        <v>118</v>
      </c>
      <c r="E218" s="190" t="s">
        <v>344</v>
      </c>
      <c r="F218" s="191" t="s">
        <v>345</v>
      </c>
      <c r="G218" s="192" t="s">
        <v>206</v>
      </c>
      <c r="H218" s="193">
        <v>4</v>
      </c>
      <c r="I218" s="194"/>
      <c r="J218" s="195">
        <f>ROUND(I218*H218,2)</f>
        <v>0</v>
      </c>
      <c r="K218" s="191" t="s">
        <v>1</v>
      </c>
      <c r="L218" s="36"/>
      <c r="M218" s="196" t="s">
        <v>1</v>
      </c>
      <c r="N218" s="197" t="s">
        <v>38</v>
      </c>
      <c r="O218" s="64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AR218" s="200" t="s">
        <v>120</v>
      </c>
      <c r="AT218" s="200" t="s">
        <v>118</v>
      </c>
      <c r="AU218" s="200" t="s">
        <v>83</v>
      </c>
      <c r="AY218" s="15" t="s">
        <v>115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5" t="s">
        <v>81</v>
      </c>
      <c r="BK218" s="201">
        <f>ROUND(I218*H218,2)</f>
        <v>0</v>
      </c>
      <c r="BL218" s="15" t="s">
        <v>120</v>
      </c>
      <c r="BM218" s="200" t="s">
        <v>346</v>
      </c>
    </row>
    <row r="219" spans="2:65" s="12" customFormat="1">
      <c r="B219" s="202"/>
      <c r="C219" s="203"/>
      <c r="D219" s="204" t="s">
        <v>121</v>
      </c>
      <c r="E219" s="205" t="s">
        <v>1</v>
      </c>
      <c r="F219" s="206" t="s">
        <v>347</v>
      </c>
      <c r="G219" s="203"/>
      <c r="H219" s="207">
        <v>4</v>
      </c>
      <c r="I219" s="208"/>
      <c r="J219" s="203"/>
      <c r="K219" s="203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121</v>
      </c>
      <c r="AU219" s="213" t="s">
        <v>83</v>
      </c>
      <c r="AV219" s="12" t="s">
        <v>83</v>
      </c>
      <c r="AW219" s="12" t="s">
        <v>30</v>
      </c>
      <c r="AX219" s="12" t="s">
        <v>81</v>
      </c>
      <c r="AY219" s="213" t="s">
        <v>115</v>
      </c>
    </row>
    <row r="220" spans="2:65" s="1" customFormat="1" ht="16.5" customHeight="1">
      <c r="B220" s="32"/>
      <c r="C220" s="189" t="s">
        <v>173</v>
      </c>
      <c r="D220" s="189" t="s">
        <v>118</v>
      </c>
      <c r="E220" s="190" t="s">
        <v>348</v>
      </c>
      <c r="F220" s="191" t="s">
        <v>349</v>
      </c>
      <c r="G220" s="192" t="s">
        <v>130</v>
      </c>
      <c r="H220" s="193">
        <v>50</v>
      </c>
      <c r="I220" s="194"/>
      <c r="J220" s="195">
        <f>ROUND(I220*H220,2)</f>
        <v>0</v>
      </c>
      <c r="K220" s="191" t="s">
        <v>1</v>
      </c>
      <c r="L220" s="36"/>
      <c r="M220" s="196" t="s">
        <v>1</v>
      </c>
      <c r="N220" s="197" t="s">
        <v>38</v>
      </c>
      <c r="O220" s="64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AR220" s="200" t="s">
        <v>120</v>
      </c>
      <c r="AT220" s="200" t="s">
        <v>118</v>
      </c>
      <c r="AU220" s="200" t="s">
        <v>83</v>
      </c>
      <c r="AY220" s="15" t="s">
        <v>115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5" t="s">
        <v>81</v>
      </c>
      <c r="BK220" s="201">
        <f>ROUND(I220*H220,2)</f>
        <v>0</v>
      </c>
      <c r="BL220" s="15" t="s">
        <v>120</v>
      </c>
      <c r="BM220" s="200" t="s">
        <v>350</v>
      </c>
    </row>
    <row r="221" spans="2:65" s="12" customFormat="1">
      <c r="B221" s="202"/>
      <c r="C221" s="203"/>
      <c r="D221" s="204" t="s">
        <v>121</v>
      </c>
      <c r="E221" s="205" t="s">
        <v>1</v>
      </c>
      <c r="F221" s="206" t="s">
        <v>351</v>
      </c>
      <c r="G221" s="203"/>
      <c r="H221" s="207">
        <v>50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121</v>
      </c>
      <c r="AU221" s="213" t="s">
        <v>83</v>
      </c>
      <c r="AV221" s="12" t="s">
        <v>83</v>
      </c>
      <c r="AW221" s="12" t="s">
        <v>30</v>
      </c>
      <c r="AX221" s="12" t="s">
        <v>81</v>
      </c>
      <c r="AY221" s="213" t="s">
        <v>115</v>
      </c>
    </row>
    <row r="222" spans="2:65" s="1" customFormat="1" ht="24" customHeight="1">
      <c r="B222" s="32"/>
      <c r="C222" s="189" t="s">
        <v>174</v>
      </c>
      <c r="D222" s="189" t="s">
        <v>118</v>
      </c>
      <c r="E222" s="190" t="s">
        <v>352</v>
      </c>
      <c r="F222" s="191" t="s">
        <v>353</v>
      </c>
      <c r="G222" s="192" t="s">
        <v>169</v>
      </c>
      <c r="H222" s="193">
        <v>4</v>
      </c>
      <c r="I222" s="194"/>
      <c r="J222" s="195">
        <f>ROUND(I222*H222,2)</f>
        <v>0</v>
      </c>
      <c r="K222" s="191" t="s">
        <v>1</v>
      </c>
      <c r="L222" s="36"/>
      <c r="M222" s="196" t="s">
        <v>1</v>
      </c>
      <c r="N222" s="197" t="s">
        <v>38</v>
      </c>
      <c r="O222" s="64"/>
      <c r="P222" s="198">
        <f>O222*H222</f>
        <v>0</v>
      </c>
      <c r="Q222" s="198">
        <v>0</v>
      </c>
      <c r="R222" s="198">
        <f>Q222*H222</f>
        <v>0</v>
      </c>
      <c r="S222" s="198">
        <v>6.5000000000000002E-2</v>
      </c>
      <c r="T222" s="199">
        <f>S222*H222</f>
        <v>0.26</v>
      </c>
      <c r="AR222" s="200" t="s">
        <v>120</v>
      </c>
      <c r="AT222" s="200" t="s">
        <v>118</v>
      </c>
      <c r="AU222" s="200" t="s">
        <v>83</v>
      </c>
      <c r="AY222" s="15" t="s">
        <v>115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5" t="s">
        <v>81</v>
      </c>
      <c r="BK222" s="201">
        <f>ROUND(I222*H222,2)</f>
        <v>0</v>
      </c>
      <c r="BL222" s="15" t="s">
        <v>120</v>
      </c>
      <c r="BM222" s="200" t="s">
        <v>354</v>
      </c>
    </row>
    <row r="223" spans="2:65" s="12" customFormat="1">
      <c r="B223" s="202"/>
      <c r="C223" s="203"/>
      <c r="D223" s="204" t="s">
        <v>121</v>
      </c>
      <c r="E223" s="205" t="s">
        <v>1</v>
      </c>
      <c r="F223" s="206" t="s">
        <v>355</v>
      </c>
      <c r="G223" s="203"/>
      <c r="H223" s="207">
        <v>4</v>
      </c>
      <c r="I223" s="208"/>
      <c r="J223" s="203"/>
      <c r="K223" s="203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121</v>
      </c>
      <c r="AU223" s="213" t="s">
        <v>83</v>
      </c>
      <c r="AV223" s="12" t="s">
        <v>83</v>
      </c>
      <c r="AW223" s="12" t="s">
        <v>30</v>
      </c>
      <c r="AX223" s="12" t="s">
        <v>81</v>
      </c>
      <c r="AY223" s="213" t="s">
        <v>115</v>
      </c>
    </row>
    <row r="224" spans="2:65" s="11" customFormat="1" ht="22.9" customHeight="1">
      <c r="B224" s="173"/>
      <c r="C224" s="174"/>
      <c r="D224" s="175" t="s">
        <v>72</v>
      </c>
      <c r="E224" s="187" t="s">
        <v>128</v>
      </c>
      <c r="F224" s="187" t="s">
        <v>356</v>
      </c>
      <c r="G224" s="174"/>
      <c r="H224" s="174"/>
      <c r="I224" s="177"/>
      <c r="J224" s="188">
        <f>BK224</f>
        <v>0</v>
      </c>
      <c r="K224" s="174"/>
      <c r="L224" s="179"/>
      <c r="M224" s="180"/>
      <c r="N224" s="181"/>
      <c r="O224" s="181"/>
      <c r="P224" s="182">
        <f>SUM(P225:P262)</f>
        <v>0</v>
      </c>
      <c r="Q224" s="181"/>
      <c r="R224" s="182">
        <f>SUM(R225:R262)</f>
        <v>2.7992599999999999</v>
      </c>
      <c r="S224" s="181"/>
      <c r="T224" s="183">
        <f>SUM(T225:T262)</f>
        <v>0</v>
      </c>
      <c r="AR224" s="184" t="s">
        <v>81</v>
      </c>
      <c r="AT224" s="185" t="s">
        <v>72</v>
      </c>
      <c r="AU224" s="185" t="s">
        <v>81</v>
      </c>
      <c r="AY224" s="184" t="s">
        <v>115</v>
      </c>
      <c r="BK224" s="186">
        <f>SUM(BK225:BK262)</f>
        <v>0</v>
      </c>
    </row>
    <row r="225" spans="2:65" s="1" customFormat="1" ht="24" customHeight="1">
      <c r="B225" s="32"/>
      <c r="C225" s="189" t="s">
        <v>175</v>
      </c>
      <c r="D225" s="189" t="s">
        <v>118</v>
      </c>
      <c r="E225" s="190" t="s">
        <v>357</v>
      </c>
      <c r="F225" s="191" t="s">
        <v>358</v>
      </c>
      <c r="G225" s="192" t="s">
        <v>169</v>
      </c>
      <c r="H225" s="193">
        <v>5</v>
      </c>
      <c r="I225" s="194"/>
      <c r="J225" s="195">
        <f>ROUND(I225*H225,2)</f>
        <v>0</v>
      </c>
      <c r="K225" s="191" t="s">
        <v>1</v>
      </c>
      <c r="L225" s="36"/>
      <c r="M225" s="196" t="s">
        <v>1</v>
      </c>
      <c r="N225" s="197" t="s">
        <v>38</v>
      </c>
      <c r="O225" s="64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AR225" s="200" t="s">
        <v>120</v>
      </c>
      <c r="AT225" s="200" t="s">
        <v>118</v>
      </c>
      <c r="AU225" s="200" t="s">
        <v>83</v>
      </c>
      <c r="AY225" s="15" t="s">
        <v>115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5" t="s">
        <v>81</v>
      </c>
      <c r="BK225" s="201">
        <f>ROUND(I225*H225,2)</f>
        <v>0</v>
      </c>
      <c r="BL225" s="15" t="s">
        <v>120</v>
      </c>
      <c r="BM225" s="200" t="s">
        <v>359</v>
      </c>
    </row>
    <row r="226" spans="2:65" s="1" customFormat="1" ht="16.5" customHeight="1">
      <c r="B226" s="32"/>
      <c r="C226" s="225" t="s">
        <v>176</v>
      </c>
      <c r="D226" s="225" t="s">
        <v>142</v>
      </c>
      <c r="E226" s="226" t="s">
        <v>360</v>
      </c>
      <c r="F226" s="227" t="s">
        <v>361</v>
      </c>
      <c r="G226" s="228" t="s">
        <v>169</v>
      </c>
      <c r="H226" s="229">
        <v>5</v>
      </c>
      <c r="I226" s="230"/>
      <c r="J226" s="231">
        <f>ROUND(I226*H226,2)</f>
        <v>0</v>
      </c>
      <c r="K226" s="227" t="s">
        <v>1</v>
      </c>
      <c r="L226" s="232"/>
      <c r="M226" s="233" t="s">
        <v>1</v>
      </c>
      <c r="N226" s="234" t="s">
        <v>38</v>
      </c>
      <c r="O226" s="64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AR226" s="200" t="s">
        <v>128</v>
      </c>
      <c r="AT226" s="200" t="s">
        <v>142</v>
      </c>
      <c r="AU226" s="200" t="s">
        <v>83</v>
      </c>
      <c r="AY226" s="15" t="s">
        <v>115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5" t="s">
        <v>81</v>
      </c>
      <c r="BK226" s="201">
        <f>ROUND(I226*H226,2)</f>
        <v>0</v>
      </c>
      <c r="BL226" s="15" t="s">
        <v>120</v>
      </c>
      <c r="BM226" s="200" t="s">
        <v>362</v>
      </c>
    </row>
    <row r="227" spans="2:65" s="12" customFormat="1">
      <c r="B227" s="202"/>
      <c r="C227" s="203"/>
      <c r="D227" s="204" t="s">
        <v>121</v>
      </c>
      <c r="E227" s="205" t="s">
        <v>1</v>
      </c>
      <c r="F227" s="206" t="s">
        <v>124</v>
      </c>
      <c r="G227" s="203"/>
      <c r="H227" s="207">
        <v>5</v>
      </c>
      <c r="I227" s="208"/>
      <c r="J227" s="203"/>
      <c r="K227" s="203"/>
      <c r="L227" s="209"/>
      <c r="M227" s="210"/>
      <c r="N227" s="211"/>
      <c r="O227" s="211"/>
      <c r="P227" s="211"/>
      <c r="Q227" s="211"/>
      <c r="R227" s="211"/>
      <c r="S227" s="211"/>
      <c r="T227" s="212"/>
      <c r="AT227" s="213" t="s">
        <v>121</v>
      </c>
      <c r="AU227" s="213" t="s">
        <v>83</v>
      </c>
      <c r="AV227" s="12" t="s">
        <v>83</v>
      </c>
      <c r="AW227" s="12" t="s">
        <v>30</v>
      </c>
      <c r="AX227" s="12" t="s">
        <v>81</v>
      </c>
      <c r="AY227" s="213" t="s">
        <v>115</v>
      </c>
    </row>
    <row r="228" spans="2:65" s="1" customFormat="1" ht="16.5" customHeight="1">
      <c r="B228" s="32"/>
      <c r="C228" s="189" t="s">
        <v>177</v>
      </c>
      <c r="D228" s="189" t="s">
        <v>118</v>
      </c>
      <c r="E228" s="190" t="s">
        <v>363</v>
      </c>
      <c r="F228" s="191" t="s">
        <v>364</v>
      </c>
      <c r="G228" s="192" t="s">
        <v>169</v>
      </c>
      <c r="H228" s="193">
        <v>5</v>
      </c>
      <c r="I228" s="194"/>
      <c r="J228" s="195">
        <f>ROUND(I228*H228,2)</f>
        <v>0</v>
      </c>
      <c r="K228" s="191" t="s">
        <v>1</v>
      </c>
      <c r="L228" s="36"/>
      <c r="M228" s="196" t="s">
        <v>1</v>
      </c>
      <c r="N228" s="197" t="s">
        <v>38</v>
      </c>
      <c r="O228" s="64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AR228" s="200" t="s">
        <v>120</v>
      </c>
      <c r="AT228" s="200" t="s">
        <v>118</v>
      </c>
      <c r="AU228" s="200" t="s">
        <v>83</v>
      </c>
      <c r="AY228" s="15" t="s">
        <v>115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5" t="s">
        <v>81</v>
      </c>
      <c r="BK228" s="201">
        <f>ROUND(I228*H228,2)</f>
        <v>0</v>
      </c>
      <c r="BL228" s="15" t="s">
        <v>120</v>
      </c>
      <c r="BM228" s="200" t="s">
        <v>365</v>
      </c>
    </row>
    <row r="229" spans="2:65" s="12" customFormat="1">
      <c r="B229" s="202"/>
      <c r="C229" s="203"/>
      <c r="D229" s="204" t="s">
        <v>121</v>
      </c>
      <c r="E229" s="205" t="s">
        <v>1</v>
      </c>
      <c r="F229" s="206" t="s">
        <v>124</v>
      </c>
      <c r="G229" s="203"/>
      <c r="H229" s="207">
        <v>5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121</v>
      </c>
      <c r="AU229" s="213" t="s">
        <v>83</v>
      </c>
      <c r="AV229" s="12" t="s">
        <v>83</v>
      </c>
      <c r="AW229" s="12" t="s">
        <v>30</v>
      </c>
      <c r="AX229" s="12" t="s">
        <v>81</v>
      </c>
      <c r="AY229" s="213" t="s">
        <v>115</v>
      </c>
    </row>
    <row r="230" spans="2:65" s="1" customFormat="1" ht="24" customHeight="1">
      <c r="B230" s="32"/>
      <c r="C230" s="189" t="s">
        <v>178</v>
      </c>
      <c r="D230" s="189" t="s">
        <v>118</v>
      </c>
      <c r="E230" s="190" t="s">
        <v>366</v>
      </c>
      <c r="F230" s="191" t="s">
        <v>367</v>
      </c>
      <c r="G230" s="192" t="s">
        <v>130</v>
      </c>
      <c r="H230" s="193">
        <v>34.5</v>
      </c>
      <c r="I230" s="194"/>
      <c r="J230" s="195">
        <f>ROUND(I230*H230,2)</f>
        <v>0</v>
      </c>
      <c r="K230" s="191" t="s">
        <v>1</v>
      </c>
      <c r="L230" s="36"/>
      <c r="M230" s="196" t="s">
        <v>1</v>
      </c>
      <c r="N230" s="197" t="s">
        <v>38</v>
      </c>
      <c r="O230" s="64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AR230" s="200" t="s">
        <v>120</v>
      </c>
      <c r="AT230" s="200" t="s">
        <v>118</v>
      </c>
      <c r="AU230" s="200" t="s">
        <v>83</v>
      </c>
      <c r="AY230" s="15" t="s">
        <v>115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5" t="s">
        <v>81</v>
      </c>
      <c r="BK230" s="201">
        <f>ROUND(I230*H230,2)</f>
        <v>0</v>
      </c>
      <c r="BL230" s="15" t="s">
        <v>120</v>
      </c>
      <c r="BM230" s="200" t="s">
        <v>368</v>
      </c>
    </row>
    <row r="231" spans="2:65" s="12" customFormat="1">
      <c r="B231" s="202"/>
      <c r="C231" s="203"/>
      <c r="D231" s="204" t="s">
        <v>121</v>
      </c>
      <c r="E231" s="205" t="s">
        <v>1</v>
      </c>
      <c r="F231" s="206" t="s">
        <v>369</v>
      </c>
      <c r="G231" s="203"/>
      <c r="H231" s="207">
        <v>34.5</v>
      </c>
      <c r="I231" s="208"/>
      <c r="J231" s="203"/>
      <c r="K231" s="203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121</v>
      </c>
      <c r="AU231" s="213" t="s">
        <v>83</v>
      </c>
      <c r="AV231" s="12" t="s">
        <v>83</v>
      </c>
      <c r="AW231" s="12" t="s">
        <v>30</v>
      </c>
      <c r="AX231" s="12" t="s">
        <v>81</v>
      </c>
      <c r="AY231" s="213" t="s">
        <v>115</v>
      </c>
    </row>
    <row r="232" spans="2:65" s="1" customFormat="1" ht="16.5" customHeight="1">
      <c r="B232" s="32"/>
      <c r="C232" s="225" t="s">
        <v>179</v>
      </c>
      <c r="D232" s="225" t="s">
        <v>142</v>
      </c>
      <c r="E232" s="226" t="s">
        <v>370</v>
      </c>
      <c r="F232" s="227" t="s">
        <v>371</v>
      </c>
      <c r="G232" s="228" t="s">
        <v>155</v>
      </c>
      <c r="H232" s="229">
        <v>36</v>
      </c>
      <c r="I232" s="230"/>
      <c r="J232" s="231">
        <f>ROUND(I232*H232,2)</f>
        <v>0</v>
      </c>
      <c r="K232" s="227" t="s">
        <v>1</v>
      </c>
      <c r="L232" s="232"/>
      <c r="M232" s="233" t="s">
        <v>1</v>
      </c>
      <c r="N232" s="234" t="s">
        <v>38</v>
      </c>
      <c r="O232" s="64"/>
      <c r="P232" s="198">
        <f>O232*H232</f>
        <v>0</v>
      </c>
      <c r="Q232" s="198">
        <v>0.01</v>
      </c>
      <c r="R232" s="198">
        <f>Q232*H232</f>
        <v>0.36</v>
      </c>
      <c r="S232" s="198">
        <v>0</v>
      </c>
      <c r="T232" s="199">
        <f>S232*H232</f>
        <v>0</v>
      </c>
      <c r="AR232" s="200" t="s">
        <v>128</v>
      </c>
      <c r="AT232" s="200" t="s">
        <v>142</v>
      </c>
      <c r="AU232" s="200" t="s">
        <v>83</v>
      </c>
      <c r="AY232" s="15" t="s">
        <v>115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5" t="s">
        <v>81</v>
      </c>
      <c r="BK232" s="201">
        <f>ROUND(I232*H232,2)</f>
        <v>0</v>
      </c>
      <c r="BL232" s="15" t="s">
        <v>120</v>
      </c>
      <c r="BM232" s="200" t="s">
        <v>372</v>
      </c>
    </row>
    <row r="233" spans="2:65" s="1" customFormat="1" ht="24" customHeight="1">
      <c r="B233" s="32"/>
      <c r="C233" s="189" t="s">
        <v>180</v>
      </c>
      <c r="D233" s="189" t="s">
        <v>118</v>
      </c>
      <c r="E233" s="190" t="s">
        <v>373</v>
      </c>
      <c r="F233" s="191" t="s">
        <v>374</v>
      </c>
      <c r="G233" s="192" t="s">
        <v>130</v>
      </c>
      <c r="H233" s="193">
        <v>52</v>
      </c>
      <c r="I233" s="194"/>
      <c r="J233" s="195">
        <f>ROUND(I233*H233,2)</f>
        <v>0</v>
      </c>
      <c r="K233" s="191" t="s">
        <v>1</v>
      </c>
      <c r="L233" s="36"/>
      <c r="M233" s="196" t="s">
        <v>1</v>
      </c>
      <c r="N233" s="197" t="s">
        <v>38</v>
      </c>
      <c r="O233" s="64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AR233" s="200" t="s">
        <v>120</v>
      </c>
      <c r="AT233" s="200" t="s">
        <v>118</v>
      </c>
      <c r="AU233" s="200" t="s">
        <v>83</v>
      </c>
      <c r="AY233" s="15" t="s">
        <v>115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5" t="s">
        <v>81</v>
      </c>
      <c r="BK233" s="201">
        <f>ROUND(I233*H233,2)</f>
        <v>0</v>
      </c>
      <c r="BL233" s="15" t="s">
        <v>120</v>
      </c>
      <c r="BM233" s="200" t="s">
        <v>375</v>
      </c>
    </row>
    <row r="234" spans="2:65" s="12" customFormat="1">
      <c r="B234" s="202"/>
      <c r="C234" s="203"/>
      <c r="D234" s="204" t="s">
        <v>121</v>
      </c>
      <c r="E234" s="205" t="s">
        <v>1</v>
      </c>
      <c r="F234" s="206" t="s">
        <v>376</v>
      </c>
      <c r="G234" s="203"/>
      <c r="H234" s="207">
        <v>52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121</v>
      </c>
      <c r="AU234" s="213" t="s">
        <v>83</v>
      </c>
      <c r="AV234" s="12" t="s">
        <v>83</v>
      </c>
      <c r="AW234" s="12" t="s">
        <v>30</v>
      </c>
      <c r="AX234" s="12" t="s">
        <v>81</v>
      </c>
      <c r="AY234" s="213" t="s">
        <v>115</v>
      </c>
    </row>
    <row r="235" spans="2:65" s="1" customFormat="1" ht="16.5" customHeight="1">
      <c r="B235" s="32"/>
      <c r="C235" s="225" t="s">
        <v>377</v>
      </c>
      <c r="D235" s="225" t="s">
        <v>142</v>
      </c>
      <c r="E235" s="226" t="s">
        <v>378</v>
      </c>
      <c r="F235" s="227" t="s">
        <v>379</v>
      </c>
      <c r="G235" s="228" t="s">
        <v>155</v>
      </c>
      <c r="H235" s="229">
        <v>26</v>
      </c>
      <c r="I235" s="230"/>
      <c r="J235" s="231">
        <f>ROUND(I235*H235,2)</f>
        <v>0</v>
      </c>
      <c r="K235" s="227" t="s">
        <v>1</v>
      </c>
      <c r="L235" s="232"/>
      <c r="M235" s="233" t="s">
        <v>1</v>
      </c>
      <c r="N235" s="234" t="s">
        <v>38</v>
      </c>
      <c r="O235" s="64"/>
      <c r="P235" s="198">
        <f>O235*H235</f>
        <v>0</v>
      </c>
      <c r="Q235" s="198">
        <v>1.0999999999999999E-2</v>
      </c>
      <c r="R235" s="198">
        <f>Q235*H235</f>
        <v>0.28599999999999998</v>
      </c>
      <c r="S235" s="198">
        <v>0</v>
      </c>
      <c r="T235" s="199">
        <f>S235*H235</f>
        <v>0</v>
      </c>
      <c r="AR235" s="200" t="s">
        <v>128</v>
      </c>
      <c r="AT235" s="200" t="s">
        <v>142</v>
      </c>
      <c r="AU235" s="200" t="s">
        <v>83</v>
      </c>
      <c r="AY235" s="15" t="s">
        <v>115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5" t="s">
        <v>81</v>
      </c>
      <c r="BK235" s="201">
        <f>ROUND(I235*H235,2)</f>
        <v>0</v>
      </c>
      <c r="BL235" s="15" t="s">
        <v>120</v>
      </c>
      <c r="BM235" s="200" t="s">
        <v>380</v>
      </c>
    </row>
    <row r="236" spans="2:65" s="1" customFormat="1" ht="24" customHeight="1">
      <c r="B236" s="32"/>
      <c r="C236" s="189" t="s">
        <v>381</v>
      </c>
      <c r="D236" s="189" t="s">
        <v>118</v>
      </c>
      <c r="E236" s="190" t="s">
        <v>382</v>
      </c>
      <c r="F236" s="191" t="s">
        <v>383</v>
      </c>
      <c r="G236" s="192" t="s">
        <v>130</v>
      </c>
      <c r="H236" s="193">
        <v>33</v>
      </c>
      <c r="I236" s="194"/>
      <c r="J236" s="195">
        <f>ROUND(I236*H236,2)</f>
        <v>0</v>
      </c>
      <c r="K236" s="191" t="s">
        <v>147</v>
      </c>
      <c r="L236" s="36"/>
      <c r="M236" s="196" t="s">
        <v>1</v>
      </c>
      <c r="N236" s="197" t="s">
        <v>38</v>
      </c>
      <c r="O236" s="64"/>
      <c r="P236" s="198">
        <f>O236*H236</f>
        <v>0</v>
      </c>
      <c r="Q236" s="198">
        <v>2.0000000000000002E-5</v>
      </c>
      <c r="R236" s="198">
        <f>Q236*H236</f>
        <v>6.600000000000001E-4</v>
      </c>
      <c r="S236" s="198">
        <v>0</v>
      </c>
      <c r="T236" s="199">
        <f>S236*H236</f>
        <v>0</v>
      </c>
      <c r="AR236" s="200" t="s">
        <v>120</v>
      </c>
      <c r="AT236" s="200" t="s">
        <v>118</v>
      </c>
      <c r="AU236" s="200" t="s">
        <v>83</v>
      </c>
      <c r="AY236" s="15" t="s">
        <v>115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5" t="s">
        <v>81</v>
      </c>
      <c r="BK236" s="201">
        <f>ROUND(I236*H236,2)</f>
        <v>0</v>
      </c>
      <c r="BL236" s="15" t="s">
        <v>120</v>
      </c>
      <c r="BM236" s="200" t="s">
        <v>384</v>
      </c>
    </row>
    <row r="237" spans="2:65" s="1" customFormat="1" ht="97.5">
      <c r="B237" s="32"/>
      <c r="C237" s="33"/>
      <c r="D237" s="204" t="s">
        <v>148</v>
      </c>
      <c r="E237" s="33"/>
      <c r="F237" s="235" t="s">
        <v>385</v>
      </c>
      <c r="G237" s="33"/>
      <c r="H237" s="33"/>
      <c r="I237" s="108"/>
      <c r="J237" s="33"/>
      <c r="K237" s="33"/>
      <c r="L237" s="36"/>
      <c r="M237" s="236"/>
      <c r="N237" s="64"/>
      <c r="O237" s="64"/>
      <c r="P237" s="64"/>
      <c r="Q237" s="64"/>
      <c r="R237" s="64"/>
      <c r="S237" s="64"/>
      <c r="T237" s="65"/>
      <c r="AT237" s="15" t="s">
        <v>148</v>
      </c>
      <c r="AU237" s="15" t="s">
        <v>83</v>
      </c>
    </row>
    <row r="238" spans="2:65" s="12" customFormat="1">
      <c r="B238" s="202"/>
      <c r="C238" s="203"/>
      <c r="D238" s="204" t="s">
        <v>121</v>
      </c>
      <c r="E238" s="205" t="s">
        <v>1</v>
      </c>
      <c r="F238" s="206" t="s">
        <v>386</v>
      </c>
      <c r="G238" s="203"/>
      <c r="H238" s="207">
        <v>33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121</v>
      </c>
      <c r="AU238" s="213" t="s">
        <v>83</v>
      </c>
      <c r="AV238" s="12" t="s">
        <v>83</v>
      </c>
      <c r="AW238" s="12" t="s">
        <v>30</v>
      </c>
      <c r="AX238" s="12" t="s">
        <v>81</v>
      </c>
      <c r="AY238" s="213" t="s">
        <v>115</v>
      </c>
    </row>
    <row r="239" spans="2:65" s="1" customFormat="1" ht="16.5" customHeight="1">
      <c r="B239" s="32"/>
      <c r="C239" s="225" t="s">
        <v>387</v>
      </c>
      <c r="D239" s="225" t="s">
        <v>142</v>
      </c>
      <c r="E239" s="226" t="s">
        <v>388</v>
      </c>
      <c r="F239" s="227" t="s">
        <v>389</v>
      </c>
      <c r="G239" s="228" t="s">
        <v>155</v>
      </c>
      <c r="H239" s="229">
        <v>36.299999999999997</v>
      </c>
      <c r="I239" s="230"/>
      <c r="J239" s="231">
        <f>ROUND(I239*H239,2)</f>
        <v>0</v>
      </c>
      <c r="K239" s="227" t="s">
        <v>1</v>
      </c>
      <c r="L239" s="232"/>
      <c r="M239" s="233" t="s">
        <v>1</v>
      </c>
      <c r="N239" s="234" t="s">
        <v>38</v>
      </c>
      <c r="O239" s="64"/>
      <c r="P239" s="198">
        <f>O239*H239</f>
        <v>0</v>
      </c>
      <c r="Q239" s="198">
        <v>1.2E-2</v>
      </c>
      <c r="R239" s="198">
        <f>Q239*H239</f>
        <v>0.43559999999999999</v>
      </c>
      <c r="S239" s="198">
        <v>0</v>
      </c>
      <c r="T239" s="199">
        <f>S239*H239</f>
        <v>0</v>
      </c>
      <c r="AR239" s="200" t="s">
        <v>128</v>
      </c>
      <c r="AT239" s="200" t="s">
        <v>142</v>
      </c>
      <c r="AU239" s="200" t="s">
        <v>83</v>
      </c>
      <c r="AY239" s="15" t="s">
        <v>115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5" t="s">
        <v>81</v>
      </c>
      <c r="BK239" s="201">
        <f>ROUND(I239*H239,2)</f>
        <v>0</v>
      </c>
      <c r="BL239" s="15" t="s">
        <v>120</v>
      </c>
      <c r="BM239" s="200" t="s">
        <v>390</v>
      </c>
    </row>
    <row r="240" spans="2:65" s="12" customFormat="1">
      <c r="B240" s="202"/>
      <c r="C240" s="203"/>
      <c r="D240" s="204" t="s">
        <v>121</v>
      </c>
      <c r="E240" s="203"/>
      <c r="F240" s="206" t="s">
        <v>391</v>
      </c>
      <c r="G240" s="203"/>
      <c r="H240" s="207">
        <v>36.299999999999997</v>
      </c>
      <c r="I240" s="208"/>
      <c r="J240" s="203"/>
      <c r="K240" s="203"/>
      <c r="L240" s="209"/>
      <c r="M240" s="210"/>
      <c r="N240" s="211"/>
      <c r="O240" s="211"/>
      <c r="P240" s="211"/>
      <c r="Q240" s="211"/>
      <c r="R240" s="211"/>
      <c r="S240" s="211"/>
      <c r="T240" s="212"/>
      <c r="AT240" s="213" t="s">
        <v>121</v>
      </c>
      <c r="AU240" s="213" t="s">
        <v>83</v>
      </c>
      <c r="AV240" s="12" t="s">
        <v>83</v>
      </c>
      <c r="AW240" s="12" t="s">
        <v>4</v>
      </c>
      <c r="AX240" s="12" t="s">
        <v>81</v>
      </c>
      <c r="AY240" s="213" t="s">
        <v>115</v>
      </c>
    </row>
    <row r="241" spans="2:65" s="1" customFormat="1" ht="24" customHeight="1">
      <c r="B241" s="32"/>
      <c r="C241" s="189" t="s">
        <v>392</v>
      </c>
      <c r="D241" s="189" t="s">
        <v>118</v>
      </c>
      <c r="E241" s="190" t="s">
        <v>393</v>
      </c>
      <c r="F241" s="191" t="s">
        <v>394</v>
      </c>
      <c r="G241" s="192" t="s">
        <v>169</v>
      </c>
      <c r="H241" s="193">
        <v>5</v>
      </c>
      <c r="I241" s="194"/>
      <c r="J241" s="195">
        <f>ROUND(I241*H241,2)</f>
        <v>0</v>
      </c>
      <c r="K241" s="191" t="s">
        <v>1</v>
      </c>
      <c r="L241" s="36"/>
      <c r="M241" s="196" t="s">
        <v>1</v>
      </c>
      <c r="N241" s="197" t="s">
        <v>38</v>
      </c>
      <c r="O241" s="64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AR241" s="200" t="s">
        <v>120</v>
      </c>
      <c r="AT241" s="200" t="s">
        <v>118</v>
      </c>
      <c r="AU241" s="200" t="s">
        <v>83</v>
      </c>
      <c r="AY241" s="15" t="s">
        <v>115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5" t="s">
        <v>81</v>
      </c>
      <c r="BK241" s="201">
        <f>ROUND(I241*H241,2)</f>
        <v>0</v>
      </c>
      <c r="BL241" s="15" t="s">
        <v>120</v>
      </c>
      <c r="BM241" s="200" t="s">
        <v>395</v>
      </c>
    </row>
    <row r="242" spans="2:65" s="1" customFormat="1" ht="24" customHeight="1">
      <c r="B242" s="32"/>
      <c r="C242" s="225" t="s">
        <v>396</v>
      </c>
      <c r="D242" s="225" t="s">
        <v>142</v>
      </c>
      <c r="E242" s="226" t="s">
        <v>397</v>
      </c>
      <c r="F242" s="227" t="s">
        <v>398</v>
      </c>
      <c r="G242" s="228" t="s">
        <v>155</v>
      </c>
      <c r="H242" s="229">
        <v>5</v>
      </c>
      <c r="I242" s="230"/>
      <c r="J242" s="231">
        <f>ROUND(I242*H242,2)</f>
        <v>0</v>
      </c>
      <c r="K242" s="227" t="s">
        <v>1</v>
      </c>
      <c r="L242" s="232"/>
      <c r="M242" s="233" t="s">
        <v>1</v>
      </c>
      <c r="N242" s="234" t="s">
        <v>38</v>
      </c>
      <c r="O242" s="64"/>
      <c r="P242" s="198">
        <f>O242*H242</f>
        <v>0</v>
      </c>
      <c r="Q242" s="198">
        <v>4.4999999999999998E-2</v>
      </c>
      <c r="R242" s="198">
        <f>Q242*H242</f>
        <v>0.22499999999999998</v>
      </c>
      <c r="S242" s="198">
        <v>0</v>
      </c>
      <c r="T242" s="199">
        <f>S242*H242</f>
        <v>0</v>
      </c>
      <c r="AR242" s="200" t="s">
        <v>128</v>
      </c>
      <c r="AT242" s="200" t="s">
        <v>142</v>
      </c>
      <c r="AU242" s="200" t="s">
        <v>83</v>
      </c>
      <c r="AY242" s="15" t="s">
        <v>115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5" t="s">
        <v>81</v>
      </c>
      <c r="BK242" s="201">
        <f>ROUND(I242*H242,2)</f>
        <v>0</v>
      </c>
      <c r="BL242" s="15" t="s">
        <v>120</v>
      </c>
      <c r="BM242" s="200" t="s">
        <v>399</v>
      </c>
    </row>
    <row r="243" spans="2:65" s="1" customFormat="1" ht="16.5" customHeight="1">
      <c r="B243" s="32"/>
      <c r="C243" s="225" t="s">
        <v>400</v>
      </c>
      <c r="D243" s="225" t="s">
        <v>142</v>
      </c>
      <c r="E243" s="226" t="s">
        <v>401</v>
      </c>
      <c r="F243" s="227" t="s">
        <v>402</v>
      </c>
      <c r="G243" s="228" t="s">
        <v>155</v>
      </c>
      <c r="H243" s="229">
        <v>5</v>
      </c>
      <c r="I243" s="230"/>
      <c r="J243" s="231">
        <f>ROUND(I243*H243,2)</f>
        <v>0</v>
      </c>
      <c r="K243" s="227" t="s">
        <v>1</v>
      </c>
      <c r="L243" s="232"/>
      <c r="M243" s="233" t="s">
        <v>1</v>
      </c>
      <c r="N243" s="234" t="s">
        <v>38</v>
      </c>
      <c r="O243" s="64"/>
      <c r="P243" s="198">
        <f>O243*H243</f>
        <v>0</v>
      </c>
      <c r="Q243" s="198">
        <v>4.4999999999999998E-2</v>
      </c>
      <c r="R243" s="198">
        <f>Q243*H243</f>
        <v>0.22499999999999998</v>
      </c>
      <c r="S243" s="198">
        <v>0</v>
      </c>
      <c r="T243" s="199">
        <f>S243*H243</f>
        <v>0</v>
      </c>
      <c r="AR243" s="200" t="s">
        <v>128</v>
      </c>
      <c r="AT243" s="200" t="s">
        <v>142</v>
      </c>
      <c r="AU243" s="200" t="s">
        <v>83</v>
      </c>
      <c r="AY243" s="15" t="s">
        <v>115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5" t="s">
        <v>81</v>
      </c>
      <c r="BK243" s="201">
        <f>ROUND(I243*H243,2)</f>
        <v>0</v>
      </c>
      <c r="BL243" s="15" t="s">
        <v>120</v>
      </c>
      <c r="BM243" s="200" t="s">
        <v>403</v>
      </c>
    </row>
    <row r="244" spans="2:65" s="1" customFormat="1" ht="16.5" customHeight="1">
      <c r="B244" s="32"/>
      <c r="C244" s="189" t="s">
        <v>404</v>
      </c>
      <c r="D244" s="189" t="s">
        <v>118</v>
      </c>
      <c r="E244" s="190" t="s">
        <v>405</v>
      </c>
      <c r="F244" s="191" t="s">
        <v>406</v>
      </c>
      <c r="G244" s="192" t="s">
        <v>130</v>
      </c>
      <c r="H244" s="193">
        <v>145</v>
      </c>
      <c r="I244" s="194"/>
      <c r="J244" s="195">
        <f>ROUND(I244*H244,2)</f>
        <v>0</v>
      </c>
      <c r="K244" s="191" t="s">
        <v>1</v>
      </c>
      <c r="L244" s="36"/>
      <c r="M244" s="196" t="s">
        <v>1</v>
      </c>
      <c r="N244" s="197" t="s">
        <v>38</v>
      </c>
      <c r="O244" s="64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AR244" s="200" t="s">
        <v>120</v>
      </c>
      <c r="AT244" s="200" t="s">
        <v>118</v>
      </c>
      <c r="AU244" s="200" t="s">
        <v>83</v>
      </c>
      <c r="AY244" s="15" t="s">
        <v>115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5" t="s">
        <v>81</v>
      </c>
      <c r="BK244" s="201">
        <f>ROUND(I244*H244,2)</f>
        <v>0</v>
      </c>
      <c r="BL244" s="15" t="s">
        <v>120</v>
      </c>
      <c r="BM244" s="200" t="s">
        <v>407</v>
      </c>
    </row>
    <row r="245" spans="2:65" s="12" customFormat="1">
      <c r="B245" s="202"/>
      <c r="C245" s="203"/>
      <c r="D245" s="204" t="s">
        <v>121</v>
      </c>
      <c r="E245" s="205" t="s">
        <v>1</v>
      </c>
      <c r="F245" s="206" t="s">
        <v>408</v>
      </c>
      <c r="G245" s="203"/>
      <c r="H245" s="207">
        <v>145</v>
      </c>
      <c r="I245" s="208"/>
      <c r="J245" s="203"/>
      <c r="K245" s="203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121</v>
      </c>
      <c r="AU245" s="213" t="s">
        <v>83</v>
      </c>
      <c r="AV245" s="12" t="s">
        <v>83</v>
      </c>
      <c r="AW245" s="12" t="s">
        <v>30</v>
      </c>
      <c r="AX245" s="12" t="s">
        <v>81</v>
      </c>
      <c r="AY245" s="213" t="s">
        <v>115</v>
      </c>
    </row>
    <row r="246" spans="2:65" s="1" customFormat="1" ht="24" customHeight="1">
      <c r="B246" s="32"/>
      <c r="C246" s="189" t="s">
        <v>409</v>
      </c>
      <c r="D246" s="189" t="s">
        <v>118</v>
      </c>
      <c r="E246" s="190" t="s">
        <v>410</v>
      </c>
      <c r="F246" s="191" t="s">
        <v>411</v>
      </c>
      <c r="G246" s="192" t="s">
        <v>169</v>
      </c>
      <c r="H246" s="193">
        <v>5</v>
      </c>
      <c r="I246" s="194"/>
      <c r="J246" s="195">
        <f>ROUND(I246*H246,2)</f>
        <v>0</v>
      </c>
      <c r="K246" s="191" t="s">
        <v>1</v>
      </c>
      <c r="L246" s="36"/>
      <c r="M246" s="196" t="s">
        <v>1</v>
      </c>
      <c r="N246" s="197" t="s">
        <v>38</v>
      </c>
      <c r="O246" s="64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AR246" s="200" t="s">
        <v>120</v>
      </c>
      <c r="AT246" s="200" t="s">
        <v>118</v>
      </c>
      <c r="AU246" s="200" t="s">
        <v>83</v>
      </c>
      <c r="AY246" s="15" t="s">
        <v>115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5" t="s">
        <v>81</v>
      </c>
      <c r="BK246" s="201">
        <f>ROUND(I246*H246,2)</f>
        <v>0</v>
      </c>
      <c r="BL246" s="15" t="s">
        <v>120</v>
      </c>
      <c r="BM246" s="200" t="s">
        <v>412</v>
      </c>
    </row>
    <row r="247" spans="2:65" s="12" customFormat="1">
      <c r="B247" s="202"/>
      <c r="C247" s="203"/>
      <c r="D247" s="204" t="s">
        <v>121</v>
      </c>
      <c r="E247" s="205" t="s">
        <v>1</v>
      </c>
      <c r="F247" s="206" t="s">
        <v>124</v>
      </c>
      <c r="G247" s="203"/>
      <c r="H247" s="207">
        <v>5</v>
      </c>
      <c r="I247" s="208"/>
      <c r="J247" s="203"/>
      <c r="K247" s="203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121</v>
      </c>
      <c r="AU247" s="213" t="s">
        <v>83</v>
      </c>
      <c r="AV247" s="12" t="s">
        <v>83</v>
      </c>
      <c r="AW247" s="12" t="s">
        <v>30</v>
      </c>
      <c r="AX247" s="12" t="s">
        <v>81</v>
      </c>
      <c r="AY247" s="213" t="s">
        <v>115</v>
      </c>
    </row>
    <row r="248" spans="2:65" s="1" customFormat="1" ht="24" customHeight="1">
      <c r="B248" s="32"/>
      <c r="C248" s="189" t="s">
        <v>413</v>
      </c>
      <c r="D248" s="189" t="s">
        <v>118</v>
      </c>
      <c r="E248" s="190" t="s">
        <v>414</v>
      </c>
      <c r="F248" s="191" t="s">
        <v>415</v>
      </c>
      <c r="G248" s="192" t="s">
        <v>416</v>
      </c>
      <c r="H248" s="193">
        <v>1</v>
      </c>
      <c r="I248" s="194"/>
      <c r="J248" s="195">
        <f>ROUND(I248*H248,2)</f>
        <v>0</v>
      </c>
      <c r="K248" s="191" t="s">
        <v>1</v>
      </c>
      <c r="L248" s="36"/>
      <c r="M248" s="196" t="s">
        <v>1</v>
      </c>
      <c r="N248" s="197" t="s">
        <v>38</v>
      </c>
      <c r="O248" s="64"/>
      <c r="P248" s="198">
        <f>O248*H248</f>
        <v>0</v>
      </c>
      <c r="Q248" s="198">
        <v>2.5000000000000001E-2</v>
      </c>
      <c r="R248" s="198">
        <f>Q248*H248</f>
        <v>2.5000000000000001E-2</v>
      </c>
      <c r="S248" s="198">
        <v>0</v>
      </c>
      <c r="T248" s="199">
        <f>S248*H248</f>
        <v>0</v>
      </c>
      <c r="AR248" s="200" t="s">
        <v>120</v>
      </c>
      <c r="AT248" s="200" t="s">
        <v>118</v>
      </c>
      <c r="AU248" s="200" t="s">
        <v>83</v>
      </c>
      <c r="AY248" s="15" t="s">
        <v>115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5" t="s">
        <v>81</v>
      </c>
      <c r="BK248" s="201">
        <f>ROUND(I248*H248,2)</f>
        <v>0</v>
      </c>
      <c r="BL248" s="15" t="s">
        <v>120</v>
      </c>
      <c r="BM248" s="200" t="s">
        <v>417</v>
      </c>
    </row>
    <row r="249" spans="2:65" s="1" customFormat="1" ht="36" customHeight="1">
      <c r="B249" s="32"/>
      <c r="C249" s="189" t="s">
        <v>418</v>
      </c>
      <c r="D249" s="189" t="s">
        <v>118</v>
      </c>
      <c r="E249" s="190" t="s">
        <v>419</v>
      </c>
      <c r="F249" s="191" t="s">
        <v>420</v>
      </c>
      <c r="G249" s="192" t="s">
        <v>169</v>
      </c>
      <c r="H249" s="193">
        <v>1</v>
      </c>
      <c r="I249" s="194"/>
      <c r="J249" s="195">
        <f>ROUND(I249*H249,2)</f>
        <v>0</v>
      </c>
      <c r="K249" s="191" t="s">
        <v>1</v>
      </c>
      <c r="L249" s="36"/>
      <c r="M249" s="196" t="s">
        <v>1</v>
      </c>
      <c r="N249" s="197" t="s">
        <v>38</v>
      </c>
      <c r="O249" s="64"/>
      <c r="P249" s="198">
        <f>O249*H249</f>
        <v>0</v>
      </c>
      <c r="Q249" s="198">
        <v>1.2E-2</v>
      </c>
      <c r="R249" s="198">
        <f>Q249*H249</f>
        <v>1.2E-2</v>
      </c>
      <c r="S249" s="198">
        <v>0</v>
      </c>
      <c r="T249" s="199">
        <f>S249*H249</f>
        <v>0</v>
      </c>
      <c r="AR249" s="200" t="s">
        <v>120</v>
      </c>
      <c r="AT249" s="200" t="s">
        <v>118</v>
      </c>
      <c r="AU249" s="200" t="s">
        <v>83</v>
      </c>
      <c r="AY249" s="15" t="s">
        <v>115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5" t="s">
        <v>81</v>
      </c>
      <c r="BK249" s="201">
        <f>ROUND(I249*H249,2)</f>
        <v>0</v>
      </c>
      <c r="BL249" s="15" t="s">
        <v>120</v>
      </c>
      <c r="BM249" s="200" t="s">
        <v>421</v>
      </c>
    </row>
    <row r="250" spans="2:65" s="1" customFormat="1" ht="24" customHeight="1">
      <c r="B250" s="32"/>
      <c r="C250" s="189" t="s">
        <v>422</v>
      </c>
      <c r="D250" s="189" t="s">
        <v>118</v>
      </c>
      <c r="E250" s="190" t="s">
        <v>423</v>
      </c>
      <c r="F250" s="191" t="s">
        <v>424</v>
      </c>
      <c r="G250" s="192" t="s">
        <v>169</v>
      </c>
      <c r="H250" s="193">
        <v>5</v>
      </c>
      <c r="I250" s="194"/>
      <c r="J250" s="195">
        <f>ROUND(I250*H250,2)</f>
        <v>0</v>
      </c>
      <c r="K250" s="191" t="s">
        <v>1</v>
      </c>
      <c r="L250" s="36"/>
      <c r="M250" s="196" t="s">
        <v>1</v>
      </c>
      <c r="N250" s="197" t="s">
        <v>38</v>
      </c>
      <c r="O250" s="64"/>
      <c r="P250" s="198">
        <f>O250*H250</f>
        <v>0</v>
      </c>
      <c r="Q250" s="198">
        <v>5.5E-2</v>
      </c>
      <c r="R250" s="198">
        <f>Q250*H250</f>
        <v>0.27500000000000002</v>
      </c>
      <c r="S250" s="198">
        <v>0</v>
      </c>
      <c r="T250" s="199">
        <f>S250*H250</f>
        <v>0</v>
      </c>
      <c r="AR250" s="200" t="s">
        <v>120</v>
      </c>
      <c r="AT250" s="200" t="s">
        <v>118</v>
      </c>
      <c r="AU250" s="200" t="s">
        <v>83</v>
      </c>
      <c r="AY250" s="15" t="s">
        <v>115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5" t="s">
        <v>81</v>
      </c>
      <c r="BK250" s="201">
        <f>ROUND(I250*H250,2)</f>
        <v>0</v>
      </c>
      <c r="BL250" s="15" t="s">
        <v>120</v>
      </c>
      <c r="BM250" s="200" t="s">
        <v>425</v>
      </c>
    </row>
    <row r="251" spans="2:65" s="1" customFormat="1" ht="24" customHeight="1">
      <c r="B251" s="32"/>
      <c r="C251" s="189" t="s">
        <v>181</v>
      </c>
      <c r="D251" s="189" t="s">
        <v>118</v>
      </c>
      <c r="E251" s="190" t="s">
        <v>426</v>
      </c>
      <c r="F251" s="191" t="s">
        <v>427</v>
      </c>
      <c r="G251" s="192" t="s">
        <v>169</v>
      </c>
      <c r="H251" s="193">
        <v>5</v>
      </c>
      <c r="I251" s="194"/>
      <c r="J251" s="195">
        <f>ROUND(I251*H251,2)</f>
        <v>0</v>
      </c>
      <c r="K251" s="191" t="s">
        <v>1</v>
      </c>
      <c r="L251" s="36"/>
      <c r="M251" s="196" t="s">
        <v>1</v>
      </c>
      <c r="N251" s="197" t="s">
        <v>38</v>
      </c>
      <c r="O251" s="64"/>
      <c r="P251" s="198">
        <f>O251*H251</f>
        <v>0</v>
      </c>
      <c r="Q251" s="198">
        <v>6.5000000000000002E-2</v>
      </c>
      <c r="R251" s="198">
        <f>Q251*H251</f>
        <v>0.32500000000000001</v>
      </c>
      <c r="S251" s="198">
        <v>0</v>
      </c>
      <c r="T251" s="199">
        <f>S251*H251</f>
        <v>0</v>
      </c>
      <c r="AR251" s="200" t="s">
        <v>120</v>
      </c>
      <c r="AT251" s="200" t="s">
        <v>118</v>
      </c>
      <c r="AU251" s="200" t="s">
        <v>83</v>
      </c>
      <c r="AY251" s="15" t="s">
        <v>115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5" t="s">
        <v>81</v>
      </c>
      <c r="BK251" s="201">
        <f>ROUND(I251*H251,2)</f>
        <v>0</v>
      </c>
      <c r="BL251" s="15" t="s">
        <v>120</v>
      </c>
      <c r="BM251" s="200" t="s">
        <v>428</v>
      </c>
    </row>
    <row r="252" spans="2:65" s="12" customFormat="1">
      <c r="B252" s="202"/>
      <c r="C252" s="203"/>
      <c r="D252" s="204" t="s">
        <v>121</v>
      </c>
      <c r="E252" s="205" t="s">
        <v>1</v>
      </c>
      <c r="F252" s="206" t="s">
        <v>124</v>
      </c>
      <c r="G252" s="203"/>
      <c r="H252" s="207">
        <v>5</v>
      </c>
      <c r="I252" s="208"/>
      <c r="J252" s="203"/>
      <c r="K252" s="203"/>
      <c r="L252" s="209"/>
      <c r="M252" s="210"/>
      <c r="N252" s="211"/>
      <c r="O252" s="211"/>
      <c r="P252" s="211"/>
      <c r="Q252" s="211"/>
      <c r="R252" s="211"/>
      <c r="S252" s="211"/>
      <c r="T252" s="212"/>
      <c r="AT252" s="213" t="s">
        <v>121</v>
      </c>
      <c r="AU252" s="213" t="s">
        <v>83</v>
      </c>
      <c r="AV252" s="12" t="s">
        <v>83</v>
      </c>
      <c r="AW252" s="12" t="s">
        <v>30</v>
      </c>
      <c r="AX252" s="12" t="s">
        <v>81</v>
      </c>
      <c r="AY252" s="213" t="s">
        <v>115</v>
      </c>
    </row>
    <row r="253" spans="2:65" s="1" customFormat="1" ht="24" customHeight="1">
      <c r="B253" s="32"/>
      <c r="C253" s="189" t="s">
        <v>429</v>
      </c>
      <c r="D253" s="189" t="s">
        <v>118</v>
      </c>
      <c r="E253" s="190" t="s">
        <v>430</v>
      </c>
      <c r="F253" s="191" t="s">
        <v>431</v>
      </c>
      <c r="G253" s="192" t="s">
        <v>169</v>
      </c>
      <c r="H253" s="193">
        <v>5</v>
      </c>
      <c r="I253" s="194"/>
      <c r="J253" s="195">
        <f>ROUND(I253*H253,2)</f>
        <v>0</v>
      </c>
      <c r="K253" s="191" t="s">
        <v>1</v>
      </c>
      <c r="L253" s="36"/>
      <c r="M253" s="196" t="s">
        <v>1</v>
      </c>
      <c r="N253" s="197" t="s">
        <v>38</v>
      </c>
      <c r="O253" s="64"/>
      <c r="P253" s="198">
        <f>O253*H253</f>
        <v>0</v>
      </c>
      <c r="Q253" s="198">
        <v>6.6000000000000003E-2</v>
      </c>
      <c r="R253" s="198">
        <f>Q253*H253</f>
        <v>0.33</v>
      </c>
      <c r="S253" s="198">
        <v>0</v>
      </c>
      <c r="T253" s="199">
        <f>S253*H253</f>
        <v>0</v>
      </c>
      <c r="AR253" s="200" t="s">
        <v>120</v>
      </c>
      <c r="AT253" s="200" t="s">
        <v>118</v>
      </c>
      <c r="AU253" s="200" t="s">
        <v>83</v>
      </c>
      <c r="AY253" s="15" t="s">
        <v>115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5" t="s">
        <v>81</v>
      </c>
      <c r="BK253" s="201">
        <f>ROUND(I253*H253,2)</f>
        <v>0</v>
      </c>
      <c r="BL253" s="15" t="s">
        <v>120</v>
      </c>
      <c r="BM253" s="200" t="s">
        <v>432</v>
      </c>
    </row>
    <row r="254" spans="2:65" s="12" customFormat="1">
      <c r="B254" s="202"/>
      <c r="C254" s="203"/>
      <c r="D254" s="204" t="s">
        <v>121</v>
      </c>
      <c r="E254" s="205" t="s">
        <v>1</v>
      </c>
      <c r="F254" s="206" t="s">
        <v>124</v>
      </c>
      <c r="G254" s="203"/>
      <c r="H254" s="207">
        <v>5</v>
      </c>
      <c r="I254" s="208"/>
      <c r="J254" s="203"/>
      <c r="K254" s="203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121</v>
      </c>
      <c r="AU254" s="213" t="s">
        <v>83</v>
      </c>
      <c r="AV254" s="12" t="s">
        <v>83</v>
      </c>
      <c r="AW254" s="12" t="s">
        <v>30</v>
      </c>
      <c r="AX254" s="12" t="s">
        <v>81</v>
      </c>
      <c r="AY254" s="213" t="s">
        <v>115</v>
      </c>
    </row>
    <row r="255" spans="2:65" s="1" customFormat="1" ht="24" customHeight="1">
      <c r="B255" s="32"/>
      <c r="C255" s="189" t="s">
        <v>433</v>
      </c>
      <c r="D255" s="189" t="s">
        <v>118</v>
      </c>
      <c r="E255" s="190" t="s">
        <v>434</v>
      </c>
      <c r="F255" s="191" t="s">
        <v>435</v>
      </c>
      <c r="G255" s="192" t="s">
        <v>169</v>
      </c>
      <c r="H255" s="193">
        <v>5</v>
      </c>
      <c r="I255" s="194"/>
      <c r="J255" s="195">
        <f>ROUND(I255*H255,2)</f>
        <v>0</v>
      </c>
      <c r="K255" s="191" t="s">
        <v>1</v>
      </c>
      <c r="L255" s="36"/>
      <c r="M255" s="196" t="s">
        <v>1</v>
      </c>
      <c r="N255" s="197" t="s">
        <v>38</v>
      </c>
      <c r="O255" s="64"/>
      <c r="P255" s="198">
        <f>O255*H255</f>
        <v>0</v>
      </c>
      <c r="Q255" s="198">
        <v>0.01</v>
      </c>
      <c r="R255" s="198">
        <f>Q255*H255</f>
        <v>0.05</v>
      </c>
      <c r="S255" s="198">
        <v>0</v>
      </c>
      <c r="T255" s="199">
        <f>S255*H255</f>
        <v>0</v>
      </c>
      <c r="AR255" s="200" t="s">
        <v>120</v>
      </c>
      <c r="AT255" s="200" t="s">
        <v>118</v>
      </c>
      <c r="AU255" s="200" t="s">
        <v>83</v>
      </c>
      <c r="AY255" s="15" t="s">
        <v>115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5" t="s">
        <v>81</v>
      </c>
      <c r="BK255" s="201">
        <f>ROUND(I255*H255,2)</f>
        <v>0</v>
      </c>
      <c r="BL255" s="15" t="s">
        <v>120</v>
      </c>
      <c r="BM255" s="200" t="s">
        <v>436</v>
      </c>
    </row>
    <row r="256" spans="2:65" s="12" customFormat="1">
      <c r="B256" s="202"/>
      <c r="C256" s="203"/>
      <c r="D256" s="204" t="s">
        <v>121</v>
      </c>
      <c r="E256" s="205" t="s">
        <v>1</v>
      </c>
      <c r="F256" s="206" t="s">
        <v>124</v>
      </c>
      <c r="G256" s="203"/>
      <c r="H256" s="207">
        <v>5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121</v>
      </c>
      <c r="AU256" s="213" t="s">
        <v>83</v>
      </c>
      <c r="AV256" s="12" t="s">
        <v>83</v>
      </c>
      <c r="AW256" s="12" t="s">
        <v>30</v>
      </c>
      <c r="AX256" s="12" t="s">
        <v>81</v>
      </c>
      <c r="AY256" s="213" t="s">
        <v>115</v>
      </c>
    </row>
    <row r="257" spans="2:65" s="1" customFormat="1" ht="24" customHeight="1">
      <c r="B257" s="32"/>
      <c r="C257" s="189" t="s">
        <v>437</v>
      </c>
      <c r="D257" s="189" t="s">
        <v>118</v>
      </c>
      <c r="E257" s="190" t="s">
        <v>438</v>
      </c>
      <c r="F257" s="191" t="s">
        <v>439</v>
      </c>
      <c r="G257" s="192" t="s">
        <v>169</v>
      </c>
      <c r="H257" s="193">
        <v>5</v>
      </c>
      <c r="I257" s="194"/>
      <c r="J257" s="195">
        <f t="shared" ref="J257:J262" si="0">ROUND(I257*H257,2)</f>
        <v>0</v>
      </c>
      <c r="K257" s="191" t="s">
        <v>1</v>
      </c>
      <c r="L257" s="36"/>
      <c r="M257" s="196" t="s">
        <v>1</v>
      </c>
      <c r="N257" s="197" t="s">
        <v>38</v>
      </c>
      <c r="O257" s="64"/>
      <c r="P257" s="198">
        <f t="shared" ref="P257:P262" si="1">O257*H257</f>
        <v>0</v>
      </c>
      <c r="Q257" s="198">
        <v>0</v>
      </c>
      <c r="R257" s="198">
        <f t="shared" ref="R257:R262" si="2">Q257*H257</f>
        <v>0</v>
      </c>
      <c r="S257" s="198">
        <v>0</v>
      </c>
      <c r="T257" s="199">
        <f t="shared" ref="T257:T262" si="3">S257*H257</f>
        <v>0</v>
      </c>
      <c r="AR257" s="200" t="s">
        <v>120</v>
      </c>
      <c r="AT257" s="200" t="s">
        <v>118</v>
      </c>
      <c r="AU257" s="200" t="s">
        <v>83</v>
      </c>
      <c r="AY257" s="15" t="s">
        <v>115</v>
      </c>
      <c r="BE257" s="201">
        <f t="shared" ref="BE257:BE262" si="4">IF(N257="základní",J257,0)</f>
        <v>0</v>
      </c>
      <c r="BF257" s="201">
        <f t="shared" ref="BF257:BF262" si="5">IF(N257="snížená",J257,0)</f>
        <v>0</v>
      </c>
      <c r="BG257" s="201">
        <f t="shared" ref="BG257:BG262" si="6">IF(N257="zákl. přenesená",J257,0)</f>
        <v>0</v>
      </c>
      <c r="BH257" s="201">
        <f t="shared" ref="BH257:BH262" si="7">IF(N257="sníž. přenesená",J257,0)</f>
        <v>0</v>
      </c>
      <c r="BI257" s="201">
        <f t="shared" ref="BI257:BI262" si="8">IF(N257="nulová",J257,0)</f>
        <v>0</v>
      </c>
      <c r="BJ257" s="15" t="s">
        <v>81</v>
      </c>
      <c r="BK257" s="201">
        <f t="shared" ref="BK257:BK262" si="9">ROUND(I257*H257,2)</f>
        <v>0</v>
      </c>
      <c r="BL257" s="15" t="s">
        <v>120</v>
      </c>
      <c r="BM257" s="200" t="s">
        <v>440</v>
      </c>
    </row>
    <row r="258" spans="2:65" s="1" customFormat="1" ht="24" customHeight="1">
      <c r="B258" s="32"/>
      <c r="C258" s="189" t="s">
        <v>441</v>
      </c>
      <c r="D258" s="189" t="s">
        <v>118</v>
      </c>
      <c r="E258" s="190" t="s">
        <v>442</v>
      </c>
      <c r="F258" s="191" t="s">
        <v>443</v>
      </c>
      <c r="G258" s="192" t="s">
        <v>169</v>
      </c>
      <c r="H258" s="193">
        <v>5</v>
      </c>
      <c r="I258" s="194"/>
      <c r="J258" s="195">
        <f t="shared" si="0"/>
        <v>0</v>
      </c>
      <c r="K258" s="191" t="s">
        <v>1</v>
      </c>
      <c r="L258" s="36"/>
      <c r="M258" s="196" t="s">
        <v>1</v>
      </c>
      <c r="N258" s="197" t="s">
        <v>38</v>
      </c>
      <c r="O258" s="64"/>
      <c r="P258" s="198">
        <f t="shared" si="1"/>
        <v>0</v>
      </c>
      <c r="Q258" s="198">
        <v>0.05</v>
      </c>
      <c r="R258" s="198">
        <f t="shared" si="2"/>
        <v>0.25</v>
      </c>
      <c r="S258" s="198">
        <v>0</v>
      </c>
      <c r="T258" s="199">
        <f t="shared" si="3"/>
        <v>0</v>
      </c>
      <c r="AR258" s="200" t="s">
        <v>120</v>
      </c>
      <c r="AT258" s="200" t="s">
        <v>118</v>
      </c>
      <c r="AU258" s="200" t="s">
        <v>83</v>
      </c>
      <c r="AY258" s="15" t="s">
        <v>115</v>
      </c>
      <c r="BE258" s="201">
        <f t="shared" si="4"/>
        <v>0</v>
      </c>
      <c r="BF258" s="201">
        <f t="shared" si="5"/>
        <v>0</v>
      </c>
      <c r="BG258" s="201">
        <f t="shared" si="6"/>
        <v>0</v>
      </c>
      <c r="BH258" s="201">
        <f t="shared" si="7"/>
        <v>0</v>
      </c>
      <c r="BI258" s="201">
        <f t="shared" si="8"/>
        <v>0</v>
      </c>
      <c r="BJ258" s="15" t="s">
        <v>81</v>
      </c>
      <c r="BK258" s="201">
        <f t="shared" si="9"/>
        <v>0</v>
      </c>
      <c r="BL258" s="15" t="s">
        <v>120</v>
      </c>
      <c r="BM258" s="200" t="s">
        <v>444</v>
      </c>
    </row>
    <row r="259" spans="2:65" s="1" customFormat="1" ht="16.5" customHeight="1">
      <c r="B259" s="32"/>
      <c r="C259" s="189" t="s">
        <v>445</v>
      </c>
      <c r="D259" s="189" t="s">
        <v>118</v>
      </c>
      <c r="E259" s="190" t="s">
        <v>446</v>
      </c>
      <c r="F259" s="191" t="s">
        <v>447</v>
      </c>
      <c r="G259" s="192" t="s">
        <v>169</v>
      </c>
      <c r="H259" s="193">
        <v>14</v>
      </c>
      <c r="I259" s="194"/>
      <c r="J259" s="195">
        <f t="shared" si="0"/>
        <v>0</v>
      </c>
      <c r="K259" s="191" t="s">
        <v>1</v>
      </c>
      <c r="L259" s="36"/>
      <c r="M259" s="196" t="s">
        <v>1</v>
      </c>
      <c r="N259" s="197" t="s">
        <v>38</v>
      </c>
      <c r="O259" s="64"/>
      <c r="P259" s="198">
        <f t="shared" si="1"/>
        <v>0</v>
      </c>
      <c r="Q259" s="198">
        <v>0</v>
      </c>
      <c r="R259" s="198">
        <f t="shared" si="2"/>
        <v>0</v>
      </c>
      <c r="S259" s="198">
        <v>0</v>
      </c>
      <c r="T259" s="199">
        <f t="shared" si="3"/>
        <v>0</v>
      </c>
      <c r="AR259" s="200" t="s">
        <v>120</v>
      </c>
      <c r="AT259" s="200" t="s">
        <v>118</v>
      </c>
      <c r="AU259" s="200" t="s">
        <v>83</v>
      </c>
      <c r="AY259" s="15" t="s">
        <v>115</v>
      </c>
      <c r="BE259" s="201">
        <f t="shared" si="4"/>
        <v>0</v>
      </c>
      <c r="BF259" s="201">
        <f t="shared" si="5"/>
        <v>0</v>
      </c>
      <c r="BG259" s="201">
        <f t="shared" si="6"/>
        <v>0</v>
      </c>
      <c r="BH259" s="201">
        <f t="shared" si="7"/>
        <v>0</v>
      </c>
      <c r="BI259" s="201">
        <f t="shared" si="8"/>
        <v>0</v>
      </c>
      <c r="BJ259" s="15" t="s">
        <v>81</v>
      </c>
      <c r="BK259" s="201">
        <f t="shared" si="9"/>
        <v>0</v>
      </c>
      <c r="BL259" s="15" t="s">
        <v>120</v>
      </c>
      <c r="BM259" s="200" t="s">
        <v>448</v>
      </c>
    </row>
    <row r="260" spans="2:65" s="1" customFormat="1" ht="16.5" customHeight="1">
      <c r="B260" s="32"/>
      <c r="C260" s="189" t="s">
        <v>449</v>
      </c>
      <c r="D260" s="189" t="s">
        <v>118</v>
      </c>
      <c r="E260" s="190" t="s">
        <v>450</v>
      </c>
      <c r="F260" s="191" t="s">
        <v>451</v>
      </c>
      <c r="G260" s="192" t="s">
        <v>169</v>
      </c>
      <c r="H260" s="193">
        <v>1</v>
      </c>
      <c r="I260" s="194"/>
      <c r="J260" s="195">
        <f t="shared" si="0"/>
        <v>0</v>
      </c>
      <c r="K260" s="191" t="s">
        <v>1</v>
      </c>
      <c r="L260" s="36"/>
      <c r="M260" s="196" t="s">
        <v>1</v>
      </c>
      <c r="N260" s="197" t="s">
        <v>38</v>
      </c>
      <c r="O260" s="64"/>
      <c r="P260" s="198">
        <f t="shared" si="1"/>
        <v>0</v>
      </c>
      <c r="Q260" s="198">
        <v>0</v>
      </c>
      <c r="R260" s="198">
        <f t="shared" si="2"/>
        <v>0</v>
      </c>
      <c r="S260" s="198">
        <v>0</v>
      </c>
      <c r="T260" s="199">
        <f t="shared" si="3"/>
        <v>0</v>
      </c>
      <c r="AR260" s="200" t="s">
        <v>120</v>
      </c>
      <c r="AT260" s="200" t="s">
        <v>118</v>
      </c>
      <c r="AU260" s="200" t="s">
        <v>83</v>
      </c>
      <c r="AY260" s="15" t="s">
        <v>115</v>
      </c>
      <c r="BE260" s="201">
        <f t="shared" si="4"/>
        <v>0</v>
      </c>
      <c r="BF260" s="201">
        <f t="shared" si="5"/>
        <v>0</v>
      </c>
      <c r="BG260" s="201">
        <f t="shared" si="6"/>
        <v>0</v>
      </c>
      <c r="BH260" s="201">
        <f t="shared" si="7"/>
        <v>0</v>
      </c>
      <c r="BI260" s="201">
        <f t="shared" si="8"/>
        <v>0</v>
      </c>
      <c r="BJ260" s="15" t="s">
        <v>81</v>
      </c>
      <c r="BK260" s="201">
        <f t="shared" si="9"/>
        <v>0</v>
      </c>
      <c r="BL260" s="15" t="s">
        <v>120</v>
      </c>
      <c r="BM260" s="200" t="s">
        <v>452</v>
      </c>
    </row>
    <row r="261" spans="2:65" s="1" customFormat="1" ht="24" customHeight="1">
      <c r="B261" s="32"/>
      <c r="C261" s="189" t="s">
        <v>453</v>
      </c>
      <c r="D261" s="189" t="s">
        <v>118</v>
      </c>
      <c r="E261" s="190" t="s">
        <v>454</v>
      </c>
      <c r="F261" s="191" t="s">
        <v>455</v>
      </c>
      <c r="G261" s="192" t="s">
        <v>169</v>
      </c>
      <c r="H261" s="193">
        <v>1</v>
      </c>
      <c r="I261" s="194"/>
      <c r="J261" s="195">
        <f t="shared" si="0"/>
        <v>0</v>
      </c>
      <c r="K261" s="191" t="s">
        <v>1</v>
      </c>
      <c r="L261" s="36"/>
      <c r="M261" s="196" t="s">
        <v>1</v>
      </c>
      <c r="N261" s="197" t="s">
        <v>38</v>
      </c>
      <c r="O261" s="64"/>
      <c r="P261" s="198">
        <f t="shared" si="1"/>
        <v>0</v>
      </c>
      <c r="Q261" s="198">
        <v>0</v>
      </c>
      <c r="R261" s="198">
        <f t="shared" si="2"/>
        <v>0</v>
      </c>
      <c r="S261" s="198">
        <v>0</v>
      </c>
      <c r="T261" s="199">
        <f t="shared" si="3"/>
        <v>0</v>
      </c>
      <c r="AR261" s="200" t="s">
        <v>120</v>
      </c>
      <c r="AT261" s="200" t="s">
        <v>118</v>
      </c>
      <c r="AU261" s="200" t="s">
        <v>83</v>
      </c>
      <c r="AY261" s="15" t="s">
        <v>115</v>
      </c>
      <c r="BE261" s="201">
        <f t="shared" si="4"/>
        <v>0</v>
      </c>
      <c r="BF261" s="201">
        <f t="shared" si="5"/>
        <v>0</v>
      </c>
      <c r="BG261" s="201">
        <f t="shared" si="6"/>
        <v>0</v>
      </c>
      <c r="BH261" s="201">
        <f t="shared" si="7"/>
        <v>0</v>
      </c>
      <c r="BI261" s="201">
        <f t="shared" si="8"/>
        <v>0</v>
      </c>
      <c r="BJ261" s="15" t="s">
        <v>81</v>
      </c>
      <c r="BK261" s="201">
        <f t="shared" si="9"/>
        <v>0</v>
      </c>
      <c r="BL261" s="15" t="s">
        <v>120</v>
      </c>
      <c r="BM261" s="200" t="s">
        <v>456</v>
      </c>
    </row>
    <row r="262" spans="2:65" s="1" customFormat="1" ht="16.5" customHeight="1">
      <c r="B262" s="32"/>
      <c r="C262" s="225" t="s">
        <v>457</v>
      </c>
      <c r="D262" s="225" t="s">
        <v>142</v>
      </c>
      <c r="E262" s="226" t="s">
        <v>458</v>
      </c>
      <c r="F262" s="227" t="s">
        <v>459</v>
      </c>
      <c r="G262" s="228" t="s">
        <v>169</v>
      </c>
      <c r="H262" s="229">
        <v>1</v>
      </c>
      <c r="I262" s="230"/>
      <c r="J262" s="231">
        <f t="shared" si="0"/>
        <v>0</v>
      </c>
      <c r="K262" s="227" t="s">
        <v>1</v>
      </c>
      <c r="L262" s="232"/>
      <c r="M262" s="233" t="s">
        <v>1</v>
      </c>
      <c r="N262" s="234" t="s">
        <v>38</v>
      </c>
      <c r="O262" s="64"/>
      <c r="P262" s="198">
        <f t="shared" si="1"/>
        <v>0</v>
      </c>
      <c r="Q262" s="198">
        <v>0</v>
      </c>
      <c r="R262" s="198">
        <f t="shared" si="2"/>
        <v>0</v>
      </c>
      <c r="S262" s="198">
        <v>0</v>
      </c>
      <c r="T262" s="199">
        <f t="shared" si="3"/>
        <v>0</v>
      </c>
      <c r="AR262" s="200" t="s">
        <v>128</v>
      </c>
      <c r="AT262" s="200" t="s">
        <v>142</v>
      </c>
      <c r="AU262" s="200" t="s">
        <v>83</v>
      </c>
      <c r="AY262" s="15" t="s">
        <v>115</v>
      </c>
      <c r="BE262" s="201">
        <f t="shared" si="4"/>
        <v>0</v>
      </c>
      <c r="BF262" s="201">
        <f t="shared" si="5"/>
        <v>0</v>
      </c>
      <c r="BG262" s="201">
        <f t="shared" si="6"/>
        <v>0</v>
      </c>
      <c r="BH262" s="201">
        <f t="shared" si="7"/>
        <v>0</v>
      </c>
      <c r="BI262" s="201">
        <f t="shared" si="8"/>
        <v>0</v>
      </c>
      <c r="BJ262" s="15" t="s">
        <v>81</v>
      </c>
      <c r="BK262" s="201">
        <f t="shared" si="9"/>
        <v>0</v>
      </c>
      <c r="BL262" s="15" t="s">
        <v>120</v>
      </c>
      <c r="BM262" s="200" t="s">
        <v>460</v>
      </c>
    </row>
    <row r="263" spans="2:65" s="11" customFormat="1" ht="22.9" customHeight="1">
      <c r="B263" s="173"/>
      <c r="C263" s="174"/>
      <c r="D263" s="175" t="s">
        <v>72</v>
      </c>
      <c r="E263" s="187" t="s">
        <v>126</v>
      </c>
      <c r="F263" s="187" t="s">
        <v>127</v>
      </c>
      <c r="G263" s="174"/>
      <c r="H263" s="174"/>
      <c r="I263" s="177"/>
      <c r="J263" s="188">
        <f>BK263</f>
        <v>0</v>
      </c>
      <c r="K263" s="174"/>
      <c r="L263" s="179"/>
      <c r="M263" s="180"/>
      <c r="N263" s="181"/>
      <c r="O263" s="181"/>
      <c r="P263" s="182">
        <f>P264+P265</f>
        <v>0</v>
      </c>
      <c r="Q263" s="181"/>
      <c r="R263" s="182">
        <f>R264+R265</f>
        <v>0</v>
      </c>
      <c r="S263" s="181"/>
      <c r="T263" s="183">
        <f>T264+T265</f>
        <v>1.8120000000000001</v>
      </c>
      <c r="AR263" s="184" t="s">
        <v>81</v>
      </c>
      <c r="AT263" s="185" t="s">
        <v>72</v>
      </c>
      <c r="AU263" s="185" t="s">
        <v>81</v>
      </c>
      <c r="AY263" s="184" t="s">
        <v>115</v>
      </c>
      <c r="BK263" s="186">
        <f>BK264+BK265</f>
        <v>0</v>
      </c>
    </row>
    <row r="264" spans="2:65" s="1" customFormat="1" ht="24" customHeight="1">
      <c r="B264" s="32"/>
      <c r="C264" s="189" t="s">
        <v>461</v>
      </c>
      <c r="D264" s="189" t="s">
        <v>118</v>
      </c>
      <c r="E264" s="190" t="s">
        <v>462</v>
      </c>
      <c r="F264" s="191" t="s">
        <v>463</v>
      </c>
      <c r="G264" s="192" t="s">
        <v>169</v>
      </c>
      <c r="H264" s="193">
        <v>1</v>
      </c>
      <c r="I264" s="194"/>
      <c r="J264" s="195">
        <f>ROUND(I264*H264,2)</f>
        <v>0</v>
      </c>
      <c r="K264" s="191" t="s">
        <v>1</v>
      </c>
      <c r="L264" s="36"/>
      <c r="M264" s="196" t="s">
        <v>1</v>
      </c>
      <c r="N264" s="197" t="s">
        <v>38</v>
      </c>
      <c r="O264" s="64"/>
      <c r="P264" s="198">
        <f>O264*H264</f>
        <v>0</v>
      </c>
      <c r="Q264" s="198">
        <v>0</v>
      </c>
      <c r="R264" s="198">
        <f>Q264*H264</f>
        <v>0</v>
      </c>
      <c r="S264" s="198">
        <v>0.08</v>
      </c>
      <c r="T264" s="199">
        <f>S264*H264</f>
        <v>0.08</v>
      </c>
      <c r="AR264" s="200" t="s">
        <v>120</v>
      </c>
      <c r="AT264" s="200" t="s">
        <v>118</v>
      </c>
      <c r="AU264" s="200" t="s">
        <v>83</v>
      </c>
      <c r="AY264" s="15" t="s">
        <v>115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5" t="s">
        <v>81</v>
      </c>
      <c r="BK264" s="201">
        <f>ROUND(I264*H264,2)</f>
        <v>0</v>
      </c>
      <c r="BL264" s="15" t="s">
        <v>120</v>
      </c>
      <c r="BM264" s="200" t="s">
        <v>464</v>
      </c>
    </row>
    <row r="265" spans="2:65" s="11" customFormat="1" ht="20.85" customHeight="1">
      <c r="B265" s="173"/>
      <c r="C265" s="174"/>
      <c r="D265" s="175" t="s">
        <v>72</v>
      </c>
      <c r="E265" s="187" t="s">
        <v>465</v>
      </c>
      <c r="F265" s="187" t="s">
        <v>466</v>
      </c>
      <c r="G265" s="174"/>
      <c r="H265" s="174"/>
      <c r="I265" s="177"/>
      <c r="J265" s="188">
        <f>BK265</f>
        <v>0</v>
      </c>
      <c r="K265" s="174"/>
      <c r="L265" s="179"/>
      <c r="M265" s="180"/>
      <c r="N265" s="181"/>
      <c r="O265" s="181"/>
      <c r="P265" s="182">
        <f>SUM(P266:P275)</f>
        <v>0</v>
      </c>
      <c r="Q265" s="181"/>
      <c r="R265" s="182">
        <f>SUM(R266:R275)</f>
        <v>0</v>
      </c>
      <c r="S265" s="181"/>
      <c r="T265" s="183">
        <f>SUM(T266:T275)</f>
        <v>1.732</v>
      </c>
      <c r="AR265" s="184" t="s">
        <v>81</v>
      </c>
      <c r="AT265" s="185" t="s">
        <v>72</v>
      </c>
      <c r="AU265" s="185" t="s">
        <v>83</v>
      </c>
      <c r="AY265" s="184" t="s">
        <v>115</v>
      </c>
      <c r="BK265" s="186">
        <f>SUM(BK266:BK275)</f>
        <v>0</v>
      </c>
    </row>
    <row r="266" spans="2:65" s="1" customFormat="1" ht="24" customHeight="1">
      <c r="B266" s="32"/>
      <c r="C266" s="189" t="s">
        <v>467</v>
      </c>
      <c r="D266" s="189" t="s">
        <v>118</v>
      </c>
      <c r="E266" s="190" t="s">
        <v>468</v>
      </c>
      <c r="F266" s="191" t="s">
        <v>469</v>
      </c>
      <c r="G266" s="192" t="s">
        <v>119</v>
      </c>
      <c r="H266" s="193">
        <v>173.2</v>
      </c>
      <c r="I266" s="194"/>
      <c r="J266" s="195">
        <f>ROUND(I266*H266,2)</f>
        <v>0</v>
      </c>
      <c r="K266" s="191" t="s">
        <v>1</v>
      </c>
      <c r="L266" s="36"/>
      <c r="M266" s="196" t="s">
        <v>1</v>
      </c>
      <c r="N266" s="197" t="s">
        <v>38</v>
      </c>
      <c r="O266" s="64"/>
      <c r="P266" s="198">
        <f>O266*H266</f>
        <v>0</v>
      </c>
      <c r="Q266" s="198">
        <v>0</v>
      </c>
      <c r="R266" s="198">
        <f>Q266*H266</f>
        <v>0</v>
      </c>
      <c r="S266" s="198">
        <v>0.01</v>
      </c>
      <c r="T266" s="199">
        <f>S266*H266</f>
        <v>1.732</v>
      </c>
      <c r="AR266" s="200" t="s">
        <v>120</v>
      </c>
      <c r="AT266" s="200" t="s">
        <v>118</v>
      </c>
      <c r="AU266" s="200" t="s">
        <v>116</v>
      </c>
      <c r="AY266" s="15" t="s">
        <v>115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5" t="s">
        <v>81</v>
      </c>
      <c r="BK266" s="201">
        <f>ROUND(I266*H266,2)</f>
        <v>0</v>
      </c>
      <c r="BL266" s="15" t="s">
        <v>120</v>
      </c>
      <c r="BM266" s="200" t="s">
        <v>470</v>
      </c>
    </row>
    <row r="267" spans="2:65" s="12" customFormat="1">
      <c r="B267" s="202"/>
      <c r="C267" s="203"/>
      <c r="D267" s="204" t="s">
        <v>121</v>
      </c>
      <c r="E267" s="205" t="s">
        <v>1</v>
      </c>
      <c r="F267" s="206" t="s">
        <v>196</v>
      </c>
      <c r="G267" s="203"/>
      <c r="H267" s="207">
        <v>173.2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121</v>
      </c>
      <c r="AU267" s="213" t="s">
        <v>116</v>
      </c>
      <c r="AV267" s="12" t="s">
        <v>83</v>
      </c>
      <c r="AW267" s="12" t="s">
        <v>30</v>
      </c>
      <c r="AX267" s="12" t="s">
        <v>81</v>
      </c>
      <c r="AY267" s="213" t="s">
        <v>115</v>
      </c>
    </row>
    <row r="268" spans="2:65" s="1" customFormat="1" ht="24" customHeight="1">
      <c r="B268" s="32"/>
      <c r="C268" s="189" t="s">
        <v>471</v>
      </c>
      <c r="D268" s="189" t="s">
        <v>118</v>
      </c>
      <c r="E268" s="190" t="s">
        <v>472</v>
      </c>
      <c r="F268" s="191" t="s">
        <v>473</v>
      </c>
      <c r="G268" s="192" t="s">
        <v>137</v>
      </c>
      <c r="H268" s="193">
        <v>2.72</v>
      </c>
      <c r="I268" s="194"/>
      <c r="J268" s="195">
        <f>ROUND(I268*H268,2)</f>
        <v>0</v>
      </c>
      <c r="K268" s="191" t="s">
        <v>1</v>
      </c>
      <c r="L268" s="36"/>
      <c r="M268" s="196" t="s">
        <v>1</v>
      </c>
      <c r="N268" s="197" t="s">
        <v>38</v>
      </c>
      <c r="O268" s="64"/>
      <c r="P268" s="198">
        <f>O268*H268</f>
        <v>0</v>
      </c>
      <c r="Q268" s="198">
        <v>0</v>
      </c>
      <c r="R268" s="198">
        <f>Q268*H268</f>
        <v>0</v>
      </c>
      <c r="S268" s="198">
        <v>0</v>
      </c>
      <c r="T268" s="199">
        <f>S268*H268</f>
        <v>0</v>
      </c>
      <c r="AR268" s="200" t="s">
        <v>120</v>
      </c>
      <c r="AT268" s="200" t="s">
        <v>118</v>
      </c>
      <c r="AU268" s="200" t="s">
        <v>116</v>
      </c>
      <c r="AY268" s="15" t="s">
        <v>115</v>
      </c>
      <c r="BE268" s="201">
        <f>IF(N268="základní",J268,0)</f>
        <v>0</v>
      </c>
      <c r="BF268" s="201">
        <f>IF(N268="snížená",J268,0)</f>
        <v>0</v>
      </c>
      <c r="BG268" s="201">
        <f>IF(N268="zákl. přenesená",J268,0)</f>
        <v>0</v>
      </c>
      <c r="BH268" s="201">
        <f>IF(N268="sníž. přenesená",J268,0)</f>
        <v>0</v>
      </c>
      <c r="BI268" s="201">
        <f>IF(N268="nulová",J268,0)</f>
        <v>0</v>
      </c>
      <c r="BJ268" s="15" t="s">
        <v>81</v>
      </c>
      <c r="BK268" s="201">
        <f>ROUND(I268*H268,2)</f>
        <v>0</v>
      </c>
      <c r="BL268" s="15" t="s">
        <v>120</v>
      </c>
      <c r="BM268" s="200" t="s">
        <v>474</v>
      </c>
    </row>
    <row r="269" spans="2:65" s="1" customFormat="1" ht="24" customHeight="1">
      <c r="B269" s="32"/>
      <c r="C269" s="189" t="s">
        <v>475</v>
      </c>
      <c r="D269" s="189" t="s">
        <v>118</v>
      </c>
      <c r="E269" s="190" t="s">
        <v>476</v>
      </c>
      <c r="F269" s="191" t="s">
        <v>477</v>
      </c>
      <c r="G269" s="192" t="s">
        <v>137</v>
      </c>
      <c r="H269" s="193">
        <v>59.84</v>
      </c>
      <c r="I269" s="194"/>
      <c r="J269" s="195">
        <f>ROUND(I269*H269,2)</f>
        <v>0</v>
      </c>
      <c r="K269" s="191" t="s">
        <v>1</v>
      </c>
      <c r="L269" s="36"/>
      <c r="M269" s="196" t="s">
        <v>1</v>
      </c>
      <c r="N269" s="197" t="s">
        <v>38</v>
      </c>
      <c r="O269" s="64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AR269" s="200" t="s">
        <v>120</v>
      </c>
      <c r="AT269" s="200" t="s">
        <v>118</v>
      </c>
      <c r="AU269" s="200" t="s">
        <v>116</v>
      </c>
      <c r="AY269" s="15" t="s">
        <v>115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5" t="s">
        <v>81</v>
      </c>
      <c r="BK269" s="201">
        <f>ROUND(I269*H269,2)</f>
        <v>0</v>
      </c>
      <c r="BL269" s="15" t="s">
        <v>120</v>
      </c>
      <c r="BM269" s="200" t="s">
        <v>478</v>
      </c>
    </row>
    <row r="270" spans="2:65" s="12" customFormat="1">
      <c r="B270" s="202"/>
      <c r="C270" s="203"/>
      <c r="D270" s="204" t="s">
        <v>121</v>
      </c>
      <c r="E270" s="205" t="s">
        <v>1</v>
      </c>
      <c r="F270" s="206" t="s">
        <v>479</v>
      </c>
      <c r="G270" s="203"/>
      <c r="H270" s="207">
        <v>2.72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121</v>
      </c>
      <c r="AU270" s="213" t="s">
        <v>116</v>
      </c>
      <c r="AV270" s="12" t="s">
        <v>83</v>
      </c>
      <c r="AW270" s="12" t="s">
        <v>30</v>
      </c>
      <c r="AX270" s="12" t="s">
        <v>81</v>
      </c>
      <c r="AY270" s="213" t="s">
        <v>115</v>
      </c>
    </row>
    <row r="271" spans="2:65" s="12" customFormat="1">
      <c r="B271" s="202"/>
      <c r="C271" s="203"/>
      <c r="D271" s="204" t="s">
        <v>121</v>
      </c>
      <c r="E271" s="203"/>
      <c r="F271" s="206" t="s">
        <v>480</v>
      </c>
      <c r="G271" s="203"/>
      <c r="H271" s="207">
        <v>59.84</v>
      </c>
      <c r="I271" s="208"/>
      <c r="J271" s="203"/>
      <c r="K271" s="203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121</v>
      </c>
      <c r="AU271" s="213" t="s">
        <v>116</v>
      </c>
      <c r="AV271" s="12" t="s">
        <v>83</v>
      </c>
      <c r="AW271" s="12" t="s">
        <v>4</v>
      </c>
      <c r="AX271" s="12" t="s">
        <v>81</v>
      </c>
      <c r="AY271" s="213" t="s">
        <v>115</v>
      </c>
    </row>
    <row r="272" spans="2:65" s="1" customFormat="1" ht="16.5" customHeight="1">
      <c r="B272" s="32"/>
      <c r="C272" s="189" t="s">
        <v>481</v>
      </c>
      <c r="D272" s="189" t="s">
        <v>118</v>
      </c>
      <c r="E272" s="190" t="s">
        <v>482</v>
      </c>
      <c r="F272" s="191" t="s">
        <v>483</v>
      </c>
      <c r="G272" s="192" t="s">
        <v>137</v>
      </c>
      <c r="H272" s="193">
        <v>2.72</v>
      </c>
      <c r="I272" s="194"/>
      <c r="J272" s="195">
        <f>ROUND(I272*H272,2)</f>
        <v>0</v>
      </c>
      <c r="K272" s="191" t="s">
        <v>1</v>
      </c>
      <c r="L272" s="36"/>
      <c r="M272" s="196" t="s">
        <v>1</v>
      </c>
      <c r="N272" s="197" t="s">
        <v>38</v>
      </c>
      <c r="O272" s="64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AR272" s="200" t="s">
        <v>120</v>
      </c>
      <c r="AT272" s="200" t="s">
        <v>118</v>
      </c>
      <c r="AU272" s="200" t="s">
        <v>116</v>
      </c>
      <c r="AY272" s="15" t="s">
        <v>115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5" t="s">
        <v>81</v>
      </c>
      <c r="BK272" s="201">
        <f>ROUND(I272*H272,2)</f>
        <v>0</v>
      </c>
      <c r="BL272" s="15" t="s">
        <v>120</v>
      </c>
      <c r="BM272" s="200" t="s">
        <v>484</v>
      </c>
    </row>
    <row r="273" spans="2:65" s="1" customFormat="1" ht="24" customHeight="1">
      <c r="B273" s="32"/>
      <c r="C273" s="189" t="s">
        <v>485</v>
      </c>
      <c r="D273" s="189" t="s">
        <v>118</v>
      </c>
      <c r="E273" s="190" t="s">
        <v>135</v>
      </c>
      <c r="F273" s="191" t="s">
        <v>136</v>
      </c>
      <c r="G273" s="192" t="s">
        <v>137</v>
      </c>
      <c r="H273" s="193">
        <v>2.72</v>
      </c>
      <c r="I273" s="194"/>
      <c r="J273" s="195">
        <f>ROUND(I273*H273,2)</f>
        <v>0</v>
      </c>
      <c r="K273" s="191" t="s">
        <v>1</v>
      </c>
      <c r="L273" s="36"/>
      <c r="M273" s="196" t="s">
        <v>1</v>
      </c>
      <c r="N273" s="197" t="s">
        <v>38</v>
      </c>
      <c r="O273" s="64"/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AR273" s="200" t="s">
        <v>120</v>
      </c>
      <c r="AT273" s="200" t="s">
        <v>118</v>
      </c>
      <c r="AU273" s="200" t="s">
        <v>116</v>
      </c>
      <c r="AY273" s="15" t="s">
        <v>115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5" t="s">
        <v>81</v>
      </c>
      <c r="BK273" s="201">
        <f>ROUND(I273*H273,2)</f>
        <v>0</v>
      </c>
      <c r="BL273" s="15" t="s">
        <v>120</v>
      </c>
      <c r="BM273" s="200" t="s">
        <v>486</v>
      </c>
    </row>
    <row r="274" spans="2:65" s="1" customFormat="1" ht="24" customHeight="1">
      <c r="B274" s="32"/>
      <c r="C274" s="189" t="s">
        <v>487</v>
      </c>
      <c r="D274" s="189" t="s">
        <v>118</v>
      </c>
      <c r="E274" s="190" t="s">
        <v>488</v>
      </c>
      <c r="F274" s="191" t="s">
        <v>489</v>
      </c>
      <c r="G274" s="192" t="s">
        <v>137</v>
      </c>
      <c r="H274" s="193">
        <v>2.72</v>
      </c>
      <c r="I274" s="194"/>
      <c r="J274" s="195">
        <f>ROUND(I274*H274,2)</f>
        <v>0</v>
      </c>
      <c r="K274" s="191" t="s">
        <v>1</v>
      </c>
      <c r="L274" s="36"/>
      <c r="M274" s="196" t="s">
        <v>1</v>
      </c>
      <c r="N274" s="197" t="s">
        <v>38</v>
      </c>
      <c r="O274" s="64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AR274" s="200" t="s">
        <v>120</v>
      </c>
      <c r="AT274" s="200" t="s">
        <v>118</v>
      </c>
      <c r="AU274" s="200" t="s">
        <v>116</v>
      </c>
      <c r="AY274" s="15" t="s">
        <v>115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5" t="s">
        <v>81</v>
      </c>
      <c r="BK274" s="201">
        <f>ROUND(I274*H274,2)</f>
        <v>0</v>
      </c>
      <c r="BL274" s="15" t="s">
        <v>120</v>
      </c>
      <c r="BM274" s="200" t="s">
        <v>490</v>
      </c>
    </row>
    <row r="275" spans="2:65" s="1" customFormat="1" ht="24" customHeight="1">
      <c r="B275" s="32"/>
      <c r="C275" s="189" t="s">
        <v>491</v>
      </c>
      <c r="D275" s="189" t="s">
        <v>118</v>
      </c>
      <c r="E275" s="190" t="s">
        <v>492</v>
      </c>
      <c r="F275" s="191" t="s">
        <v>493</v>
      </c>
      <c r="G275" s="192" t="s">
        <v>137</v>
      </c>
      <c r="H275" s="193">
        <v>2.72</v>
      </c>
      <c r="I275" s="194"/>
      <c r="J275" s="195">
        <f>ROUND(I275*H275,2)</f>
        <v>0</v>
      </c>
      <c r="K275" s="191" t="s">
        <v>1</v>
      </c>
      <c r="L275" s="36"/>
      <c r="M275" s="196" t="s">
        <v>1</v>
      </c>
      <c r="N275" s="197" t="s">
        <v>38</v>
      </c>
      <c r="O275" s="64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AR275" s="200" t="s">
        <v>120</v>
      </c>
      <c r="AT275" s="200" t="s">
        <v>118</v>
      </c>
      <c r="AU275" s="200" t="s">
        <v>116</v>
      </c>
      <c r="AY275" s="15" t="s">
        <v>115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5" t="s">
        <v>81</v>
      </c>
      <c r="BK275" s="201">
        <f>ROUND(I275*H275,2)</f>
        <v>0</v>
      </c>
      <c r="BL275" s="15" t="s">
        <v>120</v>
      </c>
      <c r="BM275" s="200" t="s">
        <v>494</v>
      </c>
    </row>
    <row r="276" spans="2:65" s="11" customFormat="1" ht="22.9" customHeight="1">
      <c r="B276" s="173"/>
      <c r="C276" s="174"/>
      <c r="D276" s="175" t="s">
        <v>72</v>
      </c>
      <c r="E276" s="187" t="s">
        <v>495</v>
      </c>
      <c r="F276" s="187" t="s">
        <v>496</v>
      </c>
      <c r="G276" s="174"/>
      <c r="H276" s="174"/>
      <c r="I276" s="177"/>
      <c r="J276" s="188">
        <f>BK276</f>
        <v>0</v>
      </c>
      <c r="K276" s="174"/>
      <c r="L276" s="179"/>
      <c r="M276" s="180"/>
      <c r="N276" s="181"/>
      <c r="O276" s="181"/>
      <c r="P276" s="182">
        <f>SUM(P277:P278)</f>
        <v>0</v>
      </c>
      <c r="Q276" s="181"/>
      <c r="R276" s="182">
        <f>SUM(R277:R278)</f>
        <v>0</v>
      </c>
      <c r="S276" s="181"/>
      <c r="T276" s="183">
        <f>SUM(T277:T278)</f>
        <v>0</v>
      </c>
      <c r="AR276" s="184" t="s">
        <v>81</v>
      </c>
      <c r="AT276" s="185" t="s">
        <v>72</v>
      </c>
      <c r="AU276" s="185" t="s">
        <v>81</v>
      </c>
      <c r="AY276" s="184" t="s">
        <v>115</v>
      </c>
      <c r="BK276" s="186">
        <f>SUM(BK277:BK278)</f>
        <v>0</v>
      </c>
    </row>
    <row r="277" spans="2:65" s="1" customFormat="1" ht="24" customHeight="1">
      <c r="B277" s="32"/>
      <c r="C277" s="189" t="s">
        <v>497</v>
      </c>
      <c r="D277" s="189" t="s">
        <v>118</v>
      </c>
      <c r="E277" s="190" t="s">
        <v>498</v>
      </c>
      <c r="F277" s="191" t="s">
        <v>499</v>
      </c>
      <c r="G277" s="192" t="s">
        <v>137</v>
      </c>
      <c r="H277" s="193">
        <v>2.79</v>
      </c>
      <c r="I277" s="194"/>
      <c r="J277" s="195">
        <f>ROUND(I277*H277,2)</f>
        <v>0</v>
      </c>
      <c r="K277" s="191" t="s">
        <v>1</v>
      </c>
      <c r="L277" s="36"/>
      <c r="M277" s="196" t="s">
        <v>1</v>
      </c>
      <c r="N277" s="197" t="s">
        <v>38</v>
      </c>
      <c r="O277" s="64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AR277" s="200" t="s">
        <v>120</v>
      </c>
      <c r="AT277" s="200" t="s">
        <v>118</v>
      </c>
      <c r="AU277" s="200" t="s">
        <v>83</v>
      </c>
      <c r="AY277" s="15" t="s">
        <v>115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5" t="s">
        <v>81</v>
      </c>
      <c r="BK277" s="201">
        <f>ROUND(I277*H277,2)</f>
        <v>0</v>
      </c>
      <c r="BL277" s="15" t="s">
        <v>120</v>
      </c>
      <c r="BM277" s="200" t="s">
        <v>500</v>
      </c>
    </row>
    <row r="278" spans="2:65" s="12" customFormat="1">
      <c r="B278" s="202"/>
      <c r="C278" s="203"/>
      <c r="D278" s="204" t="s">
        <v>121</v>
      </c>
      <c r="E278" s="205" t="s">
        <v>1</v>
      </c>
      <c r="F278" s="206" t="s">
        <v>501</v>
      </c>
      <c r="G278" s="203"/>
      <c r="H278" s="207">
        <v>2.79</v>
      </c>
      <c r="I278" s="208"/>
      <c r="J278" s="203"/>
      <c r="K278" s="203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121</v>
      </c>
      <c r="AU278" s="213" t="s">
        <v>83</v>
      </c>
      <c r="AV278" s="12" t="s">
        <v>83</v>
      </c>
      <c r="AW278" s="12" t="s">
        <v>30</v>
      </c>
      <c r="AX278" s="12" t="s">
        <v>81</v>
      </c>
      <c r="AY278" s="213" t="s">
        <v>115</v>
      </c>
    </row>
    <row r="279" spans="2:65" s="11" customFormat="1" ht="25.9" customHeight="1">
      <c r="B279" s="173"/>
      <c r="C279" s="174"/>
      <c r="D279" s="175" t="s">
        <v>72</v>
      </c>
      <c r="E279" s="176" t="s">
        <v>502</v>
      </c>
      <c r="F279" s="176" t="s">
        <v>503</v>
      </c>
      <c r="G279" s="174"/>
      <c r="H279" s="174"/>
      <c r="I279" s="177"/>
      <c r="J279" s="178">
        <f>BK279</f>
        <v>0</v>
      </c>
      <c r="K279" s="174"/>
      <c r="L279" s="179"/>
      <c r="M279" s="180"/>
      <c r="N279" s="181"/>
      <c r="O279" s="181"/>
      <c r="P279" s="182">
        <f>P280</f>
        <v>0</v>
      </c>
      <c r="Q279" s="181"/>
      <c r="R279" s="182">
        <f>R280</f>
        <v>0</v>
      </c>
      <c r="S279" s="181"/>
      <c r="T279" s="183">
        <f>T280</f>
        <v>0</v>
      </c>
      <c r="AR279" s="184" t="s">
        <v>120</v>
      </c>
      <c r="AT279" s="185" t="s">
        <v>72</v>
      </c>
      <c r="AU279" s="185" t="s">
        <v>73</v>
      </c>
      <c r="AY279" s="184" t="s">
        <v>115</v>
      </c>
      <c r="BK279" s="186">
        <f>BK280</f>
        <v>0</v>
      </c>
    </row>
    <row r="280" spans="2:65" s="1" customFormat="1" ht="16.5" customHeight="1">
      <c r="B280" s="32"/>
      <c r="C280" s="189" t="s">
        <v>504</v>
      </c>
      <c r="D280" s="189" t="s">
        <v>118</v>
      </c>
      <c r="E280" s="190" t="s">
        <v>505</v>
      </c>
      <c r="F280" s="191" t="s">
        <v>506</v>
      </c>
      <c r="G280" s="192" t="s">
        <v>152</v>
      </c>
      <c r="H280" s="193">
        <v>1</v>
      </c>
      <c r="I280" s="194"/>
      <c r="J280" s="195">
        <f>ROUND(I280*H280,2)</f>
        <v>0</v>
      </c>
      <c r="K280" s="191" t="s">
        <v>1</v>
      </c>
      <c r="L280" s="36"/>
      <c r="M280" s="196" t="s">
        <v>1</v>
      </c>
      <c r="N280" s="197" t="s">
        <v>38</v>
      </c>
      <c r="O280" s="64"/>
      <c r="P280" s="198">
        <f>O280*H280</f>
        <v>0</v>
      </c>
      <c r="Q280" s="198">
        <v>0</v>
      </c>
      <c r="R280" s="198">
        <f>Q280*H280</f>
        <v>0</v>
      </c>
      <c r="S280" s="198">
        <v>0</v>
      </c>
      <c r="T280" s="199">
        <f>S280*H280</f>
        <v>0</v>
      </c>
      <c r="AR280" s="200" t="s">
        <v>507</v>
      </c>
      <c r="AT280" s="200" t="s">
        <v>118</v>
      </c>
      <c r="AU280" s="200" t="s">
        <v>81</v>
      </c>
      <c r="AY280" s="15" t="s">
        <v>115</v>
      </c>
      <c r="BE280" s="201">
        <f>IF(N280="základní",J280,0)</f>
        <v>0</v>
      </c>
      <c r="BF280" s="201">
        <f>IF(N280="snížená",J280,0)</f>
        <v>0</v>
      </c>
      <c r="BG280" s="201">
        <f>IF(N280="zákl. přenesená",J280,0)</f>
        <v>0</v>
      </c>
      <c r="BH280" s="201">
        <f>IF(N280="sníž. přenesená",J280,0)</f>
        <v>0</v>
      </c>
      <c r="BI280" s="201">
        <f>IF(N280="nulová",J280,0)</f>
        <v>0</v>
      </c>
      <c r="BJ280" s="15" t="s">
        <v>81</v>
      </c>
      <c r="BK280" s="201">
        <f>ROUND(I280*H280,2)</f>
        <v>0</v>
      </c>
      <c r="BL280" s="15" t="s">
        <v>507</v>
      </c>
      <c r="BM280" s="200" t="s">
        <v>508</v>
      </c>
    </row>
    <row r="281" spans="2:65" s="11" customFormat="1" ht="25.9" customHeight="1">
      <c r="B281" s="173"/>
      <c r="C281" s="174"/>
      <c r="D281" s="175" t="s">
        <v>72</v>
      </c>
      <c r="E281" s="176" t="s">
        <v>509</v>
      </c>
      <c r="F281" s="176" t="s">
        <v>510</v>
      </c>
      <c r="G281" s="174"/>
      <c r="H281" s="174"/>
      <c r="I281" s="177"/>
      <c r="J281" s="178">
        <f>BK281</f>
        <v>0</v>
      </c>
      <c r="K281" s="174"/>
      <c r="L281" s="179"/>
      <c r="M281" s="180"/>
      <c r="N281" s="181"/>
      <c r="O281" s="181"/>
      <c r="P281" s="182">
        <f>SUM(P282:P292)</f>
        <v>0</v>
      </c>
      <c r="Q281" s="181"/>
      <c r="R281" s="182">
        <f>SUM(R282:R292)</f>
        <v>0</v>
      </c>
      <c r="S281" s="181"/>
      <c r="T281" s="183">
        <f>SUM(T282:T292)</f>
        <v>0</v>
      </c>
      <c r="AR281" s="184" t="s">
        <v>124</v>
      </c>
      <c r="AT281" s="185" t="s">
        <v>72</v>
      </c>
      <c r="AU281" s="185" t="s">
        <v>73</v>
      </c>
      <c r="AY281" s="184" t="s">
        <v>115</v>
      </c>
      <c r="BK281" s="186">
        <f>SUM(BK282:BK292)</f>
        <v>0</v>
      </c>
    </row>
    <row r="282" spans="2:65" s="1" customFormat="1" ht="24" customHeight="1">
      <c r="B282" s="32"/>
      <c r="C282" s="189" t="s">
        <v>511</v>
      </c>
      <c r="D282" s="189" t="s">
        <v>118</v>
      </c>
      <c r="E282" s="190" t="s">
        <v>512</v>
      </c>
      <c r="F282" s="191" t="s">
        <v>513</v>
      </c>
      <c r="G282" s="192" t="s">
        <v>514</v>
      </c>
      <c r="H282" s="193">
        <v>2</v>
      </c>
      <c r="I282" s="194"/>
      <c r="J282" s="195">
        <f t="shared" ref="J282:J292" si="10">ROUND(I282*H282,2)</f>
        <v>0</v>
      </c>
      <c r="K282" s="191" t="s">
        <v>1</v>
      </c>
      <c r="L282" s="36"/>
      <c r="M282" s="196" t="s">
        <v>1</v>
      </c>
      <c r="N282" s="197" t="s">
        <v>38</v>
      </c>
      <c r="O282" s="64"/>
      <c r="P282" s="198">
        <f t="shared" ref="P282:P292" si="11">O282*H282</f>
        <v>0</v>
      </c>
      <c r="Q282" s="198">
        <v>0</v>
      </c>
      <c r="R282" s="198">
        <f t="shared" ref="R282:R292" si="12">Q282*H282</f>
        <v>0</v>
      </c>
      <c r="S282" s="198">
        <v>0</v>
      </c>
      <c r="T282" s="199">
        <f t="shared" ref="T282:T292" si="13">S282*H282</f>
        <v>0</v>
      </c>
      <c r="AR282" s="200" t="s">
        <v>120</v>
      </c>
      <c r="AT282" s="200" t="s">
        <v>118</v>
      </c>
      <c r="AU282" s="200" t="s">
        <v>81</v>
      </c>
      <c r="AY282" s="15" t="s">
        <v>115</v>
      </c>
      <c r="BE282" s="201">
        <f t="shared" ref="BE282:BE292" si="14">IF(N282="základní",J282,0)</f>
        <v>0</v>
      </c>
      <c r="BF282" s="201">
        <f t="shared" ref="BF282:BF292" si="15">IF(N282="snížená",J282,0)</f>
        <v>0</v>
      </c>
      <c r="BG282" s="201">
        <f t="shared" ref="BG282:BG292" si="16">IF(N282="zákl. přenesená",J282,0)</f>
        <v>0</v>
      </c>
      <c r="BH282" s="201">
        <f t="shared" ref="BH282:BH292" si="17">IF(N282="sníž. přenesená",J282,0)</f>
        <v>0</v>
      </c>
      <c r="BI282" s="201">
        <f t="shared" ref="BI282:BI292" si="18">IF(N282="nulová",J282,0)</f>
        <v>0</v>
      </c>
      <c r="BJ282" s="15" t="s">
        <v>81</v>
      </c>
      <c r="BK282" s="201">
        <f t="shared" ref="BK282:BK292" si="19">ROUND(I282*H282,2)</f>
        <v>0</v>
      </c>
      <c r="BL282" s="15" t="s">
        <v>120</v>
      </c>
      <c r="BM282" s="200" t="s">
        <v>515</v>
      </c>
    </row>
    <row r="283" spans="2:65" s="1" customFormat="1" ht="16.5" customHeight="1">
      <c r="B283" s="32"/>
      <c r="C283" s="189" t="s">
        <v>516</v>
      </c>
      <c r="D283" s="189" t="s">
        <v>118</v>
      </c>
      <c r="E283" s="190" t="s">
        <v>517</v>
      </c>
      <c r="F283" s="191" t="s">
        <v>518</v>
      </c>
      <c r="G283" s="192" t="s">
        <v>514</v>
      </c>
      <c r="H283" s="193">
        <v>3</v>
      </c>
      <c r="I283" s="194"/>
      <c r="J283" s="195">
        <f t="shared" si="10"/>
        <v>0</v>
      </c>
      <c r="K283" s="191" t="s">
        <v>1</v>
      </c>
      <c r="L283" s="36"/>
      <c r="M283" s="196" t="s">
        <v>1</v>
      </c>
      <c r="N283" s="197" t="s">
        <v>38</v>
      </c>
      <c r="O283" s="64"/>
      <c r="P283" s="198">
        <f t="shared" si="11"/>
        <v>0</v>
      </c>
      <c r="Q283" s="198">
        <v>0</v>
      </c>
      <c r="R283" s="198">
        <f t="shared" si="12"/>
        <v>0</v>
      </c>
      <c r="S283" s="198">
        <v>0</v>
      </c>
      <c r="T283" s="199">
        <f t="shared" si="13"/>
        <v>0</v>
      </c>
      <c r="AR283" s="200" t="s">
        <v>120</v>
      </c>
      <c r="AT283" s="200" t="s">
        <v>118</v>
      </c>
      <c r="AU283" s="200" t="s">
        <v>81</v>
      </c>
      <c r="AY283" s="15" t="s">
        <v>115</v>
      </c>
      <c r="BE283" s="201">
        <f t="shared" si="14"/>
        <v>0</v>
      </c>
      <c r="BF283" s="201">
        <f t="shared" si="15"/>
        <v>0</v>
      </c>
      <c r="BG283" s="201">
        <f t="shared" si="16"/>
        <v>0</v>
      </c>
      <c r="BH283" s="201">
        <f t="shared" si="17"/>
        <v>0</v>
      </c>
      <c r="BI283" s="201">
        <f t="shared" si="18"/>
        <v>0</v>
      </c>
      <c r="BJ283" s="15" t="s">
        <v>81</v>
      </c>
      <c r="BK283" s="201">
        <f t="shared" si="19"/>
        <v>0</v>
      </c>
      <c r="BL283" s="15" t="s">
        <v>120</v>
      </c>
      <c r="BM283" s="200" t="s">
        <v>519</v>
      </c>
    </row>
    <row r="284" spans="2:65" s="1" customFormat="1" ht="16.5" customHeight="1">
      <c r="B284" s="32"/>
      <c r="C284" s="189" t="s">
        <v>520</v>
      </c>
      <c r="D284" s="189" t="s">
        <v>118</v>
      </c>
      <c r="E284" s="190" t="s">
        <v>521</v>
      </c>
      <c r="F284" s="191" t="s">
        <v>522</v>
      </c>
      <c r="G284" s="192" t="s">
        <v>514</v>
      </c>
      <c r="H284" s="193">
        <v>3</v>
      </c>
      <c r="I284" s="194"/>
      <c r="J284" s="195">
        <f t="shared" si="10"/>
        <v>0</v>
      </c>
      <c r="K284" s="191" t="s">
        <v>1</v>
      </c>
      <c r="L284" s="36"/>
      <c r="M284" s="196" t="s">
        <v>1</v>
      </c>
      <c r="N284" s="197" t="s">
        <v>38</v>
      </c>
      <c r="O284" s="64"/>
      <c r="P284" s="198">
        <f t="shared" si="11"/>
        <v>0</v>
      </c>
      <c r="Q284" s="198">
        <v>0</v>
      </c>
      <c r="R284" s="198">
        <f t="shared" si="12"/>
        <v>0</v>
      </c>
      <c r="S284" s="198">
        <v>0</v>
      </c>
      <c r="T284" s="199">
        <f t="shared" si="13"/>
        <v>0</v>
      </c>
      <c r="AR284" s="200" t="s">
        <v>120</v>
      </c>
      <c r="AT284" s="200" t="s">
        <v>118</v>
      </c>
      <c r="AU284" s="200" t="s">
        <v>81</v>
      </c>
      <c r="AY284" s="15" t="s">
        <v>115</v>
      </c>
      <c r="BE284" s="201">
        <f t="shared" si="14"/>
        <v>0</v>
      </c>
      <c r="BF284" s="201">
        <f t="shared" si="15"/>
        <v>0</v>
      </c>
      <c r="BG284" s="201">
        <f t="shared" si="16"/>
        <v>0</v>
      </c>
      <c r="BH284" s="201">
        <f t="shared" si="17"/>
        <v>0</v>
      </c>
      <c r="BI284" s="201">
        <f t="shared" si="18"/>
        <v>0</v>
      </c>
      <c r="BJ284" s="15" t="s">
        <v>81</v>
      </c>
      <c r="BK284" s="201">
        <f t="shared" si="19"/>
        <v>0</v>
      </c>
      <c r="BL284" s="15" t="s">
        <v>120</v>
      </c>
      <c r="BM284" s="200" t="s">
        <v>523</v>
      </c>
    </row>
    <row r="285" spans="2:65" s="1" customFormat="1" ht="16.5" customHeight="1">
      <c r="B285" s="32"/>
      <c r="C285" s="189" t="s">
        <v>524</v>
      </c>
      <c r="D285" s="189" t="s">
        <v>118</v>
      </c>
      <c r="E285" s="190" t="s">
        <v>525</v>
      </c>
      <c r="F285" s="191" t="s">
        <v>526</v>
      </c>
      <c r="G285" s="192" t="s">
        <v>514</v>
      </c>
      <c r="H285" s="193">
        <v>4</v>
      </c>
      <c r="I285" s="194"/>
      <c r="J285" s="195">
        <f t="shared" si="10"/>
        <v>0</v>
      </c>
      <c r="K285" s="191" t="s">
        <v>1</v>
      </c>
      <c r="L285" s="36"/>
      <c r="M285" s="196" t="s">
        <v>1</v>
      </c>
      <c r="N285" s="197" t="s">
        <v>38</v>
      </c>
      <c r="O285" s="64"/>
      <c r="P285" s="198">
        <f t="shared" si="11"/>
        <v>0</v>
      </c>
      <c r="Q285" s="198">
        <v>0</v>
      </c>
      <c r="R285" s="198">
        <f t="shared" si="12"/>
        <v>0</v>
      </c>
      <c r="S285" s="198">
        <v>0</v>
      </c>
      <c r="T285" s="199">
        <f t="shared" si="13"/>
        <v>0</v>
      </c>
      <c r="AR285" s="200" t="s">
        <v>120</v>
      </c>
      <c r="AT285" s="200" t="s">
        <v>118</v>
      </c>
      <c r="AU285" s="200" t="s">
        <v>81</v>
      </c>
      <c r="AY285" s="15" t="s">
        <v>115</v>
      </c>
      <c r="BE285" s="201">
        <f t="shared" si="14"/>
        <v>0</v>
      </c>
      <c r="BF285" s="201">
        <f t="shared" si="15"/>
        <v>0</v>
      </c>
      <c r="BG285" s="201">
        <f t="shared" si="16"/>
        <v>0</v>
      </c>
      <c r="BH285" s="201">
        <f t="shared" si="17"/>
        <v>0</v>
      </c>
      <c r="BI285" s="201">
        <f t="shared" si="18"/>
        <v>0</v>
      </c>
      <c r="BJ285" s="15" t="s">
        <v>81</v>
      </c>
      <c r="BK285" s="201">
        <f t="shared" si="19"/>
        <v>0</v>
      </c>
      <c r="BL285" s="15" t="s">
        <v>120</v>
      </c>
      <c r="BM285" s="200" t="s">
        <v>527</v>
      </c>
    </row>
    <row r="286" spans="2:65" s="1" customFormat="1" ht="16.5" customHeight="1">
      <c r="B286" s="32"/>
      <c r="C286" s="189" t="s">
        <v>528</v>
      </c>
      <c r="D286" s="189" t="s">
        <v>118</v>
      </c>
      <c r="E286" s="190" t="s">
        <v>529</v>
      </c>
      <c r="F286" s="191" t="s">
        <v>530</v>
      </c>
      <c r="G286" s="192" t="s">
        <v>531</v>
      </c>
      <c r="H286" s="193">
        <v>15</v>
      </c>
      <c r="I286" s="194"/>
      <c r="J286" s="195">
        <f t="shared" si="10"/>
        <v>0</v>
      </c>
      <c r="K286" s="191" t="s">
        <v>1</v>
      </c>
      <c r="L286" s="36"/>
      <c r="M286" s="196" t="s">
        <v>1</v>
      </c>
      <c r="N286" s="197" t="s">
        <v>38</v>
      </c>
      <c r="O286" s="64"/>
      <c r="P286" s="198">
        <f t="shared" si="11"/>
        <v>0</v>
      </c>
      <c r="Q286" s="198">
        <v>0</v>
      </c>
      <c r="R286" s="198">
        <f t="shared" si="12"/>
        <v>0</v>
      </c>
      <c r="S286" s="198">
        <v>0</v>
      </c>
      <c r="T286" s="199">
        <f t="shared" si="13"/>
        <v>0</v>
      </c>
      <c r="AR286" s="200" t="s">
        <v>120</v>
      </c>
      <c r="AT286" s="200" t="s">
        <v>118</v>
      </c>
      <c r="AU286" s="200" t="s">
        <v>81</v>
      </c>
      <c r="AY286" s="15" t="s">
        <v>115</v>
      </c>
      <c r="BE286" s="201">
        <f t="shared" si="14"/>
        <v>0</v>
      </c>
      <c r="BF286" s="201">
        <f t="shared" si="15"/>
        <v>0</v>
      </c>
      <c r="BG286" s="201">
        <f t="shared" si="16"/>
        <v>0</v>
      </c>
      <c r="BH286" s="201">
        <f t="shared" si="17"/>
        <v>0</v>
      </c>
      <c r="BI286" s="201">
        <f t="shared" si="18"/>
        <v>0</v>
      </c>
      <c r="BJ286" s="15" t="s">
        <v>81</v>
      </c>
      <c r="BK286" s="201">
        <f t="shared" si="19"/>
        <v>0</v>
      </c>
      <c r="BL286" s="15" t="s">
        <v>120</v>
      </c>
      <c r="BM286" s="200" t="s">
        <v>532</v>
      </c>
    </row>
    <row r="287" spans="2:65" s="1" customFormat="1" ht="24" customHeight="1">
      <c r="B287" s="32"/>
      <c r="C287" s="189" t="s">
        <v>533</v>
      </c>
      <c r="D287" s="189" t="s">
        <v>118</v>
      </c>
      <c r="E287" s="190" t="s">
        <v>534</v>
      </c>
      <c r="F287" s="191" t="s">
        <v>535</v>
      </c>
      <c r="G287" s="192" t="s">
        <v>130</v>
      </c>
      <c r="H287" s="193">
        <v>170</v>
      </c>
      <c r="I287" s="194"/>
      <c r="J287" s="195">
        <f t="shared" si="10"/>
        <v>0</v>
      </c>
      <c r="K287" s="191" t="s">
        <v>1</v>
      </c>
      <c r="L287" s="36"/>
      <c r="M287" s="196" t="s">
        <v>1</v>
      </c>
      <c r="N287" s="197" t="s">
        <v>38</v>
      </c>
      <c r="O287" s="64"/>
      <c r="P287" s="198">
        <f t="shared" si="11"/>
        <v>0</v>
      </c>
      <c r="Q287" s="198">
        <v>0</v>
      </c>
      <c r="R287" s="198">
        <f t="shared" si="12"/>
        <v>0</v>
      </c>
      <c r="S287" s="198">
        <v>0</v>
      </c>
      <c r="T287" s="199">
        <f t="shared" si="13"/>
        <v>0</v>
      </c>
      <c r="AR287" s="200" t="s">
        <v>120</v>
      </c>
      <c r="AT287" s="200" t="s">
        <v>118</v>
      </c>
      <c r="AU287" s="200" t="s">
        <v>81</v>
      </c>
      <c r="AY287" s="15" t="s">
        <v>115</v>
      </c>
      <c r="BE287" s="201">
        <f t="shared" si="14"/>
        <v>0</v>
      </c>
      <c r="BF287" s="201">
        <f t="shared" si="15"/>
        <v>0</v>
      </c>
      <c r="BG287" s="201">
        <f t="shared" si="16"/>
        <v>0</v>
      </c>
      <c r="BH287" s="201">
        <f t="shared" si="17"/>
        <v>0</v>
      </c>
      <c r="BI287" s="201">
        <f t="shared" si="18"/>
        <v>0</v>
      </c>
      <c r="BJ287" s="15" t="s">
        <v>81</v>
      </c>
      <c r="BK287" s="201">
        <f t="shared" si="19"/>
        <v>0</v>
      </c>
      <c r="BL287" s="15" t="s">
        <v>120</v>
      </c>
      <c r="BM287" s="200" t="s">
        <v>536</v>
      </c>
    </row>
    <row r="288" spans="2:65" s="1" customFormat="1" ht="16.5" customHeight="1">
      <c r="B288" s="32"/>
      <c r="C288" s="189" t="s">
        <v>537</v>
      </c>
      <c r="D288" s="189" t="s">
        <v>118</v>
      </c>
      <c r="E288" s="190" t="s">
        <v>538</v>
      </c>
      <c r="F288" s="191" t="s">
        <v>539</v>
      </c>
      <c r="G288" s="192" t="s">
        <v>531</v>
      </c>
      <c r="H288" s="193">
        <v>15</v>
      </c>
      <c r="I288" s="194"/>
      <c r="J288" s="195">
        <f t="shared" si="10"/>
        <v>0</v>
      </c>
      <c r="K288" s="191" t="s">
        <v>1</v>
      </c>
      <c r="L288" s="36"/>
      <c r="M288" s="196" t="s">
        <v>1</v>
      </c>
      <c r="N288" s="197" t="s">
        <v>38</v>
      </c>
      <c r="O288" s="64"/>
      <c r="P288" s="198">
        <f t="shared" si="11"/>
        <v>0</v>
      </c>
      <c r="Q288" s="198">
        <v>0</v>
      </c>
      <c r="R288" s="198">
        <f t="shared" si="12"/>
        <v>0</v>
      </c>
      <c r="S288" s="198">
        <v>0</v>
      </c>
      <c r="T288" s="199">
        <f t="shared" si="13"/>
        <v>0</v>
      </c>
      <c r="AR288" s="200" t="s">
        <v>120</v>
      </c>
      <c r="AT288" s="200" t="s">
        <v>118</v>
      </c>
      <c r="AU288" s="200" t="s">
        <v>81</v>
      </c>
      <c r="AY288" s="15" t="s">
        <v>115</v>
      </c>
      <c r="BE288" s="201">
        <f t="shared" si="14"/>
        <v>0</v>
      </c>
      <c r="BF288" s="201">
        <f t="shared" si="15"/>
        <v>0</v>
      </c>
      <c r="BG288" s="201">
        <f t="shared" si="16"/>
        <v>0</v>
      </c>
      <c r="BH288" s="201">
        <f t="shared" si="17"/>
        <v>0</v>
      </c>
      <c r="BI288" s="201">
        <f t="shared" si="18"/>
        <v>0</v>
      </c>
      <c r="BJ288" s="15" t="s">
        <v>81</v>
      </c>
      <c r="BK288" s="201">
        <f t="shared" si="19"/>
        <v>0</v>
      </c>
      <c r="BL288" s="15" t="s">
        <v>120</v>
      </c>
      <c r="BM288" s="200" t="s">
        <v>540</v>
      </c>
    </row>
    <row r="289" spans="2:65" s="1" customFormat="1" ht="16.5" customHeight="1">
      <c r="B289" s="32"/>
      <c r="C289" s="189" t="s">
        <v>541</v>
      </c>
      <c r="D289" s="189" t="s">
        <v>118</v>
      </c>
      <c r="E289" s="190" t="s">
        <v>542</v>
      </c>
      <c r="F289" s="191" t="s">
        <v>543</v>
      </c>
      <c r="G289" s="192" t="s">
        <v>514</v>
      </c>
      <c r="H289" s="193">
        <v>3</v>
      </c>
      <c r="I289" s="194"/>
      <c r="J289" s="195">
        <f t="shared" si="10"/>
        <v>0</v>
      </c>
      <c r="K289" s="191" t="s">
        <v>1</v>
      </c>
      <c r="L289" s="36"/>
      <c r="M289" s="196" t="s">
        <v>1</v>
      </c>
      <c r="N289" s="197" t="s">
        <v>38</v>
      </c>
      <c r="O289" s="64"/>
      <c r="P289" s="198">
        <f t="shared" si="11"/>
        <v>0</v>
      </c>
      <c r="Q289" s="198">
        <v>0</v>
      </c>
      <c r="R289" s="198">
        <f t="shared" si="12"/>
        <v>0</v>
      </c>
      <c r="S289" s="198">
        <v>0</v>
      </c>
      <c r="T289" s="199">
        <f t="shared" si="13"/>
        <v>0</v>
      </c>
      <c r="AR289" s="200" t="s">
        <v>120</v>
      </c>
      <c r="AT289" s="200" t="s">
        <v>118</v>
      </c>
      <c r="AU289" s="200" t="s">
        <v>81</v>
      </c>
      <c r="AY289" s="15" t="s">
        <v>115</v>
      </c>
      <c r="BE289" s="201">
        <f t="shared" si="14"/>
        <v>0</v>
      </c>
      <c r="BF289" s="201">
        <f t="shared" si="15"/>
        <v>0</v>
      </c>
      <c r="BG289" s="201">
        <f t="shared" si="16"/>
        <v>0</v>
      </c>
      <c r="BH289" s="201">
        <f t="shared" si="17"/>
        <v>0</v>
      </c>
      <c r="BI289" s="201">
        <f t="shared" si="18"/>
        <v>0</v>
      </c>
      <c r="BJ289" s="15" t="s">
        <v>81</v>
      </c>
      <c r="BK289" s="201">
        <f t="shared" si="19"/>
        <v>0</v>
      </c>
      <c r="BL289" s="15" t="s">
        <v>120</v>
      </c>
      <c r="BM289" s="200" t="s">
        <v>544</v>
      </c>
    </row>
    <row r="290" spans="2:65" s="1" customFormat="1" ht="16.5" customHeight="1">
      <c r="B290" s="32"/>
      <c r="C290" s="189" t="s">
        <v>545</v>
      </c>
      <c r="D290" s="189" t="s">
        <v>118</v>
      </c>
      <c r="E290" s="190" t="s">
        <v>546</v>
      </c>
      <c r="F290" s="191" t="s">
        <v>547</v>
      </c>
      <c r="G290" s="192" t="s">
        <v>514</v>
      </c>
      <c r="H290" s="193">
        <v>3</v>
      </c>
      <c r="I290" s="194"/>
      <c r="J290" s="195">
        <f t="shared" si="10"/>
        <v>0</v>
      </c>
      <c r="K290" s="191" t="s">
        <v>1</v>
      </c>
      <c r="L290" s="36"/>
      <c r="M290" s="196" t="s">
        <v>1</v>
      </c>
      <c r="N290" s="197" t="s">
        <v>38</v>
      </c>
      <c r="O290" s="64"/>
      <c r="P290" s="198">
        <f t="shared" si="11"/>
        <v>0</v>
      </c>
      <c r="Q290" s="198">
        <v>0</v>
      </c>
      <c r="R290" s="198">
        <f t="shared" si="12"/>
        <v>0</v>
      </c>
      <c r="S290" s="198">
        <v>0</v>
      </c>
      <c r="T290" s="199">
        <f t="shared" si="13"/>
        <v>0</v>
      </c>
      <c r="AR290" s="200" t="s">
        <v>120</v>
      </c>
      <c r="AT290" s="200" t="s">
        <v>118</v>
      </c>
      <c r="AU290" s="200" t="s">
        <v>81</v>
      </c>
      <c r="AY290" s="15" t="s">
        <v>115</v>
      </c>
      <c r="BE290" s="201">
        <f t="shared" si="14"/>
        <v>0</v>
      </c>
      <c r="BF290" s="201">
        <f t="shared" si="15"/>
        <v>0</v>
      </c>
      <c r="BG290" s="201">
        <f t="shared" si="16"/>
        <v>0</v>
      </c>
      <c r="BH290" s="201">
        <f t="shared" si="17"/>
        <v>0</v>
      </c>
      <c r="BI290" s="201">
        <f t="shared" si="18"/>
        <v>0</v>
      </c>
      <c r="BJ290" s="15" t="s">
        <v>81</v>
      </c>
      <c r="BK290" s="201">
        <f t="shared" si="19"/>
        <v>0</v>
      </c>
      <c r="BL290" s="15" t="s">
        <v>120</v>
      </c>
      <c r="BM290" s="200" t="s">
        <v>548</v>
      </c>
    </row>
    <row r="291" spans="2:65" s="1" customFormat="1" ht="16.5" customHeight="1">
      <c r="B291" s="32"/>
      <c r="C291" s="189" t="s">
        <v>549</v>
      </c>
      <c r="D291" s="189" t="s">
        <v>118</v>
      </c>
      <c r="E291" s="190" t="s">
        <v>550</v>
      </c>
      <c r="F291" s="191" t="s">
        <v>551</v>
      </c>
      <c r="G291" s="192" t="s">
        <v>152</v>
      </c>
      <c r="H291" s="193">
        <v>1</v>
      </c>
      <c r="I291" s="194"/>
      <c r="J291" s="195">
        <f t="shared" si="10"/>
        <v>0</v>
      </c>
      <c r="K291" s="191" t="s">
        <v>1</v>
      </c>
      <c r="L291" s="36"/>
      <c r="M291" s="196" t="s">
        <v>1</v>
      </c>
      <c r="N291" s="197" t="s">
        <v>38</v>
      </c>
      <c r="O291" s="64"/>
      <c r="P291" s="198">
        <f t="shared" si="11"/>
        <v>0</v>
      </c>
      <c r="Q291" s="198">
        <v>0</v>
      </c>
      <c r="R291" s="198">
        <f t="shared" si="12"/>
        <v>0</v>
      </c>
      <c r="S291" s="198">
        <v>0</v>
      </c>
      <c r="T291" s="199">
        <f t="shared" si="13"/>
        <v>0</v>
      </c>
      <c r="AR291" s="200" t="s">
        <v>120</v>
      </c>
      <c r="AT291" s="200" t="s">
        <v>118</v>
      </c>
      <c r="AU291" s="200" t="s">
        <v>81</v>
      </c>
      <c r="AY291" s="15" t="s">
        <v>115</v>
      </c>
      <c r="BE291" s="201">
        <f t="shared" si="14"/>
        <v>0</v>
      </c>
      <c r="BF291" s="201">
        <f t="shared" si="15"/>
        <v>0</v>
      </c>
      <c r="BG291" s="201">
        <f t="shared" si="16"/>
        <v>0</v>
      </c>
      <c r="BH291" s="201">
        <f t="shared" si="17"/>
        <v>0</v>
      </c>
      <c r="BI291" s="201">
        <f t="shared" si="18"/>
        <v>0</v>
      </c>
      <c r="BJ291" s="15" t="s">
        <v>81</v>
      </c>
      <c r="BK291" s="201">
        <f t="shared" si="19"/>
        <v>0</v>
      </c>
      <c r="BL291" s="15" t="s">
        <v>120</v>
      </c>
      <c r="BM291" s="200" t="s">
        <v>552</v>
      </c>
    </row>
    <row r="292" spans="2:65" s="1" customFormat="1" ht="16.5" customHeight="1">
      <c r="B292" s="32"/>
      <c r="C292" s="189" t="s">
        <v>553</v>
      </c>
      <c r="D292" s="189" t="s">
        <v>118</v>
      </c>
      <c r="E292" s="190" t="s">
        <v>554</v>
      </c>
      <c r="F292" s="191" t="s">
        <v>555</v>
      </c>
      <c r="G292" s="192" t="s">
        <v>556</v>
      </c>
      <c r="H292" s="242"/>
      <c r="I292" s="194"/>
      <c r="J292" s="195">
        <f t="shared" si="10"/>
        <v>0</v>
      </c>
      <c r="K292" s="191" t="s">
        <v>1</v>
      </c>
      <c r="L292" s="36"/>
      <c r="M292" s="237" t="s">
        <v>1</v>
      </c>
      <c r="N292" s="238" t="s">
        <v>38</v>
      </c>
      <c r="O292" s="239"/>
      <c r="P292" s="240">
        <f t="shared" si="11"/>
        <v>0</v>
      </c>
      <c r="Q292" s="240">
        <v>0</v>
      </c>
      <c r="R292" s="240">
        <f t="shared" si="12"/>
        <v>0</v>
      </c>
      <c r="S292" s="240">
        <v>0</v>
      </c>
      <c r="T292" s="241">
        <f t="shared" si="13"/>
        <v>0</v>
      </c>
      <c r="AR292" s="200" t="s">
        <v>120</v>
      </c>
      <c r="AT292" s="200" t="s">
        <v>118</v>
      </c>
      <c r="AU292" s="200" t="s">
        <v>81</v>
      </c>
      <c r="AY292" s="15" t="s">
        <v>115</v>
      </c>
      <c r="BE292" s="201">
        <f t="shared" si="14"/>
        <v>0</v>
      </c>
      <c r="BF292" s="201">
        <f t="shared" si="15"/>
        <v>0</v>
      </c>
      <c r="BG292" s="201">
        <f t="shared" si="16"/>
        <v>0</v>
      </c>
      <c r="BH292" s="201">
        <f t="shared" si="17"/>
        <v>0</v>
      </c>
      <c r="BI292" s="201">
        <f t="shared" si="18"/>
        <v>0</v>
      </c>
      <c r="BJ292" s="15" t="s">
        <v>81</v>
      </c>
      <c r="BK292" s="201">
        <f t="shared" si="19"/>
        <v>0</v>
      </c>
      <c r="BL292" s="15" t="s">
        <v>120</v>
      </c>
      <c r="BM292" s="200" t="s">
        <v>557</v>
      </c>
    </row>
    <row r="293" spans="2:65" s="1" customFormat="1" ht="6.95" customHeight="1">
      <c r="B293" s="47"/>
      <c r="C293" s="48"/>
      <c r="D293" s="48"/>
      <c r="E293" s="48"/>
      <c r="F293" s="48"/>
      <c r="G293" s="48"/>
      <c r="H293" s="48"/>
      <c r="I293" s="140"/>
      <c r="J293" s="48"/>
      <c r="K293" s="48"/>
      <c r="L293" s="36"/>
    </row>
  </sheetData>
  <sheetProtection algorithmName="SHA-512" hashValue="b/m9Jp/gO5dNXdo42FOTi45c+XT0RlLOfffg56SZZAcLcjARB2j2Lla9XDr5kqPzQMEZv0OjoBk/mM2hzkQ+ng==" saltValue="EOb+skPSL8mdZSFsv8tCb5o9hXVwulBKh207J5FYOxLZ6BgMZTGJdg5u91orwJh5hsRZ5nDwDwMoWuT3Gh48LA==" spinCount="100000" sheet="1" objects="1" scenarios="1" formatColumns="0" formatRows="0" autoFilter="0"/>
  <autoFilter ref="C126:K292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042019c3 - Venkovní dešťo...</vt:lpstr>
      <vt:lpstr>'042019c3 - Venkovní dešťo...'!Názvy_tisku</vt:lpstr>
      <vt:lpstr>'Rekapitulace stavby'!Názvy_tisku</vt:lpstr>
      <vt:lpstr>'042019c3 - Venkovní dešťo...'!Oblast_tisku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DESKTOP-L0R6QBL\Táněčka</dc:creator>
  <cp:lastModifiedBy>Sehnal Pavel, Ing.</cp:lastModifiedBy>
  <dcterms:created xsi:type="dcterms:W3CDTF">2019-08-19T03:07:23Z</dcterms:created>
  <dcterms:modified xsi:type="dcterms:W3CDTF">2021-04-30T09:13:48Z</dcterms:modified>
</cp:coreProperties>
</file>