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filterPrivacy="1" defaultThemeVersion="124226"/>
  <xr:revisionPtr revIDLastSave="0" documentId="8_{84450508-ECB0-4F05-99BE-5784A28CA08C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Krycí list" sheetId="1" r:id="rId1"/>
    <sheet name="Rekapitulácia" sheetId="2" r:id="rId2"/>
    <sheet name="Rozpocet" sheetId="3" r:id="rId3"/>
    <sheet name="#Figury" sheetId="4" state="hidden" r:id="rId4"/>
  </sheets>
  <externalReferences>
    <externalReference r:id="rId5"/>
  </externalReferences>
  <definedNames>
    <definedName name="_xlnm.Print_Titles" localSheetId="2">Rozpocet!$1:$12</definedName>
    <definedName name="_xlnm.Print_Area" localSheetId="2">Rozpocet!$A$1:$N$93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2" i="3" l="1"/>
  <c r="G143" i="3"/>
  <c r="M137" i="3"/>
  <c r="K137" i="3"/>
  <c r="I137" i="3"/>
  <c r="C25" i="2" s="1"/>
  <c r="M115" i="3" l="1"/>
  <c r="K115" i="3"/>
  <c r="I115" i="3"/>
  <c r="C24" i="2" s="1"/>
  <c r="I90" i="3"/>
  <c r="C23" i="2" s="1"/>
  <c r="E15" i="2"/>
  <c r="D15" i="2"/>
  <c r="B15" i="2"/>
  <c r="A15" i="2"/>
  <c r="K19" i="3" l="1"/>
  <c r="E37" i="3"/>
  <c r="M36" i="3"/>
  <c r="M35" i="3"/>
  <c r="I36" i="3"/>
  <c r="K36" i="3"/>
  <c r="M27" i="3"/>
  <c r="I27" i="3"/>
  <c r="K27" i="3"/>
  <c r="M19" i="3" l="1"/>
  <c r="I19" i="3"/>
  <c r="K20" i="3"/>
  <c r="M20" i="3"/>
  <c r="I20" i="3"/>
  <c r="I35" i="3"/>
  <c r="K35" i="3"/>
  <c r="I44" i="3" l="1"/>
  <c r="M68" i="3"/>
  <c r="K67" i="3"/>
  <c r="K44" i="3" l="1"/>
  <c r="M44" i="3"/>
  <c r="M67" i="3"/>
  <c r="K68" i="3"/>
  <c r="I68" i="3"/>
  <c r="I67" i="3"/>
  <c r="K66" i="3"/>
  <c r="M66" i="3"/>
  <c r="I66" i="3"/>
  <c r="I64" i="3"/>
  <c r="K64" i="3"/>
  <c r="M64" i="3"/>
  <c r="I75" i="3"/>
  <c r="M77" i="3"/>
  <c r="M75" i="3"/>
  <c r="K75" i="3"/>
  <c r="M74" i="3" l="1"/>
  <c r="K69" i="3"/>
  <c r="K63" i="3" s="1"/>
  <c r="M69" i="3"/>
  <c r="I69" i="3"/>
  <c r="K77" i="3"/>
  <c r="K74" i="3" s="1"/>
  <c r="I77" i="3"/>
  <c r="I74" i="3" s="1"/>
  <c r="K39" i="3" l="1"/>
  <c r="I39" i="3"/>
  <c r="M39" i="3"/>
  <c r="M60" i="3" l="1"/>
  <c r="K60" i="3"/>
  <c r="I60" i="3"/>
  <c r="C9" i="3" l="1"/>
  <c r="C8" i="3"/>
  <c r="C7" i="3"/>
  <c r="B9" i="2"/>
  <c r="B8" i="2"/>
  <c r="B7" i="2"/>
  <c r="I32" i="3"/>
  <c r="A16" i="2"/>
  <c r="B16" i="2"/>
  <c r="E16" i="2"/>
  <c r="D16" i="2"/>
  <c r="I42" i="3"/>
  <c r="I38" i="3" s="1"/>
  <c r="R45" i="1"/>
  <c r="R43" i="1"/>
  <c r="R44" i="1" s="1"/>
  <c r="E45" i="1"/>
  <c r="E42" i="1"/>
  <c r="B5" i="2"/>
  <c r="B4" i="2"/>
  <c r="B3" i="2"/>
  <c r="B2" i="2"/>
  <c r="C5" i="3"/>
  <c r="C4" i="3"/>
  <c r="C3" i="3"/>
  <c r="C2" i="3"/>
  <c r="E35" i="1"/>
  <c r="J35" i="1"/>
  <c r="R35" i="1"/>
  <c r="P38" i="1"/>
  <c r="P39" i="1"/>
  <c r="P40" i="1"/>
  <c r="P41" i="1"/>
  <c r="P42" i="1"/>
  <c r="J44" i="1"/>
  <c r="K45" i="1"/>
  <c r="A14" i="2"/>
  <c r="B14" i="2"/>
  <c r="A17" i="2"/>
  <c r="B17" i="2"/>
  <c r="A18" i="2"/>
  <c r="B18" i="2"/>
  <c r="A19" i="2"/>
  <c r="B19" i="2"/>
  <c r="A20" i="2"/>
  <c r="B20" i="2"/>
  <c r="A21" i="2"/>
  <c r="B21" i="2"/>
  <c r="A22" i="2"/>
  <c r="B22" i="2"/>
  <c r="I47" i="3"/>
  <c r="K47" i="3"/>
  <c r="M47" i="3"/>
  <c r="K32" i="3" l="1"/>
  <c r="M32" i="3"/>
  <c r="I80" i="3"/>
  <c r="K80" i="3"/>
  <c r="M80" i="3"/>
  <c r="M83" i="3"/>
  <c r="E43" i="1"/>
  <c r="K83" i="3"/>
  <c r="K29" i="3"/>
  <c r="M29" i="3"/>
  <c r="I29" i="3"/>
  <c r="I26" i="3" s="1"/>
  <c r="I83" i="3"/>
  <c r="M42" i="3"/>
  <c r="M38" i="3" s="1"/>
  <c r="K42" i="3"/>
  <c r="K38" i="3" s="1"/>
  <c r="M49" i="3"/>
  <c r="I49" i="3"/>
  <c r="K49" i="3"/>
  <c r="M26" i="3" l="1"/>
  <c r="K26" i="3"/>
  <c r="K86" i="3"/>
  <c r="K79" i="3" s="1"/>
  <c r="K62" i="3" s="1"/>
  <c r="D21" i="2"/>
  <c r="M53" i="3"/>
  <c r="K53" i="3"/>
  <c r="I53" i="3"/>
  <c r="C16" i="2" l="1"/>
  <c r="M86" i="3"/>
  <c r="M79" i="3" s="1"/>
  <c r="I86" i="3"/>
  <c r="I79" i="3" s="1"/>
  <c r="C22" i="2" s="1"/>
  <c r="I56" i="3"/>
  <c r="K56" i="3"/>
  <c r="M56" i="3"/>
  <c r="C21" i="2"/>
  <c r="D22" i="2"/>
  <c r="D20" i="2"/>
  <c r="E40" i="1"/>
  <c r="E22" i="2" l="1"/>
  <c r="M73" i="3"/>
  <c r="M63" i="3" s="1"/>
  <c r="E20" i="2" s="1"/>
  <c r="E21" i="2"/>
  <c r="I57" i="3"/>
  <c r="M57" i="3"/>
  <c r="K57" i="3"/>
  <c r="D17" i="2" l="1"/>
  <c r="M62" i="3"/>
  <c r="D19" i="2"/>
  <c r="I73" i="3"/>
  <c r="K73" i="3"/>
  <c r="E38" i="1"/>
  <c r="C17" i="2"/>
  <c r="K58" i="3"/>
  <c r="I58" i="3"/>
  <c r="M58" i="3"/>
  <c r="I61" i="3"/>
  <c r="M61" i="3"/>
  <c r="K61" i="3"/>
  <c r="E17" i="2" l="1"/>
  <c r="I63" i="3"/>
  <c r="I62" i="3" s="1"/>
  <c r="I46" i="3"/>
  <c r="E19" i="2"/>
  <c r="K46" i="3"/>
  <c r="M46" i="3"/>
  <c r="E18" i="2" s="1"/>
  <c r="E41" i="1"/>
  <c r="D18" i="2" l="1"/>
  <c r="C18" i="2"/>
  <c r="C20" i="2"/>
  <c r="C19" i="2"/>
  <c r="I16" i="3" l="1"/>
  <c r="M16" i="3"/>
  <c r="K22" i="3"/>
  <c r="K16" i="3"/>
  <c r="M22" i="3" l="1"/>
  <c r="I22" i="3"/>
  <c r="M23" i="3" l="1"/>
  <c r="M15" i="3" s="1"/>
  <c r="M14" i="3" s="1"/>
  <c r="K23" i="3"/>
  <c r="K15" i="3" s="1"/>
  <c r="K14" i="3" s="1"/>
  <c r="I23" i="3"/>
  <c r="M93" i="3" l="1"/>
  <c r="E14" i="2"/>
  <c r="E39" i="1"/>
  <c r="E44" i="1" s="1"/>
  <c r="R47" i="1" s="1"/>
  <c r="I15" i="3"/>
  <c r="K93" i="3"/>
  <c r="D14" i="2"/>
  <c r="O49" i="1"/>
  <c r="D26" i="2" l="1"/>
  <c r="K90" i="3"/>
  <c r="E26" i="2"/>
  <c r="M90" i="3"/>
  <c r="C15" i="2"/>
  <c r="I14" i="3"/>
  <c r="S47" i="1"/>
  <c r="S49" i="1"/>
  <c r="R49" i="1"/>
  <c r="O48" i="1"/>
  <c r="C26" i="2" l="1"/>
  <c r="C14" i="2"/>
  <c r="R48" i="1"/>
  <c r="R50" i="1" s="1"/>
  <c r="S48" i="1"/>
</calcChain>
</file>

<file path=xl/sharedStrings.xml><?xml version="1.0" encoding="utf-8"?>
<sst xmlns="http://schemas.openxmlformats.org/spreadsheetml/2006/main" count="683" uniqueCount="296">
  <si>
    <t>KRYCÍ LIST ROZPOČTU</t>
  </si>
  <si>
    <t>Názov stavby</t>
  </si>
  <si>
    <t>JKSO</t>
  </si>
  <si>
    <t xml:space="preserve"> </t>
  </si>
  <si>
    <t>Kód stavby</t>
  </si>
  <si>
    <t>009</t>
  </si>
  <si>
    <t>Názov objektu</t>
  </si>
  <si>
    <t>EČO</t>
  </si>
  <si>
    <t>Kód objektu</t>
  </si>
  <si>
    <t>001</t>
  </si>
  <si>
    <t>Názov časti</t>
  </si>
  <si>
    <t>Miesto</t>
  </si>
  <si>
    <t>Kód časti</t>
  </si>
  <si>
    <t>Názov podčasti</t>
  </si>
  <si>
    <t>Kód podčasti</t>
  </si>
  <si>
    <t>IČO</t>
  </si>
  <si>
    <t>DIČ</t>
  </si>
  <si>
    <t>Objednávateľ</t>
  </si>
  <si>
    <t>Projektant</t>
  </si>
  <si>
    <t>Zhotoviteľ</t>
  </si>
  <si>
    <t>Rozpočet číslo</t>
  </si>
  <si>
    <t>Spracoval</t>
  </si>
  <si>
    <t>Dňa</t>
  </si>
  <si>
    <t xml:space="preserve">               Merné a účelové jednotky</t>
  </si>
  <si>
    <t xml:space="preserve">            Počet</t>
  </si>
  <si>
    <t xml:space="preserve">    Náklady / 1 m.j.</t>
  </si>
  <si>
    <t xml:space="preserve">             Počet</t>
  </si>
  <si>
    <t xml:space="preserve">     Náklady / 1 m.j.</t>
  </si>
  <si>
    <t xml:space="preserve">                Počet</t>
  </si>
  <si>
    <t xml:space="preserve">        Náklady / 1 m.j.</t>
  </si>
  <si>
    <t xml:space="preserve">               Rozpočtové náklady v</t>
  </si>
  <si>
    <t>EUR</t>
  </si>
  <si>
    <t>A</t>
  </si>
  <si>
    <t>Základné rozp. náklady</t>
  </si>
  <si>
    <t>B</t>
  </si>
  <si>
    <t>Doplnkové náklady</t>
  </si>
  <si>
    <t>C</t>
  </si>
  <si>
    <t>Vedľajšie rozpočtové náklady</t>
  </si>
  <si>
    <t>HSV</t>
  </si>
  <si>
    <t>Dodávky</t>
  </si>
  <si>
    <t>Práca nadčas</t>
  </si>
  <si>
    <t>Zariadenie staveniska</t>
  </si>
  <si>
    <t>%</t>
  </si>
  <si>
    <t>Montáž</t>
  </si>
  <si>
    <t>Bez pevnej podl.</t>
  </si>
  <si>
    <t>Mimostav. doprava</t>
  </si>
  <si>
    <t>PSV</t>
  </si>
  <si>
    <t>Kultúrna pamiatka</t>
  </si>
  <si>
    <t>Územné vplyvy</t>
  </si>
  <si>
    <t>Prevádzkové vplyvy</t>
  </si>
  <si>
    <t>"M"</t>
  </si>
  <si>
    <t>Ostatné</t>
  </si>
  <si>
    <t>VRN z rozpočtu</t>
  </si>
  <si>
    <t>ZRN (r. 1-6)</t>
  </si>
  <si>
    <t>DN (r. 8-11)</t>
  </si>
  <si>
    <t>VRN (r. 13-18)</t>
  </si>
  <si>
    <t>HZS</t>
  </si>
  <si>
    <t>Kompl. činnosť</t>
  </si>
  <si>
    <t>Ostatné náklady</t>
  </si>
  <si>
    <t>D</t>
  </si>
  <si>
    <t>Celkové náklady</t>
  </si>
  <si>
    <t>Súčet 7, 12, 19-22</t>
  </si>
  <si>
    <t>Dátum a podpis</t>
  </si>
  <si>
    <t>Pečiatka</t>
  </si>
  <si>
    <t>DPH</t>
  </si>
  <si>
    <t>Cena s DPH (r. 23-25)</t>
  </si>
  <si>
    <t>E</t>
  </si>
  <si>
    <t>Prípočty a odpočty</t>
  </si>
  <si>
    <t>Dodávky objednávateľa</t>
  </si>
  <si>
    <t>Kĺzavá doložka</t>
  </si>
  <si>
    <t>Zvýhodnenie + -</t>
  </si>
  <si>
    <t>REKAPITULÁCIA ROZPOČTU</t>
  </si>
  <si>
    <t>Stavba:</t>
  </si>
  <si>
    <t>Objekt:</t>
  </si>
  <si>
    <t>Časť:</t>
  </si>
  <si>
    <t xml:space="preserve">JKSO: </t>
  </si>
  <si>
    <t>Objednávateľ:</t>
  </si>
  <si>
    <t>Zhotoviteľ:</t>
  </si>
  <si>
    <t>Dátum:</t>
  </si>
  <si>
    <t>Kód</t>
  </si>
  <si>
    <t>Popis</t>
  </si>
  <si>
    <t>Cena celkom</t>
  </si>
  <si>
    <t>Hmotnosť celkom</t>
  </si>
  <si>
    <t>Suť celkom</t>
  </si>
  <si>
    <t>Celkom</t>
  </si>
  <si>
    <t>ROZPOČET</t>
  </si>
  <si>
    <t>JKSO:</t>
  </si>
  <si>
    <t>P.Č.</t>
  </si>
  <si>
    <t>TV</t>
  </si>
  <si>
    <t>KCN</t>
  </si>
  <si>
    <t>Kód položky</t>
  </si>
  <si>
    <t>MJ</t>
  </si>
  <si>
    <t>Množstvo celkom</t>
  </si>
  <si>
    <t>Cena jednotková</t>
  </si>
  <si>
    <t>Hmotnosť</t>
  </si>
  <si>
    <t>Hmotnosť sute</t>
  </si>
  <si>
    <t>Hmotnosť sute celkom</t>
  </si>
  <si>
    <t>Sadzba DPH</t>
  </si>
  <si>
    <t>Typ položky</t>
  </si>
  <si>
    <t>Úroveň</t>
  </si>
  <si>
    <t>Práce a dodávky HSV</t>
  </si>
  <si>
    <t>0</t>
  </si>
  <si>
    <t>1</t>
  </si>
  <si>
    <t>K</t>
  </si>
  <si>
    <t>011</t>
  </si>
  <si>
    <t>m3</t>
  </si>
  <si>
    <t>2</t>
  </si>
  <si>
    <t>m2</t>
  </si>
  <si>
    <t>6</t>
  </si>
  <si>
    <t>t</t>
  </si>
  <si>
    <t>Súčet</t>
  </si>
  <si>
    <t>Úpravy povrchov, podlahy, osadenie</t>
  </si>
  <si>
    <t>9</t>
  </si>
  <si>
    <t>014</t>
  </si>
  <si>
    <t>m</t>
  </si>
  <si>
    <t>M</t>
  </si>
  <si>
    <t>MAT</t>
  </si>
  <si>
    <t>2461335860</t>
  </si>
  <si>
    <t>ks</t>
  </si>
  <si>
    <t xml:space="preserve">spotreba 12m/ks </t>
  </si>
  <si>
    <t>Ostatné konštrukcie a práce-búranie</t>
  </si>
  <si>
    <t>952901114</t>
  </si>
  <si>
    <t>013</t>
  </si>
  <si>
    <t>979011111</t>
  </si>
  <si>
    <t>Zvislá doprava sutiny a vybúraných hmôt za prvé podlažie nad alebo pod základným podlažím</t>
  </si>
  <si>
    <t>979081111</t>
  </si>
  <si>
    <t>Odvoz sutiny a vybúraných hmôt na skládku do 1 km</t>
  </si>
  <si>
    <t>979081121</t>
  </si>
  <si>
    <t>Odvoz sutiny a vybúraných hmôt na skládku za každý ďalší 1 km</t>
  </si>
  <si>
    <t>979089012</t>
  </si>
  <si>
    <t>Poplatok za skladovanie - betón, tehly, dlaždice (17 01 ), ostatné</t>
  </si>
  <si>
    <t>Práce a dodávky PSV</t>
  </si>
  <si>
    <t>711</t>
  </si>
  <si>
    <t>Izolácie proti vode a vlhkosti</t>
  </si>
  <si>
    <t>713</t>
  </si>
  <si>
    <t>Izolácie tepelné</t>
  </si>
  <si>
    <t>771</t>
  </si>
  <si>
    <t>Podlahy z dlaždíc</t>
  </si>
  <si>
    <t>súb.</t>
  </si>
  <si>
    <t/>
  </si>
  <si>
    <t>Zakladanie</t>
  </si>
  <si>
    <t>273313611</t>
  </si>
  <si>
    <t>Betón základových dosiek, prostý tr.C 16/20</t>
  </si>
  <si>
    <t>273362412</t>
  </si>
  <si>
    <t>Výstuž základových dosiek zo zvár. sietí KARI, priemer drôtu 5/5 mm, veľkosť oka 150x150 mm</t>
  </si>
  <si>
    <t>Vyčistenie budov</t>
  </si>
  <si>
    <t>"vnútorné priestory"</t>
  </si>
  <si>
    <t>"uvažované do 10 km"</t>
  </si>
  <si>
    <t>979089712</t>
  </si>
  <si>
    <t>Polyuretánový (alternatívne silikónový) tmel</t>
  </si>
  <si>
    <t>963053936</t>
  </si>
  <si>
    <t>Búranie betónových podláh a schodísk  -2,100t</t>
  </si>
  <si>
    <t>771576118r</t>
  </si>
  <si>
    <t>Prenájom kontajneru 10 m3</t>
  </si>
  <si>
    <t>624601121r</t>
  </si>
  <si>
    <t>632450482r</t>
  </si>
  <si>
    <t>"P01"</t>
  </si>
  <si>
    <t>771415016r</t>
  </si>
  <si>
    <t>Montáž soklíkov z obkladačiek do tmelu veľ. 300 x 100 mm</t>
  </si>
  <si>
    <t>5978651313r</t>
  </si>
  <si>
    <t xml:space="preserve">Pretmelenie polyuretanovym (alter. silikónovým) tmelom </t>
  </si>
  <si>
    <t>"styk nášľapná vrstva-soklík"</t>
  </si>
  <si>
    <t>"B01 - betónový poter"</t>
  </si>
  <si>
    <t>"B01 - ŽB doska"</t>
  </si>
  <si>
    <t>"B01 - terrazzo"</t>
  </si>
  <si>
    <t>965081815r</t>
  </si>
  <si>
    <t>713122112r</t>
  </si>
  <si>
    <t>min. obj.hm. 19,5 kg/m3</t>
  </si>
  <si>
    <t>711131101</t>
  </si>
  <si>
    <t>Zhotovenie izolácie proti zemnej vlhkosti vodorovná AIP na sucho</t>
  </si>
  <si>
    <t>"PE fólia - separačná vrstva do podláh"</t>
  </si>
  <si>
    <t>2832207900r</t>
  </si>
  <si>
    <t>Separačná PE fólia pre liate podlahy</t>
  </si>
  <si>
    <t>711141559</t>
  </si>
  <si>
    <t>Zhotovenie  izolácie proti zemnej vlhkosti a tlakovej vode vodorovná NAIP pritavením vrátane penetrácie asfaltovým lakom</t>
  </si>
  <si>
    <t>711142559</t>
  </si>
  <si>
    <t>Zhotovenie  izolácie proti zemnej vlhkosti a tlakovej vode zvislá NAIP pritavením,  vrátane penetrácie asfaltovým lakom</t>
  </si>
  <si>
    <t>6283221000</t>
  </si>
  <si>
    <t>Pás ťažký asfaltový Hydrobit v 60 s 35</t>
  </si>
  <si>
    <t>"vodorovne"</t>
  </si>
  <si>
    <t>"zvisle nahor nad úroveň podlahy"</t>
  </si>
  <si>
    <t>Montáž podláh z dlaždíc keramických do tmelu 300 x 300 mm</t>
  </si>
  <si>
    <t>Keramická dlažba 300x300 mm</t>
  </si>
  <si>
    <t>"P01 - Podlaha"</t>
  </si>
  <si>
    <t>"P01 - Sokel výšky 100mm"</t>
  </si>
  <si>
    <t xml:space="preserve">Cintorín-Vrakuňa, Bratislava 
Rekonštrukcia existujúceho priestoru kvetinárstva na prevádzku Pohrebníctva </t>
  </si>
  <si>
    <t>MARIANUM - pohrebníctvo mesta Bratislavy, Šafárikovo námestie 3, 811 02 Bratislava</t>
  </si>
  <si>
    <t xml:space="preserve">Cintorín-Vrakuňa, Bratislava </t>
  </si>
  <si>
    <t>Presun hmôt pre izoláciu proti vode v objektoch výšky do 10 m</t>
  </si>
  <si>
    <t>998711103r</t>
  </si>
  <si>
    <t>002</t>
  </si>
  <si>
    <t>271571111</t>
  </si>
  <si>
    <t>Vankúše zhutnené pod základy zo štrkopiesku</t>
  </si>
  <si>
    <t>"pod podkladový betón"</t>
  </si>
  <si>
    <t>Zemné práce</t>
  </si>
  <si>
    <t>273361931</t>
  </si>
  <si>
    <t>Zhotovenie výstuže základových dosiek zo zváraných sietí  a KARI sietí</t>
  </si>
  <si>
    <t>3139553037</t>
  </si>
  <si>
    <t xml:space="preserve">Siete KARI akosť BSt 500M KY 14 DIN  488 rozmer siete 6x2.4m, veľkosť oka 150x150mm, D drôtu 8/8mm </t>
  </si>
  <si>
    <t>131201101r</t>
  </si>
  <si>
    <t>162501105</t>
  </si>
  <si>
    <t>Vodorovné premiestnenie výkopku  po spevnenej ceste z  horniny tr.1-4  v množstve do 100 m3, príplatok k cene za každých ďalšich a začatých 1000 m</t>
  </si>
  <si>
    <t>"uvažované s 10 km"</t>
  </si>
  <si>
    <t>171201201</t>
  </si>
  <si>
    <t>Uloženie sypaniny na skládky do 100 m3</t>
  </si>
  <si>
    <t>171209002</t>
  </si>
  <si>
    <t>Poplatok za skladovanie - zemina a kamenivo (17 05) ostatné</t>
  </si>
  <si>
    <t>"objemova hmotnost stredne vlhkej zeminy - 800 kg/m3"</t>
  </si>
  <si>
    <t>"odkop zeminy hr.85mm"</t>
  </si>
  <si>
    <t>162301102</t>
  </si>
  <si>
    <t xml:space="preserve">Vodorovné premiestnenie výkopku  po spevnenej ceste z  horniny tr.1-4  v množstve do 100 m3 na vzdialenosť do 1000 m </t>
  </si>
  <si>
    <t>Výkop nezapaženej jamy v hornine 3 - ručným náradím</t>
  </si>
  <si>
    <t>Cementový poter hr.60 mm</t>
  </si>
  <si>
    <t>"P01 - vystužený kari sieťou"</t>
  </si>
  <si>
    <t>Búranie terrazzového povrchu hr. 30mm</t>
  </si>
  <si>
    <t>Montáž tepelnej izolácie podláh polystyrénom, kladeným voľne v dvoch vrstvách</t>
  </si>
  <si>
    <t>"EPS 100S - hr.2x60mm"</t>
  </si>
  <si>
    <t>EPS 100S penový polystyrén hrúbka 60 mm</t>
  </si>
  <si>
    <t>2837653418r</t>
  </si>
  <si>
    <t>PAVAND, s.r.o.</t>
  </si>
  <si>
    <t>7xx</t>
  </si>
  <si>
    <t>Elektroinštalácia</t>
  </si>
  <si>
    <t>Stropné, stropné, prisadené, LED</t>
  </si>
  <si>
    <t>montáž svietidiel</t>
  </si>
  <si>
    <t>LED pásy</t>
  </si>
  <si>
    <t>Legrand Valenia, biela, vypínač dvojitý 6+6</t>
  </si>
  <si>
    <t>Legrand Valenia, biela, dvojzásuvky</t>
  </si>
  <si>
    <t xml:space="preserve">Legrand Valenia, biela, zásuvka DATA  2xRJ45                           </t>
  </si>
  <si>
    <t>Legrand Valenia, biela, 2 rámik</t>
  </si>
  <si>
    <t>kábel CYKY-O3x1,5</t>
  </si>
  <si>
    <t>kábel CYKY-J3x1,5</t>
  </si>
  <si>
    <t>kábel CYKY-J3x2,5</t>
  </si>
  <si>
    <t>kábel CYKY-O5x1,5</t>
  </si>
  <si>
    <t>kábel CYKY-J4x6</t>
  </si>
  <si>
    <t>krabica KP 67/3</t>
  </si>
  <si>
    <t>krabica KUP68 (hlboká 43,5)</t>
  </si>
  <si>
    <t>krabica KO 68 so svorkovnicou</t>
  </si>
  <si>
    <t xml:space="preserve">kábel FTP </t>
  </si>
  <si>
    <t>Rozvádzač RS, Legrand Nedbox nástenný 505x350x97</t>
  </si>
  <si>
    <t>Rozvádzač RS, Legrand Nedbox nástenný 505x350x97 - montáž</t>
  </si>
  <si>
    <t xml:space="preserve">Doprava </t>
  </si>
  <si>
    <t>kpl</t>
  </si>
  <si>
    <t xml:space="preserve">Demontáž existujúcej prípojky </t>
  </si>
  <si>
    <t>Prierazy a drážkovanie pre káble do priemeru D29</t>
  </si>
  <si>
    <t xml:space="preserve">Nepredvídané práce </t>
  </si>
  <si>
    <t>Revízna správa elektroinštalácie</t>
  </si>
  <si>
    <t>Vzduchotechnika</t>
  </si>
  <si>
    <t>Vonkajšia jednotka split systému Daikin RXM71N</t>
  </si>
  <si>
    <t>Qch= 7,1 kW, Qt= 8,2 kW / Pel max= 2,57 kW / 230 V / R32</t>
  </si>
  <si>
    <t>m= 56 kg</t>
  </si>
  <si>
    <t>1.01</t>
  </si>
  <si>
    <r>
      <t xml:space="preserve">Prevádzkový rozsah: chladenie -10 až +46 </t>
    </r>
    <r>
      <rPr>
        <sz val="8"/>
        <color indexed="8"/>
        <rFont val="Calibri"/>
        <family val="2"/>
        <charset val="238"/>
      </rPr>
      <t>˚</t>
    </r>
    <r>
      <rPr>
        <sz val="8"/>
        <color indexed="8"/>
        <rFont val="Arial"/>
        <family val="2"/>
        <charset val="238"/>
      </rPr>
      <t>C, Vykurovanie -15 až 24 ˚C</t>
    </r>
  </si>
  <si>
    <t>1.02</t>
  </si>
  <si>
    <t>Vnútorná jednotka split systému - nátenná Daikin FTXM71N</t>
  </si>
  <si>
    <t>m= 14,5 kg</t>
  </si>
  <si>
    <t>Príslušentvo: IR ovládač</t>
  </si>
  <si>
    <t>1.03</t>
  </si>
  <si>
    <t>Elektrický teplovzdušný konvektor ELÍZ EL 1000 INV</t>
  </si>
  <si>
    <t xml:space="preserve">Qt= 1000 W / Pel max= 1,0 kW / 230 V </t>
  </si>
  <si>
    <t>Digitálny elektronický termostat, týždenný program</t>
  </si>
  <si>
    <t>m= 6,3 kg</t>
  </si>
  <si>
    <t>Sada izolovaných prepojovacích CU potrubí vrátane komunikačného kábla</t>
  </si>
  <si>
    <t>6/16 mm + CYKY 5x1,5 mm2</t>
  </si>
  <si>
    <t>bm</t>
  </si>
  <si>
    <t>Prestupové potrubie PE, UV odolné, DN125, zabezpečené proti vnikaniu dažďa, vnútro vyplnené tepelnou izoláciou</t>
  </si>
  <si>
    <t>Konštrukcia pre uloženie vonkajšej jednotky na streche - montovaná konštrukcia z montážnych profilov žiarovo zinkovaných, roznášacie platne, gumené podložky proti poškodeniu strešnej krytiny, HH nad strechou +300 mm</t>
  </si>
  <si>
    <t>Montážny, závesný, tesniaci a spojovací materiál</t>
  </si>
  <si>
    <t>Zaregulovanie a vyskúšanie zariadenia</t>
  </si>
  <si>
    <t>Uvedenie do prevádzky, odovzdávacia dokumentácia</t>
  </si>
  <si>
    <t>Projekt skutočného vyhotovenia</t>
  </si>
  <si>
    <t>Lešenie pracovné</t>
  </si>
  <si>
    <t>Doprava</t>
  </si>
  <si>
    <t>Montáž trubíc z PE, hr.15-20 mm,vnút.priemer do 38 mm</t>
  </si>
  <si>
    <t>Izolačná PE trubica TUBOLIT DG 22x13 mm (d potrubia x hr. izolácie), nadrezaná, AZ FLEX</t>
  </si>
  <si>
    <t>Presun hmôt pre izolácie tepelné v objektoch výšky nad 6 m do 12 m</t>
  </si>
  <si>
    <t>Potrubie z rúr PE-HD GEBERIT 50/3 odpadné prípojné</t>
  </si>
  <si>
    <t>Potrubie z rúr PE-HD GEBERIT 32 odpadné prípojné</t>
  </si>
  <si>
    <t>Ostatné - skúška tesnosti kanalizácie v objektoch vodou do DN 125</t>
  </si>
  <si>
    <t>HL138</t>
  </si>
  <si>
    <t>Montáž rozvodu kanalizácie, vrátane podružných prác</t>
  </si>
  <si>
    <t>Presun hmôt pre vnútornú kanalizáciu v objektoch výšky nad 6 do 12 m</t>
  </si>
  <si>
    <t>Potrubie z plastických rúr PeX D20/2,0 lisovaním</t>
  </si>
  <si>
    <t>Guľový kohút s vypúšťaním DN15</t>
  </si>
  <si>
    <t>Vodomer DN15</t>
  </si>
  <si>
    <t>Tlaková skúška vodovodného potrubia závitového do DN 50</t>
  </si>
  <si>
    <t>Montáž rozvodu vody, vrátane podružných prác</t>
  </si>
  <si>
    <t>Prepláchnutie a dezinfekcia vodovodného potrubia do DN 80</t>
  </si>
  <si>
    <t>Presun hmôt pre vnútorný vodovod v objektoch výšky nad 6 do 12 m</t>
  </si>
  <si>
    <t>Zásobníkový ohrievač vody ELIZ EURO 15 H, o objeme 15l - Montáž</t>
  </si>
  <si>
    <t xml:space="preserve">Zásobníkový ohrievač vody ELIZ EURO 15 H, o objeme 15l </t>
  </si>
  <si>
    <t>Montáž kuchynských drezov jednoduchých, hranatých, s rozmerom  do 600 x 600 mm, s výtokovou armatúrov</t>
  </si>
  <si>
    <t>Kuchynský dvojdrez nerezový CLASSIC 40, 800x600 mm, hĺbka 155 mm, s sifónom, DEXTRADE a armatúrov</t>
  </si>
  <si>
    <t>Montáž ventilu nástenného G 1/2</t>
  </si>
  <si>
    <t>Ventil rohový RDL 80 1/2"</t>
  </si>
  <si>
    <t>Presun hmôt pre zariaďovacie predmety v objektoch výšky nad 6 do 12 m</t>
  </si>
  <si>
    <t>Zdravotechnika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</si>
</sst>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###;\-####"/>
    <numFmt numFmtId="165" formatCode="#,##0.0000;\-#,##0.0000"/>
    <numFmt numFmtId="166" formatCode="#,##0.000;\-#,##0.000"/>
    <numFmt numFmtId="167" formatCode="#,##0.00000;\-#,##0.00000"/>
    <numFmt numFmtId="168" formatCode="#,##0.0;\-#,##0.0"/>
    <numFmt numFmtId="169" formatCode="#,##0&quot; ks &quot;"/>
    <numFmt numFmtId="171" formatCode="0.000"/>
    <numFmt numFmtId="173" formatCode="#,##0.00\ [$€-1]"/>
    <numFmt numFmtId="174" formatCode="#,##0.000"/>
  </numFmts>
  <fonts count="27" x14ac:knownFonts="1">
    <font>
      <sz val="10"/>
      <name val="Arial"/>
      <charset val="110"/>
    </font>
    <font>
      <b/>
      <sz val="18"/>
      <color indexed="10"/>
      <name val="Arial CE"/>
      <family val="2"/>
      <charset val="238"/>
    </font>
    <font>
      <sz val="8"/>
      <name val="Arial"/>
      <family val="2"/>
      <charset val="238"/>
    </font>
    <font>
      <sz val="8"/>
      <name val="Arial CE"/>
      <family val="2"/>
      <charset val="238"/>
    </font>
    <font>
      <sz val="7"/>
      <name val="Arial"/>
      <family val="2"/>
      <charset val="238"/>
    </font>
    <font>
      <sz val="7"/>
      <name val="Arial CE"/>
      <family val="2"/>
      <charset val="238"/>
    </font>
    <font>
      <b/>
      <sz val="10"/>
      <name val="Arial"/>
      <family val="2"/>
      <charset val="238"/>
    </font>
    <font>
      <sz val="10"/>
      <name val="Arial CE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8"/>
      <color indexed="9"/>
      <name val="Arial CE"/>
      <family val="2"/>
      <charset val="238"/>
    </font>
    <font>
      <sz val="10"/>
      <color indexed="9"/>
      <name val="Arial CE"/>
      <family val="2"/>
      <charset val="238"/>
    </font>
    <font>
      <sz val="8"/>
      <color indexed="9"/>
      <name val="Arial"/>
      <family val="2"/>
      <charset val="238"/>
    </font>
    <font>
      <b/>
      <sz val="10"/>
      <name val="Arial CE"/>
      <family val="2"/>
      <charset val="238"/>
    </font>
    <font>
      <b/>
      <sz val="14"/>
      <color indexed="10"/>
      <name val="Arial CE"/>
      <family val="2"/>
      <charset val="238"/>
    </font>
    <font>
      <b/>
      <sz val="8"/>
      <name val="Arial CE"/>
      <family val="2"/>
      <charset val="238"/>
    </font>
    <font>
      <b/>
      <sz val="8"/>
      <color indexed="12"/>
      <name val="Arial"/>
      <family val="2"/>
      <charset val="238"/>
    </font>
    <font>
      <b/>
      <sz val="8"/>
      <color indexed="20"/>
      <name val="Arial"/>
      <family val="2"/>
      <charset val="238"/>
    </font>
    <font>
      <b/>
      <u/>
      <sz val="8"/>
      <name val="Arial"/>
      <family val="2"/>
      <charset val="238"/>
    </font>
    <font>
      <b/>
      <u/>
      <sz val="8"/>
      <color indexed="10"/>
      <name val="Arial"/>
      <family val="2"/>
      <charset val="238"/>
    </font>
    <font>
      <i/>
      <sz val="7"/>
      <name val="Arial CE"/>
      <family val="2"/>
      <charset val="238"/>
    </font>
    <font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color indexed="8"/>
      <name val="Calibri"/>
      <family val="2"/>
      <charset val="238"/>
    </font>
    <font>
      <sz val="8"/>
      <name val="Trebuchet MS"/>
      <family val="2"/>
      <charset val="1"/>
    </font>
    <font>
      <i/>
      <sz val="8"/>
      <color indexed="12"/>
      <name val="Arial"/>
      <family val="2"/>
      <charset val="238"/>
    </font>
    <font>
      <i/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13"/>
      </patternFill>
    </fill>
    <fill>
      <patternFill patternType="solid">
        <fgColor indexed="9"/>
        <bgColor indexed="26"/>
      </patternFill>
    </fill>
  </fills>
  <borders count="52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hair">
        <color indexed="8"/>
      </right>
      <top/>
      <bottom/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hair">
        <color indexed="8"/>
      </bottom>
      <diagonal/>
    </border>
    <border>
      <left/>
      <right/>
      <top style="thin">
        <color indexed="8"/>
      </top>
      <bottom style="hair">
        <color indexed="8"/>
      </bottom>
      <diagonal/>
    </border>
    <border>
      <left/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hair">
        <color indexed="8"/>
      </bottom>
      <diagonal/>
    </border>
    <border>
      <left/>
      <right style="thin">
        <color indexed="8"/>
      </right>
      <top style="thin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thin">
        <color indexed="8"/>
      </bottom>
      <diagonal/>
    </border>
    <border>
      <left/>
      <right style="hair">
        <color indexed="8"/>
      </right>
      <top style="hair">
        <color indexed="8"/>
      </top>
      <bottom style="thin">
        <color indexed="8"/>
      </bottom>
      <diagonal/>
    </border>
    <border>
      <left/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/>
      <top/>
      <bottom style="thin">
        <color indexed="8"/>
      </bottom>
      <diagonal/>
    </border>
    <border>
      <left/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/>
      <top style="thin">
        <color indexed="8"/>
      </top>
      <bottom/>
      <diagonal/>
    </border>
    <border>
      <left style="hair">
        <color indexed="8"/>
      </left>
      <right/>
      <top/>
      <bottom/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 style="hair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/>
      <top style="hair">
        <color indexed="8"/>
      </top>
      <bottom style="thin">
        <color indexed="8"/>
      </bottom>
      <diagonal/>
    </border>
  </borders>
  <cellStyleXfs count="2">
    <xf numFmtId="0" fontId="0" fillId="0" borderId="0" applyAlignment="0">
      <alignment vertical="top" wrapText="1"/>
      <protection locked="0"/>
    </xf>
    <xf numFmtId="0" fontId="24" fillId="0" borderId="0"/>
  </cellStyleXfs>
  <cellXfs count="249">
    <xf numFmtId="0" fontId="0" fillId="0" borderId="0" xfId="0" applyAlignment="1">
      <alignment vertical="top"/>
      <protection locked="0"/>
    </xf>
    <xf numFmtId="0" fontId="0" fillId="0" borderId="0" xfId="0" applyFont="1" applyAlignment="1" applyProtection="1">
      <alignment horizontal="left" vertical="top"/>
    </xf>
    <xf numFmtId="0" fontId="0" fillId="0" borderId="0" xfId="0" applyAlignment="1" applyProtection="1">
      <alignment horizontal="left" vertical="top"/>
    </xf>
    <xf numFmtId="0" fontId="0" fillId="0" borderId="1" xfId="0" applyFont="1" applyBorder="1" applyAlignment="1" applyProtection="1">
      <alignment horizontal="left"/>
    </xf>
    <xf numFmtId="0" fontId="0" fillId="0" borderId="2" xfId="0" applyFont="1" applyBorder="1" applyAlignment="1" applyProtection="1">
      <alignment horizontal="left"/>
    </xf>
    <xf numFmtId="0" fontId="0" fillId="0" borderId="3" xfId="0" applyFont="1" applyBorder="1" applyAlignment="1" applyProtection="1">
      <alignment horizontal="left"/>
    </xf>
    <xf numFmtId="0" fontId="1" fillId="0" borderId="2" xfId="0" applyFont="1" applyBorder="1" applyAlignment="1" applyProtection="1">
      <alignment horizontal="left"/>
    </xf>
    <xf numFmtId="0" fontId="0" fillId="0" borderId="4" xfId="0" applyFont="1" applyBorder="1" applyAlignment="1" applyProtection="1">
      <alignment horizontal="left"/>
    </xf>
    <xf numFmtId="0" fontId="0" fillId="0" borderId="5" xfId="0" applyFont="1" applyBorder="1" applyAlignment="1" applyProtection="1">
      <alignment horizontal="left"/>
    </xf>
    <xf numFmtId="0" fontId="0" fillId="0" borderId="6" xfId="0" applyFont="1" applyBorder="1" applyAlignment="1" applyProtection="1">
      <alignment horizontal="left"/>
    </xf>
    <xf numFmtId="0" fontId="2" fillId="0" borderId="1" xfId="0" applyFont="1" applyBorder="1" applyAlignment="1" applyProtection="1">
      <alignment horizontal="left" vertical="center"/>
    </xf>
    <xf numFmtId="0" fontId="2" fillId="0" borderId="2" xfId="0" applyFont="1" applyBorder="1" applyAlignment="1" applyProtection="1">
      <alignment horizontal="left" vertical="center"/>
    </xf>
    <xf numFmtId="0" fontId="2" fillId="0" borderId="3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2" fillId="0" borderId="8" xfId="0" applyFont="1" applyBorder="1" applyAlignment="1" applyProtection="1">
      <alignment horizontal="left" vertical="center"/>
    </xf>
    <xf numFmtId="0" fontId="2" fillId="0" borderId="9" xfId="0" applyFont="1" applyBorder="1" applyAlignment="1" applyProtection="1">
      <alignment horizontal="left" vertical="center"/>
    </xf>
    <xf numFmtId="0" fontId="2" fillId="0" borderId="10" xfId="0" applyFont="1" applyBorder="1" applyAlignment="1" applyProtection="1">
      <alignment horizontal="left" vertical="center"/>
    </xf>
    <xf numFmtId="0" fontId="2" fillId="0" borderId="11" xfId="0" applyFont="1" applyBorder="1" applyAlignment="1" applyProtection="1">
      <alignment horizontal="left" vertical="center"/>
    </xf>
    <xf numFmtId="0" fontId="3" fillId="0" borderId="12" xfId="0" applyFont="1" applyBorder="1" applyAlignment="1" applyProtection="1">
      <alignment horizontal="left" vertical="center"/>
    </xf>
    <xf numFmtId="0" fontId="2" fillId="0" borderId="13" xfId="0" applyFont="1" applyBorder="1" applyAlignment="1" applyProtection="1">
      <alignment horizontal="left" vertical="center"/>
    </xf>
    <xf numFmtId="0" fontId="2" fillId="0" borderId="14" xfId="0" applyFont="1" applyBorder="1" applyAlignment="1" applyProtection="1">
      <alignment horizontal="left" vertical="center"/>
    </xf>
    <xf numFmtId="0" fontId="2" fillId="0" borderId="15" xfId="0" applyFont="1" applyBorder="1" applyAlignment="1" applyProtection="1">
      <alignment horizontal="left" vertical="center"/>
    </xf>
    <xf numFmtId="0" fontId="2" fillId="0" borderId="16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left" vertical="center"/>
    </xf>
    <xf numFmtId="0" fontId="2" fillId="0" borderId="5" xfId="0" applyFont="1" applyBorder="1" applyAlignment="1" applyProtection="1">
      <alignment horizontal="left" vertical="center"/>
    </xf>
    <xf numFmtId="0" fontId="2" fillId="0" borderId="6" xfId="0" applyFont="1" applyBorder="1" applyAlignment="1" applyProtection="1">
      <alignment horizontal="left" vertical="center"/>
    </xf>
    <xf numFmtId="0" fontId="2" fillId="0" borderId="17" xfId="0" applyFont="1" applyBorder="1" applyAlignment="1" applyProtection="1">
      <alignment horizontal="left" vertical="center"/>
    </xf>
    <xf numFmtId="0" fontId="2" fillId="0" borderId="18" xfId="0" applyFont="1" applyBorder="1" applyAlignment="1" applyProtection="1">
      <alignment horizontal="left" vertical="center"/>
    </xf>
    <xf numFmtId="0" fontId="2" fillId="0" borderId="19" xfId="0" applyFont="1" applyBorder="1" applyAlignment="1" applyProtection="1">
      <alignment horizontal="left" vertical="center"/>
    </xf>
    <xf numFmtId="0" fontId="2" fillId="0" borderId="20" xfId="0" applyFont="1" applyBorder="1" applyAlignment="1" applyProtection="1">
      <alignment horizontal="left" vertical="center"/>
    </xf>
    <xf numFmtId="0" fontId="2" fillId="0" borderId="21" xfId="0" applyFont="1" applyBorder="1" applyAlignment="1" applyProtection="1">
      <alignment horizontal="left" vertical="center"/>
    </xf>
    <xf numFmtId="0" fontId="2" fillId="0" borderId="22" xfId="0" applyFont="1" applyBorder="1" applyAlignment="1" applyProtection="1">
      <alignment horizontal="left" vertical="center"/>
    </xf>
    <xf numFmtId="0" fontId="2" fillId="0" borderId="24" xfId="0" applyFont="1" applyBorder="1" applyAlignment="1" applyProtection="1">
      <alignment horizontal="left" vertical="center"/>
    </xf>
    <xf numFmtId="39" fontId="7" fillId="0" borderId="26" xfId="0" applyNumberFormat="1" applyFont="1" applyBorder="1" applyAlignment="1" applyProtection="1">
      <alignment horizontal="right" vertical="center"/>
    </xf>
    <xf numFmtId="37" fontId="0" fillId="0" borderId="28" xfId="0" applyNumberFormat="1" applyFont="1" applyBorder="1" applyAlignment="1" applyProtection="1">
      <alignment horizontal="right" vertical="center"/>
    </xf>
    <xf numFmtId="0" fontId="8" fillId="0" borderId="20" xfId="0" applyFont="1" applyBorder="1" applyAlignment="1" applyProtection="1">
      <alignment horizontal="left" vertical="center"/>
    </xf>
    <xf numFmtId="0" fontId="8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6" fillId="0" borderId="24" xfId="0" applyFont="1" applyBorder="1" applyAlignment="1" applyProtection="1">
      <alignment horizontal="left" vertical="center"/>
    </xf>
    <xf numFmtId="164" fontId="2" fillId="0" borderId="29" xfId="0" applyNumberFormat="1" applyFont="1" applyBorder="1" applyAlignment="1" applyProtection="1">
      <alignment horizontal="center" vertical="center"/>
    </xf>
    <xf numFmtId="0" fontId="9" fillId="0" borderId="30" xfId="0" applyFont="1" applyBorder="1" applyAlignment="1" applyProtection="1">
      <alignment horizontal="left" vertical="center"/>
    </xf>
    <xf numFmtId="0" fontId="2" fillId="0" borderId="31" xfId="0" applyFont="1" applyBorder="1" applyAlignment="1" applyProtection="1">
      <alignment horizontal="left" vertical="center"/>
    </xf>
    <xf numFmtId="39" fontId="7" fillId="0" borderId="12" xfId="0" applyNumberFormat="1" applyFont="1" applyBorder="1" applyAlignment="1" applyProtection="1">
      <alignment horizontal="right" vertical="center"/>
    </xf>
    <xf numFmtId="0" fontId="2" fillId="0" borderId="32" xfId="0" applyFont="1" applyBorder="1" applyAlignment="1" applyProtection="1">
      <alignment horizontal="left" vertical="center"/>
    </xf>
    <xf numFmtId="0" fontId="2" fillId="0" borderId="12" xfId="0" applyFont="1" applyBorder="1" applyAlignment="1" applyProtection="1">
      <alignment horizontal="left" vertical="center"/>
    </xf>
    <xf numFmtId="37" fontId="0" fillId="0" borderId="16" xfId="0" applyNumberFormat="1" applyFont="1" applyBorder="1" applyAlignment="1" applyProtection="1">
      <alignment horizontal="right" vertical="center"/>
    </xf>
    <xf numFmtId="0" fontId="10" fillId="0" borderId="16" xfId="0" applyFont="1" applyBorder="1" applyAlignment="1" applyProtection="1">
      <alignment horizontal="right" vertical="center"/>
    </xf>
    <xf numFmtId="0" fontId="10" fillId="0" borderId="13" xfId="0" applyFont="1" applyBorder="1" applyAlignment="1" applyProtection="1">
      <alignment horizontal="left" vertical="center" wrapText="1"/>
    </xf>
    <xf numFmtId="0" fontId="2" fillId="0" borderId="33" xfId="0" applyFont="1" applyBorder="1" applyAlignment="1" applyProtection="1">
      <alignment horizontal="left" vertical="center"/>
    </xf>
    <xf numFmtId="164" fontId="2" fillId="0" borderId="34" xfId="0" applyNumberFormat="1" applyFont="1" applyBorder="1" applyAlignment="1" applyProtection="1">
      <alignment horizontal="center" vertical="center"/>
    </xf>
    <xf numFmtId="37" fontId="0" fillId="0" borderId="12" xfId="0" applyNumberFormat="1" applyFont="1" applyBorder="1" applyAlignment="1" applyProtection="1">
      <alignment horizontal="right" vertical="center"/>
    </xf>
    <xf numFmtId="0" fontId="9" fillId="0" borderId="12" xfId="0" applyFont="1" applyBorder="1" applyAlignment="1" applyProtection="1">
      <alignment horizontal="left" vertical="center"/>
    </xf>
    <xf numFmtId="39" fontId="7" fillId="0" borderId="17" xfId="0" applyNumberFormat="1" applyFont="1" applyBorder="1" applyAlignment="1" applyProtection="1">
      <alignment horizontal="right" vertical="center"/>
    </xf>
    <xf numFmtId="39" fontId="0" fillId="0" borderId="17" xfId="0" applyNumberFormat="1" applyFont="1" applyBorder="1" applyAlignment="1" applyProtection="1">
      <alignment horizontal="right" vertical="center"/>
    </xf>
    <xf numFmtId="37" fontId="0" fillId="0" borderId="19" xfId="0" applyNumberFormat="1" applyFont="1" applyBorder="1" applyAlignment="1" applyProtection="1">
      <alignment horizontal="right" vertical="center"/>
    </xf>
    <xf numFmtId="164" fontId="2" fillId="0" borderId="35" xfId="0" applyNumberFormat="1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left" vertical="center"/>
    </xf>
    <xf numFmtId="0" fontId="2" fillId="0" borderId="25" xfId="0" applyFont="1" applyBorder="1" applyAlignment="1" applyProtection="1">
      <alignment horizontal="left" vertical="center"/>
    </xf>
    <xf numFmtId="0" fontId="2" fillId="0" borderId="27" xfId="0" applyFont="1" applyBorder="1" applyAlignment="1" applyProtection="1">
      <alignment horizontal="left" vertical="center"/>
    </xf>
    <xf numFmtId="39" fontId="7" fillId="0" borderId="36" xfId="0" applyNumberFormat="1" applyFont="1" applyBorder="1" applyAlignment="1" applyProtection="1">
      <alignment horizontal="right" vertical="center"/>
    </xf>
    <xf numFmtId="39" fontId="7" fillId="0" borderId="18" xfId="0" applyNumberFormat="1" applyFont="1" applyBorder="1" applyAlignment="1" applyProtection="1">
      <alignment horizontal="right" vertical="center"/>
    </xf>
    <xf numFmtId="37" fontId="11" fillId="0" borderId="5" xfId="0" applyNumberFormat="1" applyFont="1" applyBorder="1" applyAlignment="1" applyProtection="1">
      <alignment horizontal="right" vertical="center"/>
    </xf>
    <xf numFmtId="0" fontId="6" fillId="0" borderId="1" xfId="0" applyFont="1" applyBorder="1" applyAlignment="1" applyProtection="1">
      <alignment horizontal="left" vertical="top"/>
    </xf>
    <xf numFmtId="0" fontId="2" fillId="0" borderId="37" xfId="0" applyFont="1" applyBorder="1" applyAlignment="1" applyProtection="1">
      <alignment horizontal="left" vertical="center"/>
    </xf>
    <xf numFmtId="0" fontId="2" fillId="0" borderId="38" xfId="0" applyFont="1" applyBorder="1" applyAlignment="1" applyProtection="1">
      <alignment horizontal="left" vertical="center"/>
    </xf>
    <xf numFmtId="0" fontId="2" fillId="0" borderId="39" xfId="0" applyFont="1" applyBorder="1" applyAlignment="1" applyProtection="1">
      <alignment horizontal="left" vertical="center"/>
    </xf>
    <xf numFmtId="165" fontId="12" fillId="0" borderId="19" xfId="0" applyNumberFormat="1" applyFont="1" applyBorder="1" applyAlignment="1" applyProtection="1">
      <alignment horizontal="right" vertical="center"/>
    </xf>
    <xf numFmtId="0" fontId="2" fillId="0" borderId="40" xfId="0" applyFont="1" applyBorder="1" applyAlignment="1" applyProtection="1">
      <alignment horizontal="left"/>
    </xf>
    <xf numFmtId="0" fontId="2" fillId="0" borderId="33" xfId="0" applyFont="1" applyBorder="1" applyAlignment="1" applyProtection="1">
      <alignment horizontal="left"/>
    </xf>
    <xf numFmtId="37" fontId="3" fillId="0" borderId="12" xfId="0" applyNumberFormat="1" applyFont="1" applyBorder="1" applyAlignment="1" applyProtection="1">
      <alignment horizontal="right" vertical="center"/>
    </xf>
    <xf numFmtId="39" fontId="3" fillId="0" borderId="16" xfId="0" applyNumberFormat="1" applyFont="1" applyBorder="1" applyAlignment="1" applyProtection="1">
      <alignment horizontal="right" vertical="center"/>
    </xf>
    <xf numFmtId="39" fontId="7" fillId="0" borderId="33" xfId="0" applyNumberFormat="1" applyFont="1" applyBorder="1" applyAlignment="1" applyProtection="1">
      <alignment horizontal="right" vertical="center"/>
    </xf>
    <xf numFmtId="165" fontId="12" fillId="0" borderId="41" xfId="0" applyNumberFormat="1" applyFont="1" applyBorder="1" applyAlignment="1" applyProtection="1">
      <alignment horizontal="right" vertical="center"/>
    </xf>
    <xf numFmtId="0" fontId="6" fillId="0" borderId="42" xfId="0" applyFont="1" applyBorder="1" applyAlignment="1" applyProtection="1">
      <alignment horizontal="left" vertical="top"/>
    </xf>
    <xf numFmtId="0" fontId="2" fillId="0" borderId="30" xfId="0" applyFont="1" applyBorder="1" applyAlignment="1" applyProtection="1">
      <alignment horizontal="left" vertical="center"/>
    </xf>
    <xf numFmtId="165" fontId="12" fillId="0" borderId="32" xfId="0" applyNumberFormat="1" applyFont="1" applyBorder="1" applyAlignment="1" applyProtection="1">
      <alignment horizontal="right" vertical="center"/>
    </xf>
    <xf numFmtId="0" fontId="6" fillId="0" borderId="26" xfId="0" applyFont="1" applyBorder="1" applyAlignment="1" applyProtection="1">
      <alignment horizontal="left" vertical="center"/>
    </xf>
    <xf numFmtId="39" fontId="13" fillId="0" borderId="43" xfId="0" applyNumberFormat="1" applyFont="1" applyBorder="1" applyAlignment="1" applyProtection="1">
      <alignment horizontal="right" vertical="center"/>
    </xf>
    <xf numFmtId="0" fontId="2" fillId="0" borderId="44" xfId="0" applyFont="1" applyBorder="1" applyAlignment="1" applyProtection="1">
      <alignment horizontal="left" vertical="center"/>
    </xf>
    <xf numFmtId="0" fontId="0" fillId="0" borderId="21" xfId="0" applyFont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left"/>
    </xf>
    <xf numFmtId="0" fontId="2" fillId="0" borderId="45" xfId="0" applyFont="1" applyBorder="1" applyAlignment="1" applyProtection="1">
      <alignment horizontal="left" vertical="center"/>
    </xf>
    <xf numFmtId="0" fontId="2" fillId="0" borderId="36" xfId="0" applyFont="1" applyBorder="1" applyAlignment="1" applyProtection="1">
      <alignment horizontal="left"/>
    </xf>
    <xf numFmtId="0" fontId="2" fillId="0" borderId="28" xfId="0" applyFont="1" applyBorder="1" applyAlignment="1" applyProtection="1">
      <alignment horizontal="left" vertical="center"/>
    </xf>
    <xf numFmtId="0" fontId="14" fillId="2" borderId="0" xfId="0" applyFont="1" applyFill="1" applyAlignment="1" applyProtection="1">
      <alignment horizontal="left"/>
    </xf>
    <xf numFmtId="0" fontId="5" fillId="2" borderId="0" xfId="0" applyFont="1" applyFill="1" applyAlignment="1" applyProtection="1">
      <alignment horizontal="left"/>
    </xf>
    <xf numFmtId="0" fontId="15" fillId="2" borderId="0" xfId="0" applyFont="1" applyFill="1" applyAlignment="1" applyProtection="1">
      <alignment horizontal="left" vertical="center"/>
    </xf>
    <xf numFmtId="0" fontId="3" fillId="2" borderId="0" xfId="0" applyFont="1" applyFill="1" applyAlignment="1" applyProtection="1">
      <alignment horizontal="left" vertical="center"/>
    </xf>
    <xf numFmtId="0" fontId="5" fillId="2" borderId="0" xfId="0" applyFont="1" applyFill="1" applyAlignment="1" applyProtection="1">
      <alignment horizontal="left" vertical="center"/>
    </xf>
    <xf numFmtId="0" fontId="3" fillId="2" borderId="0" xfId="0" applyFont="1" applyFill="1" applyAlignment="1" applyProtection="1">
      <alignment horizontal="center" vertical="center"/>
    </xf>
    <xf numFmtId="0" fontId="0" fillId="2" borderId="0" xfId="0" applyFont="1" applyFill="1" applyAlignment="1" applyProtection="1">
      <alignment horizontal="left" vertical="center"/>
    </xf>
    <xf numFmtId="0" fontId="3" fillId="3" borderId="46" xfId="0" applyFont="1" applyFill="1" applyBorder="1" applyAlignment="1" applyProtection="1">
      <alignment horizontal="center" vertical="center" wrapText="1"/>
    </xf>
    <xf numFmtId="0" fontId="3" fillId="3" borderId="47" xfId="0" applyFont="1" applyFill="1" applyBorder="1" applyAlignment="1" applyProtection="1">
      <alignment horizontal="center" vertical="center" wrapText="1"/>
    </xf>
    <xf numFmtId="0" fontId="3" fillId="3" borderId="48" xfId="0" applyFont="1" applyFill="1" applyBorder="1" applyAlignment="1" applyProtection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 wrapText="1"/>
    </xf>
    <xf numFmtId="164" fontId="3" fillId="3" borderId="35" xfId="0" applyNumberFormat="1" applyFont="1" applyFill="1" applyBorder="1" applyAlignment="1" applyProtection="1">
      <alignment horizontal="center" vertical="center"/>
    </xf>
    <xf numFmtId="164" fontId="3" fillId="3" borderId="49" xfId="0" applyNumberFormat="1" applyFont="1" applyFill="1" applyBorder="1" applyAlignment="1" applyProtection="1">
      <alignment horizontal="center" vertical="center"/>
    </xf>
    <xf numFmtId="164" fontId="3" fillId="3" borderId="50" xfId="0" applyNumberFormat="1" applyFont="1" applyFill="1" applyBorder="1" applyAlignment="1" applyProtection="1">
      <alignment horizontal="center" vertical="center"/>
    </xf>
    <xf numFmtId="164" fontId="3" fillId="3" borderId="27" xfId="0" applyNumberFormat="1" applyFont="1" applyFill="1" applyBorder="1" applyAlignment="1" applyProtection="1">
      <alignment horizontal="center" vertical="center"/>
    </xf>
    <xf numFmtId="0" fontId="0" fillId="2" borderId="0" xfId="0" applyFont="1" applyFill="1" applyAlignment="1" applyProtection="1">
      <alignment horizontal="left"/>
    </xf>
    <xf numFmtId="0" fontId="9" fillId="0" borderId="0" xfId="0" applyFont="1" applyAlignment="1" applyProtection="1">
      <alignment horizontal="left" vertical="center"/>
    </xf>
    <xf numFmtId="0" fontId="16" fillId="0" borderId="0" xfId="0" applyFont="1" applyAlignment="1" applyProtection="1">
      <alignment horizontal="center" vertical="center"/>
    </xf>
    <xf numFmtId="0" fontId="16" fillId="0" borderId="0" xfId="0" applyFont="1" applyAlignment="1" applyProtection="1">
      <alignment horizontal="left" vertical="center"/>
    </xf>
    <xf numFmtId="166" fontId="16" fillId="0" borderId="0" xfId="0" applyNumberFormat="1" applyFont="1" applyAlignment="1" applyProtection="1">
      <alignment horizontal="right" vertical="center"/>
    </xf>
    <xf numFmtId="0" fontId="17" fillId="0" borderId="0" xfId="0" applyFont="1" applyAlignment="1" applyProtection="1">
      <alignment horizontal="center" vertical="center"/>
    </xf>
    <xf numFmtId="0" fontId="17" fillId="0" borderId="0" xfId="0" applyFont="1" applyAlignment="1" applyProtection="1">
      <alignment horizontal="left" vertical="center"/>
    </xf>
    <xf numFmtId="166" fontId="17" fillId="0" borderId="0" xfId="0" applyNumberFormat="1" applyFont="1" applyAlignment="1" applyProtection="1">
      <alignment horizontal="right" vertical="center"/>
    </xf>
    <xf numFmtId="0" fontId="18" fillId="0" borderId="0" xfId="0" applyFont="1" applyAlignment="1" applyProtection="1">
      <alignment horizontal="left" vertical="center"/>
    </xf>
    <xf numFmtId="0" fontId="19" fillId="0" borderId="0" xfId="0" applyFont="1" applyAlignment="1" applyProtection="1">
      <alignment horizontal="left" vertical="center"/>
    </xf>
    <xf numFmtId="166" fontId="19" fillId="0" borderId="0" xfId="0" applyNumberFormat="1" applyFont="1" applyAlignment="1" applyProtection="1">
      <alignment horizontal="right" vertical="center"/>
    </xf>
    <xf numFmtId="0" fontId="3" fillId="2" borderId="0" xfId="0" applyFont="1" applyFill="1" applyAlignment="1" applyProtection="1">
      <alignment horizontal="left"/>
    </xf>
    <xf numFmtId="0" fontId="2" fillId="2" borderId="0" xfId="0" applyFont="1" applyFill="1" applyAlignment="1" applyProtection="1">
      <alignment horizontal="left"/>
    </xf>
    <xf numFmtId="0" fontId="2" fillId="3" borderId="47" xfId="0" applyFont="1" applyFill="1" applyBorder="1" applyAlignment="1" applyProtection="1">
      <alignment horizontal="center" vertical="center" wrapText="1"/>
    </xf>
    <xf numFmtId="164" fontId="2" fillId="3" borderId="49" xfId="0" applyNumberFormat="1" applyFont="1" applyFill="1" applyBorder="1" applyAlignment="1" applyProtection="1">
      <alignment horizontal="center" vertical="center"/>
    </xf>
    <xf numFmtId="0" fontId="3" fillId="2" borderId="18" xfId="0" applyFont="1" applyFill="1" applyBorder="1" applyAlignment="1" applyProtection="1">
      <alignment horizontal="left"/>
    </xf>
    <xf numFmtId="0" fontId="2" fillId="2" borderId="18" xfId="0" applyFont="1" applyFill="1" applyBorder="1" applyAlignment="1" applyProtection="1">
      <alignment horizontal="left"/>
    </xf>
    <xf numFmtId="0" fontId="2" fillId="2" borderId="19" xfId="0" applyFont="1" applyFill="1" applyBorder="1" applyAlignment="1" applyProtection="1">
      <alignment horizontal="left"/>
    </xf>
    <xf numFmtId="0" fontId="2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left" vertical="center" wrapText="1"/>
    </xf>
    <xf numFmtId="0" fontId="21" fillId="0" borderId="0" xfId="0" applyFont="1" applyAlignment="1" applyProtection="1">
      <alignment horizontal="left" vertical="center"/>
    </xf>
    <xf numFmtId="0" fontId="2" fillId="0" borderId="0" xfId="0" applyFont="1" applyFill="1" applyAlignment="1" applyProtection="1">
      <alignment horizontal="left" vertical="center"/>
    </xf>
    <xf numFmtId="0" fontId="21" fillId="0" borderId="0" xfId="0" applyFont="1" applyFill="1" applyAlignment="1" applyProtection="1">
      <alignment horizontal="left" vertical="center"/>
    </xf>
    <xf numFmtId="0" fontId="20" fillId="0" borderId="0" xfId="0" applyFont="1" applyFill="1" applyAlignment="1" applyProtection="1">
      <alignment horizontal="left" vertical="top" wrapText="1"/>
    </xf>
    <xf numFmtId="0" fontId="9" fillId="0" borderId="0" xfId="0" applyFont="1" applyFill="1" applyAlignment="1" applyProtection="1">
      <alignment horizontal="left" vertical="center"/>
    </xf>
    <xf numFmtId="166" fontId="2" fillId="0" borderId="0" xfId="0" applyNumberFormat="1" applyFont="1" applyFill="1" applyAlignment="1" applyProtection="1">
      <alignment horizontal="right" vertical="center"/>
    </xf>
    <xf numFmtId="49" fontId="2" fillId="0" borderId="0" xfId="0" applyNumberFormat="1" applyFont="1" applyFill="1" applyAlignment="1" applyProtection="1">
      <alignment horizontal="left" vertical="center"/>
    </xf>
    <xf numFmtId="37" fontId="0" fillId="0" borderId="25" xfId="0" applyNumberFormat="1" applyFont="1" applyBorder="1" applyAlignment="1" applyProtection="1">
      <alignment horizontal="right" vertical="center"/>
      <protection locked="0"/>
    </xf>
    <xf numFmtId="37" fontId="0" fillId="0" borderId="51" xfId="0" applyNumberFormat="1" applyFont="1" applyBorder="1" applyAlignment="1" applyProtection="1">
      <alignment horizontal="right" vertical="center"/>
      <protection locked="0"/>
    </xf>
    <xf numFmtId="39" fontId="0" fillId="0" borderId="12" xfId="0" applyNumberFormat="1" applyFont="1" applyBorder="1" applyAlignment="1" applyProtection="1">
      <alignment horizontal="right" vertical="center"/>
      <protection locked="0"/>
    </xf>
    <xf numFmtId="39" fontId="7" fillId="0" borderId="12" xfId="0" applyNumberFormat="1" applyFont="1" applyBorder="1" applyAlignment="1" applyProtection="1">
      <alignment horizontal="right" vertical="center"/>
      <protection locked="0"/>
    </xf>
    <xf numFmtId="49" fontId="2" fillId="0" borderId="0" xfId="0" applyNumberFormat="1" applyFont="1" applyFill="1" applyAlignment="1" applyProtection="1">
      <alignment horizontal="left" vertical="top"/>
    </xf>
    <xf numFmtId="0" fontId="3" fillId="0" borderId="0" xfId="0" applyFont="1" applyFill="1" applyAlignment="1" applyProtection="1">
      <alignment horizontal="left"/>
    </xf>
    <xf numFmtId="0" fontId="9" fillId="0" borderId="0" xfId="0" applyFont="1" applyAlignment="1">
      <alignment horizontal="left" vertical="center"/>
      <protection locked="0"/>
    </xf>
    <xf numFmtId="167" fontId="2" fillId="0" borderId="0" xfId="0" applyNumberFormat="1" applyFont="1" applyFill="1" applyAlignment="1" applyProtection="1">
      <alignment horizontal="right" vertical="center"/>
    </xf>
    <xf numFmtId="168" fontId="2" fillId="0" borderId="0" xfId="0" applyNumberFormat="1" applyFont="1" applyFill="1" applyAlignment="1" applyProtection="1">
      <alignment horizontal="right" vertical="center"/>
    </xf>
    <xf numFmtId="37" fontId="2" fillId="0" borderId="0" xfId="0" applyNumberFormat="1" applyFont="1" applyFill="1" applyAlignment="1" applyProtection="1">
      <alignment horizontal="right" vertical="center"/>
    </xf>
    <xf numFmtId="0" fontId="2" fillId="0" borderId="0" xfId="0" applyFont="1" applyFill="1" applyAlignment="1">
      <alignment horizontal="left" vertical="center"/>
      <protection locked="0"/>
    </xf>
    <xf numFmtId="166" fontId="2" fillId="0" borderId="0" xfId="0" applyNumberFormat="1" applyFont="1" applyFill="1" applyAlignment="1">
      <alignment horizontal="right" vertical="center"/>
      <protection locked="0"/>
    </xf>
    <xf numFmtId="168" fontId="2" fillId="0" borderId="0" xfId="0" applyNumberFormat="1" applyFont="1" applyFill="1" applyAlignment="1">
      <alignment horizontal="right" vertical="center"/>
      <protection locked="0"/>
    </xf>
    <xf numFmtId="0" fontId="9" fillId="0" borderId="0" xfId="0" applyFont="1" applyFill="1" applyAlignment="1" applyProtection="1">
      <alignment horizontal="left" vertical="center"/>
      <protection locked="0"/>
    </xf>
    <xf numFmtId="166" fontId="2" fillId="0" borderId="0" xfId="0" applyNumberFormat="1" applyFont="1" applyFill="1" applyAlignment="1" applyProtection="1">
      <alignment horizontal="right" vertical="center"/>
      <protection locked="0"/>
    </xf>
    <xf numFmtId="168" fontId="2" fillId="0" borderId="0" xfId="0" applyNumberFormat="1" applyFont="1" applyFill="1" applyAlignment="1" applyProtection="1">
      <alignment horizontal="right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18" fillId="0" borderId="0" xfId="0" applyFont="1" applyFill="1" applyAlignment="1" applyProtection="1">
      <alignment horizontal="left" vertical="center"/>
    </xf>
    <xf numFmtId="0" fontId="18" fillId="0" borderId="0" xfId="0" applyFont="1" applyFill="1" applyAlignment="1" applyProtection="1">
      <alignment horizontal="left" vertical="center"/>
      <protection locked="0"/>
    </xf>
    <xf numFmtId="0" fontId="0" fillId="0" borderId="0" xfId="0" applyFill="1" applyAlignment="1" applyProtection="1">
      <alignment horizontal="left" vertical="top"/>
    </xf>
    <xf numFmtId="0" fontId="3" fillId="0" borderId="30" xfId="0" applyFont="1" applyFill="1" applyBorder="1" applyAlignment="1" applyProtection="1">
      <alignment horizontal="left" vertical="center"/>
      <protection locked="0"/>
    </xf>
    <xf numFmtId="164" fontId="3" fillId="0" borderId="11" xfId="0" applyNumberFormat="1" applyFont="1" applyFill="1" applyBorder="1" applyAlignment="1" applyProtection="1">
      <alignment horizontal="right" vertical="center"/>
      <protection locked="0"/>
    </xf>
    <xf numFmtId="0" fontId="2" fillId="0" borderId="8" xfId="0" applyFont="1" applyFill="1" applyBorder="1" applyAlignment="1" applyProtection="1">
      <alignment horizontal="left" vertical="center"/>
      <protection locked="0"/>
    </xf>
    <xf numFmtId="0" fontId="3" fillId="0" borderId="39" xfId="0" applyFont="1" applyFill="1" applyBorder="1" applyAlignment="1" applyProtection="1">
      <alignment horizontal="left" vertical="center" wrapText="1"/>
      <protection locked="0"/>
    </xf>
    <xf numFmtId="0" fontId="2" fillId="0" borderId="10" xfId="0" applyFont="1" applyFill="1" applyBorder="1" applyAlignment="1" applyProtection="1">
      <alignment horizontal="left" vertical="center"/>
      <protection locked="0"/>
    </xf>
    <xf numFmtId="164" fontId="3" fillId="0" borderId="39" xfId="0" applyNumberFormat="1" applyFont="1" applyFill="1" applyBorder="1" applyAlignment="1" applyProtection="1">
      <alignment horizontal="right" vertical="center"/>
      <protection locked="0"/>
    </xf>
    <xf numFmtId="164" fontId="3" fillId="0" borderId="0" xfId="0" applyNumberFormat="1" applyFont="1" applyFill="1" applyAlignment="1" applyProtection="1">
      <alignment horizontal="right" vertical="center"/>
      <protection locked="0"/>
    </xf>
    <xf numFmtId="0" fontId="3" fillId="0" borderId="39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Alignment="1" applyProtection="1">
      <alignment horizontal="left" vertical="top" wrapText="1"/>
    </xf>
    <xf numFmtId="164" fontId="3" fillId="0" borderId="0" xfId="0" applyNumberFormat="1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horizontal="left" vertical="top"/>
    </xf>
    <xf numFmtId="0" fontId="3" fillId="0" borderId="31" xfId="0" applyFont="1" applyFill="1" applyBorder="1" applyAlignment="1" applyProtection="1">
      <alignment horizontal="left" vertical="center"/>
      <protection locked="0"/>
    </xf>
    <xf numFmtId="0" fontId="3" fillId="0" borderId="12" xfId="0" applyFont="1" applyFill="1" applyBorder="1" applyAlignment="1" applyProtection="1">
      <alignment horizontal="left" vertical="center"/>
      <protection locked="0"/>
    </xf>
    <xf numFmtId="164" fontId="3" fillId="0" borderId="16" xfId="0" applyNumberFormat="1" applyFont="1" applyFill="1" applyBorder="1" applyAlignment="1" applyProtection="1">
      <alignment horizontal="right" vertical="center"/>
      <protection locked="0"/>
    </xf>
    <xf numFmtId="0" fontId="2" fillId="0" borderId="13" xfId="0" applyFont="1" applyFill="1" applyBorder="1" applyAlignment="1" applyProtection="1">
      <alignment horizontal="left" vertical="center"/>
      <protection locked="0"/>
    </xf>
    <xf numFmtId="0" fontId="3" fillId="0" borderId="33" xfId="0" applyFont="1" applyFill="1" applyBorder="1" applyAlignment="1" applyProtection="1">
      <alignment horizontal="left" vertical="center"/>
      <protection locked="0"/>
    </xf>
    <xf numFmtId="0" fontId="2" fillId="0" borderId="14" xfId="0" applyFont="1" applyFill="1" applyBorder="1" applyAlignment="1" applyProtection="1">
      <alignment horizontal="left" vertical="center"/>
      <protection locked="0"/>
    </xf>
    <xf numFmtId="0" fontId="2" fillId="0" borderId="15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horizontal="left" vertical="center"/>
    </xf>
    <xf numFmtId="0" fontId="2" fillId="0" borderId="16" xfId="0" applyFont="1" applyFill="1" applyBorder="1" applyAlignment="1" applyProtection="1">
      <alignment horizontal="left" vertical="center"/>
      <protection locked="0"/>
    </xf>
    <xf numFmtId="164" fontId="3" fillId="0" borderId="13" xfId="0" applyNumberFormat="1" applyFont="1" applyFill="1" applyBorder="1" applyAlignment="1" applyProtection="1">
      <alignment horizontal="right" vertical="center"/>
      <protection locked="0"/>
    </xf>
    <xf numFmtId="49" fontId="3" fillId="0" borderId="31" xfId="0" applyNumberFormat="1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Alignment="1" applyProtection="1">
      <alignment horizontal="left" vertical="center"/>
    </xf>
    <xf numFmtId="0" fontId="2" fillId="0" borderId="5" xfId="0" applyFont="1" applyFill="1" applyBorder="1" applyAlignment="1" applyProtection="1">
      <alignment horizontal="left" vertical="center"/>
    </xf>
    <xf numFmtId="0" fontId="2" fillId="0" borderId="18" xfId="0" applyFont="1" applyFill="1" applyBorder="1" applyAlignment="1" applyProtection="1">
      <alignment horizontal="left" vertical="center"/>
    </xf>
    <xf numFmtId="0" fontId="6" fillId="0" borderId="18" xfId="0" applyFont="1" applyFill="1" applyBorder="1" applyAlignment="1" applyProtection="1">
      <alignment horizontal="left" vertical="center"/>
    </xf>
    <xf numFmtId="0" fontId="2" fillId="0" borderId="22" xfId="0" applyFont="1" applyFill="1" applyBorder="1" applyAlignment="1" applyProtection="1">
      <alignment horizontal="left" vertical="center"/>
    </xf>
    <xf numFmtId="0" fontId="2" fillId="0" borderId="23" xfId="0" applyFont="1" applyFill="1" applyBorder="1" applyAlignment="1" applyProtection="1">
      <alignment horizontal="left" vertical="center"/>
    </xf>
    <xf numFmtId="0" fontId="2" fillId="0" borderId="21" xfId="0" applyFont="1" applyFill="1" applyBorder="1" applyAlignment="1" applyProtection="1">
      <alignment horizontal="left" vertical="center"/>
    </xf>
    <xf numFmtId="37" fontId="7" fillId="0" borderId="27" xfId="0" applyNumberFormat="1" applyFont="1" applyFill="1" applyBorder="1" applyAlignment="1" applyProtection="1">
      <alignment horizontal="right" vertical="center"/>
      <protection locked="0"/>
    </xf>
    <xf numFmtId="39" fontId="7" fillId="0" borderId="26" xfId="0" applyNumberFormat="1" applyFont="1" applyFill="1" applyBorder="1" applyAlignment="1" applyProtection="1">
      <alignment horizontal="right" vertical="center"/>
    </xf>
    <xf numFmtId="37" fontId="0" fillId="0" borderId="27" xfId="0" applyNumberFormat="1" applyFont="1" applyFill="1" applyBorder="1" applyAlignment="1" applyProtection="1">
      <alignment horizontal="right" vertical="center"/>
    </xf>
    <xf numFmtId="37" fontId="0" fillId="0" borderId="26" xfId="0" applyNumberFormat="1" applyFont="1" applyFill="1" applyBorder="1" applyAlignment="1" applyProtection="1">
      <alignment horizontal="right" vertical="center"/>
      <protection locked="0"/>
    </xf>
    <xf numFmtId="37" fontId="0" fillId="0" borderId="25" xfId="0" applyNumberFormat="1" applyFont="1" applyFill="1" applyBorder="1" applyAlignment="1" applyProtection="1">
      <alignment horizontal="right" vertical="center"/>
      <protection locked="0"/>
    </xf>
    <xf numFmtId="37" fontId="7" fillId="0" borderId="25" xfId="0" applyNumberFormat="1" applyFont="1" applyFill="1" applyBorder="1" applyAlignment="1" applyProtection="1">
      <alignment horizontal="right" vertical="center"/>
    </xf>
    <xf numFmtId="37" fontId="0" fillId="0" borderId="26" xfId="0" applyNumberFormat="1" applyFont="1" applyFill="1" applyBorder="1" applyAlignment="1" applyProtection="1">
      <alignment horizontal="right" vertical="center"/>
    </xf>
    <xf numFmtId="37" fontId="0" fillId="0" borderId="25" xfId="0" applyNumberFormat="1" applyFont="1" applyFill="1" applyBorder="1" applyAlignment="1" applyProtection="1">
      <alignment horizontal="right" vertical="center"/>
    </xf>
    <xf numFmtId="39" fontId="7" fillId="0" borderId="25" xfId="0" applyNumberFormat="1" applyFont="1" applyFill="1" applyBorder="1" applyAlignment="1" applyProtection="1">
      <alignment horizontal="right" vertical="center"/>
    </xf>
    <xf numFmtId="0" fontId="6" fillId="0" borderId="18" xfId="0" applyFont="1" applyFill="1" applyBorder="1" applyAlignment="1" applyProtection="1">
      <alignment horizontal="left" vertical="center" wrapText="1"/>
    </xf>
    <xf numFmtId="0" fontId="6" fillId="0" borderId="21" xfId="0" applyFont="1" applyFill="1" applyBorder="1" applyAlignment="1" applyProtection="1">
      <alignment horizontal="left" vertical="center"/>
    </xf>
    <xf numFmtId="0" fontId="6" fillId="0" borderId="24" xfId="0" applyFont="1" applyFill="1" applyBorder="1" applyAlignment="1" applyProtection="1">
      <alignment horizontal="left" vertical="center"/>
    </xf>
    <xf numFmtId="0" fontId="8" fillId="0" borderId="20" xfId="0" applyFont="1" applyFill="1" applyBorder="1" applyAlignment="1" applyProtection="1">
      <alignment horizontal="left" vertical="center"/>
    </xf>
    <xf numFmtId="0" fontId="6" fillId="0" borderId="22" xfId="0" applyFont="1" applyFill="1" applyBorder="1" applyAlignment="1" applyProtection="1">
      <alignment horizontal="left" vertical="center"/>
    </xf>
    <xf numFmtId="0" fontId="6" fillId="0" borderId="23" xfId="0" applyFont="1" applyFill="1" applyBorder="1" applyAlignment="1" applyProtection="1">
      <alignment horizontal="left" vertical="center"/>
    </xf>
    <xf numFmtId="0" fontId="2" fillId="0" borderId="31" xfId="0" applyFont="1" applyFill="1" applyBorder="1" applyAlignment="1" applyProtection="1">
      <alignment horizontal="left" vertical="center"/>
    </xf>
    <xf numFmtId="39" fontId="7" fillId="0" borderId="12" xfId="0" applyNumberFormat="1" applyFont="1" applyFill="1" applyBorder="1" applyAlignment="1" applyProtection="1">
      <alignment horizontal="right" vertical="center"/>
    </xf>
    <xf numFmtId="0" fontId="2" fillId="0" borderId="32" xfId="0" applyFont="1" applyFill="1" applyBorder="1" applyAlignment="1" applyProtection="1">
      <alignment horizontal="left" vertical="center"/>
    </xf>
    <xf numFmtId="164" fontId="2" fillId="0" borderId="29" xfId="0" applyNumberFormat="1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horizontal="left" vertical="center"/>
    </xf>
    <xf numFmtId="0" fontId="2" fillId="0" borderId="13" xfId="0" applyFont="1" applyFill="1" applyBorder="1" applyAlignment="1" applyProtection="1">
      <alignment horizontal="left" vertical="center"/>
    </xf>
    <xf numFmtId="39" fontId="0" fillId="0" borderId="12" xfId="0" applyNumberFormat="1" applyFont="1" applyFill="1" applyBorder="1" applyAlignment="1" applyProtection="1">
      <alignment horizontal="right" vertical="center"/>
      <protection locked="0"/>
    </xf>
    <xf numFmtId="37" fontId="0" fillId="0" borderId="16" xfId="0" applyNumberFormat="1" applyFont="1" applyFill="1" applyBorder="1" applyAlignment="1" applyProtection="1">
      <alignment horizontal="right" vertical="center"/>
    </xf>
    <xf numFmtId="0" fontId="3" fillId="0" borderId="12" xfId="0" applyFont="1" applyFill="1" applyBorder="1" applyAlignment="1" applyProtection="1">
      <alignment horizontal="left" vertical="center"/>
    </xf>
    <xf numFmtId="0" fontId="2" fillId="0" borderId="16" xfId="0" applyFont="1" applyFill="1" applyBorder="1" applyAlignment="1" applyProtection="1">
      <alignment horizontal="left" vertical="center"/>
    </xf>
    <xf numFmtId="0" fontId="10" fillId="0" borderId="16" xfId="0" applyFont="1" applyFill="1" applyBorder="1" applyAlignment="1" applyProtection="1">
      <alignment horizontal="right" vertical="center"/>
    </xf>
    <xf numFmtId="0" fontId="10" fillId="0" borderId="13" xfId="0" applyFont="1" applyFill="1" applyBorder="1" applyAlignment="1" applyProtection="1">
      <alignment horizontal="left" vertical="center" wrapText="1"/>
    </xf>
    <xf numFmtId="39" fontId="7" fillId="0" borderId="12" xfId="0" applyNumberFormat="1" applyFont="1" applyFill="1" applyBorder="1" applyAlignment="1" applyProtection="1">
      <alignment horizontal="right" vertical="center"/>
      <protection locked="0"/>
    </xf>
    <xf numFmtId="0" fontId="3" fillId="0" borderId="30" xfId="0" applyFont="1" applyFill="1" applyBorder="1" applyAlignment="1" applyProtection="1">
      <alignment horizontal="left" vertical="center" wrapText="1"/>
      <protection locked="0"/>
    </xf>
    <xf numFmtId="0" fontId="3" fillId="0" borderId="11" xfId="0" applyFont="1" applyFill="1" applyBorder="1" applyAlignment="1" applyProtection="1">
      <alignment horizontal="left" vertical="center" wrapText="1"/>
      <protection locked="0"/>
    </xf>
    <xf numFmtId="0" fontId="3" fillId="0" borderId="8" xfId="0" applyFont="1" applyFill="1" applyBorder="1" applyAlignment="1" applyProtection="1">
      <alignment horizontal="left" vertical="center" wrapText="1"/>
      <protection locked="0"/>
    </xf>
    <xf numFmtId="0" fontId="3" fillId="0" borderId="39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Alignment="1" applyProtection="1">
      <alignment horizontal="left" vertical="center" wrapText="1"/>
      <protection locked="0"/>
    </xf>
    <xf numFmtId="0" fontId="3" fillId="0" borderId="10" xfId="0" applyFont="1" applyFill="1" applyBorder="1" applyAlignment="1" applyProtection="1">
      <alignment horizontal="left" vertical="center" wrapText="1"/>
      <protection locked="0"/>
    </xf>
    <xf numFmtId="0" fontId="3" fillId="0" borderId="33" xfId="0" applyFont="1" applyFill="1" applyBorder="1" applyAlignment="1" applyProtection="1">
      <alignment horizontal="left" vertical="center" wrapText="1"/>
      <protection locked="0"/>
    </xf>
    <xf numFmtId="0" fontId="3" fillId="0" borderId="14" xfId="0" applyFont="1" applyFill="1" applyBorder="1" applyAlignment="1" applyProtection="1">
      <alignment horizontal="left" vertical="center" wrapText="1"/>
      <protection locked="0"/>
    </xf>
    <xf numFmtId="0" fontId="3" fillId="0" borderId="15" xfId="0" applyFont="1" applyFill="1" applyBorder="1" applyAlignment="1" applyProtection="1">
      <alignment horizontal="left" vertical="center" wrapText="1"/>
      <protection locked="0"/>
    </xf>
    <xf numFmtId="164" fontId="3" fillId="0" borderId="14" xfId="0" applyNumberFormat="1" applyFont="1" applyFill="1" applyBorder="1" applyAlignment="1" applyProtection="1">
      <alignment horizontal="left" vertical="center"/>
      <protection locked="0"/>
    </xf>
    <xf numFmtId="164" fontId="3" fillId="0" borderId="15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Font="1" applyAlignment="1" applyProtection="1"/>
    <xf numFmtId="0" fontId="9" fillId="0" borderId="2" xfId="0" applyFont="1" applyFill="1" applyBorder="1" applyAlignment="1" applyProtection="1">
      <alignment horizontal="left" vertical="center"/>
    </xf>
    <xf numFmtId="0" fontId="9" fillId="0" borderId="2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left" vertical="center"/>
    </xf>
    <xf numFmtId="0" fontId="9" fillId="0" borderId="2" xfId="0" applyFont="1" applyBorder="1" applyAlignment="1" applyProtection="1">
      <alignment horizontal="left" vertical="center"/>
      <protection locked="0"/>
    </xf>
    <xf numFmtId="166" fontId="9" fillId="0" borderId="2" xfId="0" applyNumberFormat="1" applyFont="1" applyBorder="1" applyAlignment="1" applyProtection="1">
      <alignment horizontal="right" vertical="center"/>
    </xf>
    <xf numFmtId="0" fontId="9" fillId="0" borderId="0" xfId="0" applyFont="1" applyAlignment="1" applyProtection="1">
      <alignment horizontal="center" vertical="center"/>
    </xf>
    <xf numFmtId="166" fontId="9" fillId="0" borderId="0" xfId="0" applyNumberFormat="1" applyFont="1" applyAlignment="1" applyProtection="1">
      <alignment horizontal="right" vertical="center"/>
    </xf>
    <xf numFmtId="0" fontId="9" fillId="0" borderId="0" xfId="0" applyFont="1" applyFill="1" applyAlignment="1" applyProtection="1">
      <alignment horizontal="center" vertical="center"/>
    </xf>
    <xf numFmtId="166" fontId="9" fillId="0" borderId="0" xfId="0" applyNumberFormat="1" applyFont="1" applyFill="1" applyAlignment="1" applyProtection="1">
      <alignment horizontal="right" vertical="center"/>
    </xf>
    <xf numFmtId="169" fontId="2" fillId="0" borderId="0" xfId="0" applyNumberFormat="1" applyFont="1" applyFill="1" applyAlignment="1" applyProtection="1">
      <alignment horizontal="left" vertical="center" wrapText="1"/>
    </xf>
    <xf numFmtId="166" fontId="18" fillId="0" borderId="0" xfId="0" applyNumberFormat="1" applyFont="1" applyFill="1" applyAlignment="1" applyProtection="1">
      <alignment horizontal="right" vertical="center"/>
    </xf>
    <xf numFmtId="0" fontId="2" fillId="0" borderId="0" xfId="0" applyFont="1" applyFill="1" applyAlignment="1" applyProtection="1">
      <alignment horizontal="left" vertical="top"/>
    </xf>
    <xf numFmtId="0" fontId="2" fillId="0" borderId="0" xfId="0" applyFont="1" applyAlignment="1" applyProtection="1">
      <alignment horizontal="left" vertical="top"/>
    </xf>
    <xf numFmtId="171" fontId="3" fillId="0" borderId="0" xfId="0" applyNumberFormat="1" applyFont="1" applyAlignment="1" applyProtection="1"/>
    <xf numFmtId="0" fontId="2" fillId="0" borderId="0" xfId="0" applyFont="1" applyAlignment="1" applyProtection="1"/>
    <xf numFmtId="171" fontId="2" fillId="0" borderId="0" xfId="0" applyNumberFormat="1" applyFont="1" applyAlignment="1" applyProtection="1">
      <alignment horizontal="right" vertical="top"/>
    </xf>
    <xf numFmtId="49" fontId="2" fillId="0" borderId="0" xfId="0" applyNumberFormat="1" applyFont="1" applyAlignment="1" applyProtection="1">
      <alignment horizontal="left" vertical="top"/>
    </xf>
    <xf numFmtId="0" fontId="22" fillId="0" borderId="0" xfId="0" applyFont="1" applyAlignment="1">
      <alignment vertical="top" wrapText="1"/>
      <protection locked="0"/>
    </xf>
    <xf numFmtId="171" fontId="3" fillId="0" borderId="0" xfId="0" applyNumberFormat="1" applyFont="1" applyAlignment="1" applyProtection="1">
      <alignment vertical="top"/>
    </xf>
    <xf numFmtId="173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/>
    </xf>
    <xf numFmtId="171" fontId="2" fillId="4" borderId="0" xfId="0" applyNumberFormat="1" applyFont="1" applyFill="1" applyAlignment="1" applyProtection="1">
      <alignment horizontal="right" vertical="center"/>
    </xf>
    <xf numFmtId="0" fontId="2" fillId="0" borderId="0" xfId="1" applyFont="1" applyAlignment="1" applyProtection="1">
      <alignment horizontal="center" vertical="center" wrapText="1"/>
      <protection locked="0"/>
    </xf>
    <xf numFmtId="174" fontId="2" fillId="0" borderId="0" xfId="1" applyNumberFormat="1" applyFont="1" applyAlignment="1" applyProtection="1">
      <alignment vertical="center"/>
      <protection locked="0"/>
    </xf>
    <xf numFmtId="174" fontId="25" fillId="0" borderId="0" xfId="1" applyNumberFormat="1" applyFont="1" applyAlignment="1" applyProtection="1">
      <alignment vertical="center"/>
      <protection locked="0"/>
    </xf>
    <xf numFmtId="0" fontId="2" fillId="0" borderId="0" xfId="1" applyFont="1" applyAlignment="1" applyProtection="1">
      <alignment vertical="center" wrapText="1"/>
      <protection locked="0"/>
    </xf>
    <xf numFmtId="171" fontId="2" fillId="0" borderId="0" xfId="1" applyNumberFormat="1" applyFont="1" applyAlignment="1" applyProtection="1">
      <alignment vertical="center" wrapText="1"/>
      <protection locked="0"/>
    </xf>
    <xf numFmtId="0" fontId="26" fillId="0" borderId="0" xfId="1" applyFont="1" applyAlignment="1" applyProtection="1">
      <alignment vertical="center" wrapText="1"/>
      <protection locked="0"/>
    </xf>
    <xf numFmtId="0" fontId="26" fillId="0" borderId="0" xfId="1" applyFont="1" applyAlignment="1" applyProtection="1">
      <alignment horizontal="center" vertical="center" wrapText="1"/>
      <protection locked="0"/>
    </xf>
    <xf numFmtId="171" fontId="26" fillId="0" borderId="0" xfId="1" applyNumberFormat="1" applyFont="1" applyAlignment="1" applyProtection="1">
      <alignment vertical="center" wrapText="1"/>
      <protection locked="0"/>
    </xf>
    <xf numFmtId="174" fontId="26" fillId="0" borderId="0" xfId="1" applyNumberFormat="1" applyFont="1" applyAlignment="1" applyProtection="1">
      <alignment vertical="center"/>
      <protection locked="0"/>
    </xf>
    <xf numFmtId="166" fontId="2" fillId="0" borderId="0" xfId="0" applyNumberFormat="1" applyFont="1" applyFill="1" applyAlignment="1" applyProtection="1">
      <alignment horizontal="right" vertical="top"/>
      <protection locked="0"/>
    </xf>
  </cellXfs>
  <cellStyles count="2">
    <cellStyle name="Excel Built-in Normal" xfId="1" xr:uid="{503DAF3D-152E-4B91-80A1-004A0936EE53}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DJSArchitecture/Zdielane%20dokumenty/0000_&#352;ABL&#211;NY/Excel/DJS%20-%20Obnova%20BD%20-%20Rozpo&#269;et%20-%20Stavebn&#225;%20&#269;as&#35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ácia"/>
      <sheetName val="Rozpocet"/>
    </sheetNames>
    <sheetDataSet>
      <sheetData sheetId="0"/>
      <sheetData sheetId="1"/>
      <sheetData sheetId="2">
        <row r="15">
          <cell r="D15" t="str">
            <v>1</v>
          </cell>
          <cell r="E15" t="str">
            <v>Zemné práce</v>
          </cell>
        </row>
      </sheetData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54"/>
  <sheetViews>
    <sheetView showGridLines="0" topLeftCell="A5" zoomScale="130" zoomScaleNormal="130" workbookViewId="0">
      <selection activeCell="R50" sqref="R50"/>
    </sheetView>
  </sheetViews>
  <sheetFormatPr defaultColWidth="9.140625" defaultRowHeight="12.75" customHeight="1" x14ac:dyDescent="0.2"/>
  <cols>
    <col min="1" max="1" width="2.42578125" style="2" customWidth="1"/>
    <col min="2" max="2" width="1.85546875" style="2" customWidth="1"/>
    <col min="3" max="3" width="2.85546875" style="2" customWidth="1"/>
    <col min="4" max="4" width="6.7109375" style="2" customWidth="1"/>
    <col min="5" max="5" width="13.5703125" style="2" customWidth="1"/>
    <col min="6" max="6" width="0.5703125" style="2" customWidth="1"/>
    <col min="7" max="7" width="2.5703125" style="2" customWidth="1"/>
    <col min="8" max="8" width="2.7109375" style="2" customWidth="1"/>
    <col min="9" max="9" width="10.42578125" style="2" customWidth="1"/>
    <col min="10" max="10" width="13.42578125" style="2" customWidth="1"/>
    <col min="11" max="11" width="0.7109375" style="2" customWidth="1"/>
    <col min="12" max="12" width="2.42578125" style="2" customWidth="1"/>
    <col min="13" max="13" width="2.85546875" style="2" customWidth="1"/>
    <col min="14" max="14" width="2" style="2" customWidth="1"/>
    <col min="15" max="15" width="12.42578125" style="2" customWidth="1"/>
    <col min="16" max="16" width="3" style="2" customWidth="1"/>
    <col min="17" max="17" width="2" style="2" customWidth="1"/>
    <col min="18" max="18" width="13.5703125" style="2" customWidth="1"/>
    <col min="19" max="19" width="0.5703125" style="2" customWidth="1"/>
    <col min="20" max="16384" width="9.140625" style="2"/>
  </cols>
  <sheetData>
    <row r="1" spans="1:19" ht="12" hidden="1" customHeight="1" x14ac:dyDescent="0.2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5"/>
    </row>
    <row r="2" spans="1:19" ht="23.25" customHeight="1" x14ac:dyDescent="0.35">
      <c r="A2" s="3"/>
      <c r="B2" s="4"/>
      <c r="C2" s="4"/>
      <c r="D2" s="4"/>
      <c r="E2" s="4"/>
      <c r="F2" s="4"/>
      <c r="G2" s="6" t="s">
        <v>0</v>
      </c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5"/>
    </row>
    <row r="3" spans="1:19" ht="12" hidden="1" customHeight="1" x14ac:dyDescent="0.2">
      <c r="A3" s="7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9"/>
    </row>
    <row r="4" spans="1:19" ht="8.25" customHeight="1" x14ac:dyDescent="0.2">
      <c r="A4" s="10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2"/>
    </row>
    <row r="5" spans="1:19" ht="31.5" customHeight="1" x14ac:dyDescent="0.2">
      <c r="A5" s="13"/>
      <c r="B5" s="14" t="s">
        <v>1</v>
      </c>
      <c r="C5" s="14"/>
      <c r="D5" s="121"/>
      <c r="E5" s="205" t="s">
        <v>185</v>
      </c>
      <c r="F5" s="206"/>
      <c r="G5" s="206"/>
      <c r="H5" s="206"/>
      <c r="I5" s="206"/>
      <c r="J5" s="207"/>
      <c r="K5" s="121"/>
      <c r="L5" s="121"/>
      <c r="M5" s="121"/>
      <c r="N5" s="121"/>
      <c r="O5" s="121" t="s">
        <v>2</v>
      </c>
      <c r="P5" s="147" t="s">
        <v>3</v>
      </c>
      <c r="Q5" s="148"/>
      <c r="R5" s="149"/>
      <c r="S5" s="16"/>
    </row>
    <row r="6" spans="1:19" ht="17.25" hidden="1" customHeight="1" x14ac:dyDescent="0.2">
      <c r="A6" s="13"/>
      <c r="B6" s="14" t="s">
        <v>4</v>
      </c>
      <c r="C6" s="14"/>
      <c r="D6" s="121"/>
      <c r="E6" s="150" t="s">
        <v>5</v>
      </c>
      <c r="F6" s="143"/>
      <c r="G6" s="143"/>
      <c r="H6" s="143"/>
      <c r="I6" s="143"/>
      <c r="J6" s="151"/>
      <c r="K6" s="121"/>
      <c r="L6" s="121"/>
      <c r="M6" s="121"/>
      <c r="N6" s="121"/>
      <c r="O6" s="121"/>
      <c r="P6" s="152"/>
      <c r="Q6" s="153"/>
      <c r="R6" s="151"/>
      <c r="S6" s="16"/>
    </row>
    <row r="7" spans="1:19" ht="24" customHeight="1" x14ac:dyDescent="0.2">
      <c r="A7" s="13"/>
      <c r="B7" s="14" t="s">
        <v>6</v>
      </c>
      <c r="C7" s="14"/>
      <c r="D7" s="121"/>
      <c r="E7" s="208" t="s">
        <v>3</v>
      </c>
      <c r="F7" s="209"/>
      <c r="G7" s="209"/>
      <c r="H7" s="209"/>
      <c r="I7" s="209"/>
      <c r="J7" s="210"/>
      <c r="K7" s="121"/>
      <c r="L7" s="121"/>
      <c r="M7" s="121"/>
      <c r="N7" s="121"/>
      <c r="O7" s="121" t="s">
        <v>7</v>
      </c>
      <c r="P7" s="154"/>
      <c r="Q7" s="153"/>
      <c r="R7" s="151"/>
      <c r="S7" s="16"/>
    </row>
    <row r="8" spans="1:19" ht="17.25" hidden="1" customHeight="1" x14ac:dyDescent="0.2">
      <c r="A8" s="13"/>
      <c r="B8" s="14" t="s">
        <v>8</v>
      </c>
      <c r="C8" s="14"/>
      <c r="D8" s="121"/>
      <c r="E8" s="150" t="s">
        <v>9</v>
      </c>
      <c r="F8" s="143"/>
      <c r="G8" s="143"/>
      <c r="H8" s="143"/>
      <c r="I8" s="143"/>
      <c r="J8" s="151"/>
      <c r="K8" s="121"/>
      <c r="L8" s="121"/>
      <c r="M8" s="121"/>
      <c r="N8" s="121"/>
      <c r="O8" s="121"/>
      <c r="P8" s="152"/>
      <c r="Q8" s="153"/>
      <c r="R8" s="151"/>
      <c r="S8" s="16"/>
    </row>
    <row r="9" spans="1:19" ht="24" customHeight="1" x14ac:dyDescent="0.2">
      <c r="A9" s="13"/>
      <c r="B9" s="14" t="s">
        <v>10</v>
      </c>
      <c r="C9" s="14"/>
      <c r="D9" s="121"/>
      <c r="E9" s="211" t="s">
        <v>3</v>
      </c>
      <c r="F9" s="212"/>
      <c r="G9" s="212"/>
      <c r="H9" s="212"/>
      <c r="I9" s="212"/>
      <c r="J9" s="213"/>
      <c r="K9" s="121"/>
      <c r="L9" s="121"/>
      <c r="M9" s="121"/>
      <c r="N9" s="121"/>
      <c r="O9" s="121" t="s">
        <v>11</v>
      </c>
      <c r="P9" s="211" t="s">
        <v>187</v>
      </c>
      <c r="Q9" s="214"/>
      <c r="R9" s="215"/>
      <c r="S9" s="16"/>
    </row>
    <row r="10" spans="1:19" ht="17.25" hidden="1" customHeight="1" x14ac:dyDescent="0.2">
      <c r="A10" s="13"/>
      <c r="B10" s="14" t="s">
        <v>12</v>
      </c>
      <c r="C10" s="14"/>
      <c r="D10" s="121"/>
      <c r="E10" s="155" t="s">
        <v>3</v>
      </c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56"/>
      <c r="Q10" s="156"/>
      <c r="R10" s="121"/>
      <c r="S10" s="16"/>
    </row>
    <row r="11" spans="1:19" ht="17.25" hidden="1" customHeight="1" x14ac:dyDescent="0.2">
      <c r="A11" s="13"/>
      <c r="B11" s="14" t="s">
        <v>13</v>
      </c>
      <c r="C11" s="14"/>
      <c r="D11" s="121"/>
      <c r="E11" s="155" t="s">
        <v>3</v>
      </c>
      <c r="F11" s="121"/>
      <c r="G11" s="121"/>
      <c r="H11" s="121"/>
      <c r="I11" s="121"/>
      <c r="J11" s="121"/>
      <c r="K11" s="121"/>
      <c r="L11" s="121"/>
      <c r="M11" s="121"/>
      <c r="N11" s="121"/>
      <c r="O11" s="121"/>
      <c r="P11" s="156"/>
      <c r="Q11" s="156"/>
      <c r="R11" s="121"/>
      <c r="S11" s="16"/>
    </row>
    <row r="12" spans="1:19" ht="17.25" hidden="1" customHeight="1" x14ac:dyDescent="0.2">
      <c r="A12" s="13"/>
      <c r="B12" s="14" t="s">
        <v>14</v>
      </c>
      <c r="C12" s="14"/>
      <c r="D12" s="121"/>
      <c r="E12" s="155" t="s">
        <v>3</v>
      </c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56"/>
      <c r="Q12" s="156"/>
      <c r="R12" s="121"/>
      <c r="S12" s="16"/>
    </row>
    <row r="13" spans="1:19" ht="17.25" hidden="1" customHeight="1" x14ac:dyDescent="0.2">
      <c r="A13" s="13"/>
      <c r="B13" s="14"/>
      <c r="C13" s="14"/>
      <c r="D13" s="121"/>
      <c r="E13" s="155" t="s">
        <v>3</v>
      </c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56"/>
      <c r="Q13" s="156"/>
      <c r="R13" s="121"/>
      <c r="S13" s="16"/>
    </row>
    <row r="14" spans="1:19" ht="17.25" hidden="1" customHeight="1" x14ac:dyDescent="0.2">
      <c r="A14" s="13"/>
      <c r="B14" s="14"/>
      <c r="C14" s="14"/>
      <c r="D14" s="121"/>
      <c r="E14" s="155" t="s">
        <v>3</v>
      </c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56"/>
      <c r="Q14" s="156"/>
      <c r="R14" s="121"/>
      <c r="S14" s="16"/>
    </row>
    <row r="15" spans="1:19" ht="17.25" hidden="1" customHeight="1" x14ac:dyDescent="0.2">
      <c r="A15" s="13"/>
      <c r="B15" s="14"/>
      <c r="C15" s="14"/>
      <c r="D15" s="121"/>
      <c r="E15" s="155" t="s">
        <v>3</v>
      </c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56"/>
      <c r="Q15" s="156"/>
      <c r="R15" s="121"/>
      <c r="S15" s="16"/>
    </row>
    <row r="16" spans="1:19" ht="17.25" hidden="1" customHeight="1" x14ac:dyDescent="0.2">
      <c r="A16" s="13"/>
      <c r="B16" s="14"/>
      <c r="C16" s="14"/>
      <c r="D16" s="121"/>
      <c r="E16" s="155" t="s">
        <v>3</v>
      </c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56"/>
      <c r="Q16" s="156"/>
      <c r="R16" s="121"/>
      <c r="S16" s="16"/>
    </row>
    <row r="17" spans="1:19" ht="17.25" hidden="1" customHeight="1" x14ac:dyDescent="0.2">
      <c r="A17" s="13"/>
      <c r="B17" s="14"/>
      <c r="C17" s="14"/>
      <c r="D17" s="121"/>
      <c r="E17" s="155" t="s">
        <v>3</v>
      </c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56"/>
      <c r="Q17" s="156"/>
      <c r="R17" s="121"/>
      <c r="S17" s="16"/>
    </row>
    <row r="18" spans="1:19" ht="17.25" hidden="1" customHeight="1" x14ac:dyDescent="0.2">
      <c r="A18" s="13"/>
      <c r="B18" s="14"/>
      <c r="C18" s="14"/>
      <c r="D18" s="121"/>
      <c r="E18" s="155" t="s">
        <v>3</v>
      </c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56"/>
      <c r="Q18" s="156"/>
      <c r="R18" s="121"/>
      <c r="S18" s="16"/>
    </row>
    <row r="19" spans="1:19" ht="17.25" hidden="1" customHeight="1" x14ac:dyDescent="0.2">
      <c r="A19" s="13"/>
      <c r="B19" s="14"/>
      <c r="C19" s="14"/>
      <c r="D19" s="121"/>
      <c r="E19" s="155" t="s">
        <v>3</v>
      </c>
      <c r="F19" s="121"/>
      <c r="G19" s="121"/>
      <c r="H19" s="121"/>
      <c r="I19" s="121"/>
      <c r="J19" s="121"/>
      <c r="K19" s="121"/>
      <c r="L19" s="121"/>
      <c r="M19" s="121"/>
      <c r="N19" s="121"/>
      <c r="O19" s="121"/>
      <c r="P19" s="156"/>
      <c r="Q19" s="156"/>
      <c r="R19" s="121"/>
      <c r="S19" s="16"/>
    </row>
    <row r="20" spans="1:19" ht="17.25" hidden="1" customHeight="1" x14ac:dyDescent="0.2">
      <c r="A20" s="13"/>
      <c r="B20" s="14"/>
      <c r="C20" s="14"/>
      <c r="D20" s="121"/>
      <c r="E20" s="155" t="s">
        <v>3</v>
      </c>
      <c r="F20" s="121"/>
      <c r="G20" s="121"/>
      <c r="H20" s="121"/>
      <c r="I20" s="121"/>
      <c r="J20" s="121"/>
      <c r="K20" s="121"/>
      <c r="L20" s="121"/>
      <c r="M20" s="121"/>
      <c r="N20" s="121"/>
      <c r="O20" s="121"/>
      <c r="P20" s="156"/>
      <c r="Q20" s="156"/>
      <c r="R20" s="121"/>
      <c r="S20" s="16"/>
    </row>
    <row r="21" spans="1:19" ht="17.25" hidden="1" customHeight="1" x14ac:dyDescent="0.2">
      <c r="A21" s="13"/>
      <c r="B21" s="14"/>
      <c r="C21" s="14"/>
      <c r="D21" s="121"/>
      <c r="E21" s="155" t="s">
        <v>3</v>
      </c>
      <c r="F21" s="121"/>
      <c r="G21" s="121"/>
      <c r="H21" s="121"/>
      <c r="I21" s="121"/>
      <c r="J21" s="121"/>
      <c r="K21" s="121"/>
      <c r="L21" s="121"/>
      <c r="M21" s="121"/>
      <c r="N21" s="121"/>
      <c r="O21" s="121"/>
      <c r="P21" s="156"/>
      <c r="Q21" s="156"/>
      <c r="R21" s="121"/>
      <c r="S21" s="16"/>
    </row>
    <row r="22" spans="1:19" ht="17.25" hidden="1" customHeight="1" x14ac:dyDescent="0.2">
      <c r="A22" s="13"/>
      <c r="B22" s="14"/>
      <c r="C22" s="14"/>
      <c r="D22" s="121"/>
      <c r="E22" s="155" t="s">
        <v>3</v>
      </c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56"/>
      <c r="Q22" s="156"/>
      <c r="R22" s="121"/>
      <c r="S22" s="16"/>
    </row>
    <row r="23" spans="1:19" ht="17.25" hidden="1" customHeight="1" x14ac:dyDescent="0.2">
      <c r="A23" s="13"/>
      <c r="B23" s="14"/>
      <c r="C23" s="14"/>
      <c r="D23" s="121"/>
      <c r="E23" s="155" t="s">
        <v>3</v>
      </c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56"/>
      <c r="Q23" s="156"/>
      <c r="R23" s="121"/>
      <c r="S23" s="16"/>
    </row>
    <row r="24" spans="1:19" ht="17.25" hidden="1" customHeight="1" x14ac:dyDescent="0.2">
      <c r="A24" s="13"/>
      <c r="B24" s="14"/>
      <c r="C24" s="14"/>
      <c r="D24" s="121"/>
      <c r="E24" s="157" t="s">
        <v>3</v>
      </c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56"/>
      <c r="Q24" s="156"/>
      <c r="R24" s="121"/>
      <c r="S24" s="16"/>
    </row>
    <row r="25" spans="1:19" ht="17.25" customHeight="1" x14ac:dyDescent="0.2">
      <c r="A25" s="13"/>
      <c r="B25" s="14"/>
      <c r="C25" s="14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 t="s">
        <v>15</v>
      </c>
      <c r="P25" s="121" t="s">
        <v>16</v>
      </c>
      <c r="Q25" s="121"/>
      <c r="R25" s="121"/>
      <c r="S25" s="16"/>
    </row>
    <row r="26" spans="1:19" ht="26.25" customHeight="1" x14ac:dyDescent="0.2">
      <c r="A26" s="13"/>
      <c r="B26" s="14" t="s">
        <v>17</v>
      </c>
      <c r="C26" s="14"/>
      <c r="D26" s="121"/>
      <c r="E26" s="205" t="s">
        <v>186</v>
      </c>
      <c r="F26" s="206"/>
      <c r="G26" s="206"/>
      <c r="H26" s="206"/>
      <c r="I26" s="206"/>
      <c r="J26" s="207"/>
      <c r="K26" s="121"/>
      <c r="L26" s="121"/>
      <c r="M26" s="121"/>
      <c r="N26" s="121"/>
      <c r="O26" s="158"/>
      <c r="P26" s="159"/>
      <c r="Q26" s="160"/>
      <c r="R26" s="161"/>
      <c r="S26" s="16"/>
    </row>
    <row r="27" spans="1:19" ht="17.25" customHeight="1" x14ac:dyDescent="0.2">
      <c r="A27" s="13"/>
      <c r="B27" s="14" t="s">
        <v>18</v>
      </c>
      <c r="C27" s="14"/>
      <c r="D27" s="121"/>
      <c r="E27" s="154" t="s">
        <v>219</v>
      </c>
      <c r="F27" s="143"/>
      <c r="G27" s="143"/>
      <c r="H27" s="143"/>
      <c r="I27" s="143"/>
      <c r="J27" s="151"/>
      <c r="K27" s="121"/>
      <c r="L27" s="121"/>
      <c r="M27" s="121"/>
      <c r="N27" s="121"/>
      <c r="O27" s="158"/>
      <c r="P27" s="159"/>
      <c r="Q27" s="160"/>
      <c r="R27" s="161"/>
      <c r="S27" s="16"/>
    </row>
    <row r="28" spans="1:19" ht="17.25" customHeight="1" x14ac:dyDescent="0.2">
      <c r="A28" s="13"/>
      <c r="B28" s="14" t="s">
        <v>19</v>
      </c>
      <c r="C28" s="14"/>
      <c r="D28" s="121"/>
      <c r="E28" s="154"/>
      <c r="F28" s="143"/>
      <c r="G28" s="143"/>
      <c r="H28" s="143"/>
      <c r="I28" s="143"/>
      <c r="J28" s="151"/>
      <c r="K28" s="121"/>
      <c r="L28" s="121"/>
      <c r="M28" s="121"/>
      <c r="N28" s="121"/>
      <c r="O28" s="158"/>
      <c r="P28" s="159"/>
      <c r="Q28" s="160"/>
      <c r="R28" s="161"/>
      <c r="S28" s="16"/>
    </row>
    <row r="29" spans="1:19" ht="17.25" customHeight="1" x14ac:dyDescent="0.2">
      <c r="A29" s="13"/>
      <c r="B29" s="14"/>
      <c r="C29" s="14"/>
      <c r="D29" s="121"/>
      <c r="E29" s="162"/>
      <c r="F29" s="163"/>
      <c r="G29" s="163"/>
      <c r="H29" s="163"/>
      <c r="I29" s="163"/>
      <c r="J29" s="164"/>
      <c r="K29" s="121"/>
      <c r="L29" s="121"/>
      <c r="M29" s="121"/>
      <c r="N29" s="121"/>
      <c r="O29" s="156"/>
      <c r="P29" s="156"/>
      <c r="Q29" s="156"/>
      <c r="R29" s="121"/>
      <c r="S29" s="16"/>
    </row>
    <row r="30" spans="1:19" ht="17.25" customHeight="1" x14ac:dyDescent="0.2">
      <c r="A30" s="13"/>
      <c r="B30" s="14"/>
      <c r="C30" s="14"/>
      <c r="D30" s="121"/>
      <c r="E30" s="165" t="s">
        <v>20</v>
      </c>
      <c r="F30" s="121"/>
      <c r="G30" s="121" t="s">
        <v>21</v>
      </c>
      <c r="H30" s="121"/>
      <c r="I30" s="121"/>
      <c r="J30" s="121"/>
      <c r="K30" s="121"/>
      <c r="L30" s="121"/>
      <c r="M30" s="121"/>
      <c r="N30" s="121"/>
      <c r="O30" s="165" t="s">
        <v>22</v>
      </c>
      <c r="P30" s="156"/>
      <c r="Q30" s="156"/>
      <c r="R30" s="166"/>
      <c r="S30" s="16"/>
    </row>
    <row r="31" spans="1:19" ht="17.25" customHeight="1" x14ac:dyDescent="0.2">
      <c r="A31" s="13"/>
      <c r="B31" s="14"/>
      <c r="C31" s="14"/>
      <c r="D31" s="121"/>
      <c r="E31" s="158"/>
      <c r="F31" s="121"/>
      <c r="G31" s="159"/>
      <c r="H31" s="167"/>
      <c r="I31" s="168"/>
      <c r="J31" s="121"/>
      <c r="K31" s="121"/>
      <c r="L31" s="121"/>
      <c r="M31" s="121"/>
      <c r="N31" s="121"/>
      <c r="O31" s="169"/>
      <c r="P31" s="156"/>
      <c r="Q31" s="156"/>
      <c r="R31" s="170"/>
      <c r="S31" s="16"/>
    </row>
    <row r="32" spans="1:19" ht="8.25" customHeight="1" x14ac:dyDescent="0.2">
      <c r="A32" s="24"/>
      <c r="B32" s="25"/>
      <c r="C32" s="25"/>
      <c r="D32" s="171"/>
      <c r="E32" s="171"/>
      <c r="F32" s="171"/>
      <c r="G32" s="171"/>
      <c r="H32" s="171"/>
      <c r="I32" s="171"/>
      <c r="J32" s="171"/>
      <c r="K32" s="171"/>
      <c r="L32" s="171"/>
      <c r="M32" s="171"/>
      <c r="N32" s="171"/>
      <c r="O32" s="171"/>
      <c r="P32" s="171"/>
      <c r="Q32" s="171"/>
      <c r="R32" s="171"/>
      <c r="S32" s="26"/>
    </row>
    <row r="33" spans="1:19" ht="20.25" customHeight="1" x14ac:dyDescent="0.2">
      <c r="A33" s="27"/>
      <c r="B33" s="28"/>
      <c r="C33" s="28"/>
      <c r="D33" s="172"/>
      <c r="E33" s="173" t="s">
        <v>23</v>
      </c>
      <c r="F33" s="172"/>
      <c r="G33" s="172"/>
      <c r="H33" s="172"/>
      <c r="I33" s="172"/>
      <c r="J33" s="172"/>
      <c r="K33" s="172"/>
      <c r="L33" s="172"/>
      <c r="M33" s="172"/>
      <c r="N33" s="172"/>
      <c r="O33" s="172"/>
      <c r="P33" s="172"/>
      <c r="Q33" s="172"/>
      <c r="R33" s="172"/>
      <c r="S33" s="29"/>
    </row>
    <row r="34" spans="1:19" ht="20.25" customHeight="1" x14ac:dyDescent="0.2">
      <c r="A34" s="30" t="s">
        <v>24</v>
      </c>
      <c r="B34" s="31"/>
      <c r="C34" s="31"/>
      <c r="D34" s="174"/>
      <c r="E34" s="175" t="s">
        <v>25</v>
      </c>
      <c r="F34" s="174"/>
      <c r="G34" s="175" t="s">
        <v>26</v>
      </c>
      <c r="H34" s="176"/>
      <c r="I34" s="174"/>
      <c r="J34" s="175" t="s">
        <v>27</v>
      </c>
      <c r="K34" s="176"/>
      <c r="L34" s="175" t="s">
        <v>28</v>
      </c>
      <c r="M34" s="176"/>
      <c r="N34" s="176"/>
      <c r="O34" s="174"/>
      <c r="P34" s="175" t="s">
        <v>29</v>
      </c>
      <c r="Q34" s="176"/>
      <c r="R34" s="176"/>
      <c r="S34" s="33"/>
    </row>
    <row r="35" spans="1:19" ht="20.25" customHeight="1" x14ac:dyDescent="0.2">
      <c r="A35" s="128"/>
      <c r="B35" s="127"/>
      <c r="C35" s="127"/>
      <c r="D35" s="177">
        <v>0</v>
      </c>
      <c r="E35" s="178">
        <f>IF(D35=0,0,R47/D35)</f>
        <v>0</v>
      </c>
      <c r="F35" s="179"/>
      <c r="G35" s="180"/>
      <c r="H35" s="181"/>
      <c r="I35" s="177">
        <v>0</v>
      </c>
      <c r="J35" s="178">
        <f>IF(I35=0,0,R47/I35)</f>
        <v>0</v>
      </c>
      <c r="K35" s="182"/>
      <c r="L35" s="180"/>
      <c r="M35" s="181"/>
      <c r="N35" s="181"/>
      <c r="O35" s="177">
        <v>0</v>
      </c>
      <c r="P35" s="183"/>
      <c r="Q35" s="184"/>
      <c r="R35" s="185">
        <f>IF(O35=0,0,R47/O35)</f>
        <v>0</v>
      </c>
      <c r="S35" s="35"/>
    </row>
    <row r="36" spans="1:19" ht="20.25" customHeight="1" x14ac:dyDescent="0.2">
      <c r="A36" s="27"/>
      <c r="B36" s="28"/>
      <c r="C36" s="28"/>
      <c r="D36" s="172"/>
      <c r="E36" s="173" t="s">
        <v>30</v>
      </c>
      <c r="F36" s="172"/>
      <c r="G36" s="172"/>
      <c r="H36" s="172"/>
      <c r="I36" s="172"/>
      <c r="J36" s="186" t="s">
        <v>31</v>
      </c>
      <c r="K36" s="172"/>
      <c r="L36" s="172"/>
      <c r="M36" s="172"/>
      <c r="N36" s="172"/>
      <c r="O36" s="172"/>
      <c r="P36" s="172"/>
      <c r="Q36" s="172"/>
      <c r="R36" s="172"/>
      <c r="S36" s="29"/>
    </row>
    <row r="37" spans="1:19" ht="20.25" customHeight="1" x14ac:dyDescent="0.2">
      <c r="A37" s="36" t="s">
        <v>32</v>
      </c>
      <c r="B37" s="37"/>
      <c r="C37" s="38" t="s">
        <v>33</v>
      </c>
      <c r="D37" s="187"/>
      <c r="E37" s="187"/>
      <c r="F37" s="188"/>
      <c r="G37" s="189" t="s">
        <v>34</v>
      </c>
      <c r="H37" s="190"/>
      <c r="I37" s="191" t="s">
        <v>35</v>
      </c>
      <c r="J37" s="187"/>
      <c r="K37" s="187"/>
      <c r="L37" s="189" t="s">
        <v>36</v>
      </c>
      <c r="M37" s="190"/>
      <c r="N37" s="191" t="s">
        <v>37</v>
      </c>
      <c r="O37" s="187"/>
      <c r="P37" s="187"/>
      <c r="Q37" s="187"/>
      <c r="R37" s="187"/>
      <c r="S37" s="39"/>
    </row>
    <row r="38" spans="1:19" ht="20.25" customHeight="1" x14ac:dyDescent="0.2">
      <c r="A38" s="40">
        <v>1</v>
      </c>
      <c r="B38" s="41" t="s">
        <v>38</v>
      </c>
      <c r="C38" s="15"/>
      <c r="D38" s="192" t="s">
        <v>39</v>
      </c>
      <c r="E38" s="193">
        <f>SUMIF(Rozpocet!O5:O93,8,Rozpocet!I5:I93)</f>
        <v>0</v>
      </c>
      <c r="F38" s="194"/>
      <c r="G38" s="195">
        <v>8</v>
      </c>
      <c r="H38" s="196" t="s">
        <v>40</v>
      </c>
      <c r="I38" s="197"/>
      <c r="J38" s="198">
        <v>0</v>
      </c>
      <c r="K38" s="199"/>
      <c r="L38" s="195">
        <v>13</v>
      </c>
      <c r="M38" s="200" t="s">
        <v>41</v>
      </c>
      <c r="N38" s="201"/>
      <c r="O38" s="201"/>
      <c r="P38" s="202">
        <f>M48</f>
        <v>20</v>
      </c>
      <c r="Q38" s="203" t="s">
        <v>42</v>
      </c>
      <c r="R38" s="204">
        <v>0</v>
      </c>
      <c r="S38" s="44"/>
    </row>
    <row r="39" spans="1:19" ht="20.25" customHeight="1" x14ac:dyDescent="0.2">
      <c r="A39" s="40">
        <v>2</v>
      </c>
      <c r="B39" s="49"/>
      <c r="C39" s="22"/>
      <c r="D39" s="42" t="s">
        <v>43</v>
      </c>
      <c r="E39" s="43">
        <f>SUMIF(Rozpocet!O10:O93,4,Rozpocet!I10:I93)</f>
        <v>0</v>
      </c>
      <c r="F39" s="44"/>
      <c r="G39" s="40">
        <v>9</v>
      </c>
      <c r="H39" s="14" t="s">
        <v>44</v>
      </c>
      <c r="I39" s="42"/>
      <c r="J39" s="129">
        <v>0</v>
      </c>
      <c r="K39" s="46"/>
      <c r="L39" s="40">
        <v>14</v>
      </c>
      <c r="M39" s="19" t="s">
        <v>45</v>
      </c>
      <c r="N39" s="23"/>
      <c r="O39" s="23"/>
      <c r="P39" s="47">
        <f>M48</f>
        <v>20</v>
      </c>
      <c r="Q39" s="48" t="s">
        <v>42</v>
      </c>
      <c r="R39" s="130">
        <v>0</v>
      </c>
      <c r="S39" s="44"/>
    </row>
    <row r="40" spans="1:19" ht="20.25" customHeight="1" x14ac:dyDescent="0.2">
      <c r="A40" s="40">
        <v>3</v>
      </c>
      <c r="B40" s="41" t="s">
        <v>46</v>
      </c>
      <c r="C40" s="15"/>
      <c r="D40" s="42" t="s">
        <v>39</v>
      </c>
      <c r="E40" s="43">
        <f>SUMIF(Rozpocet!O11:O93,32,Rozpocet!I11:I93)</f>
        <v>0</v>
      </c>
      <c r="F40" s="44"/>
      <c r="G40" s="40">
        <v>10</v>
      </c>
      <c r="H40" s="45" t="s">
        <v>47</v>
      </c>
      <c r="I40" s="20"/>
      <c r="J40" s="129">
        <v>0</v>
      </c>
      <c r="K40" s="46"/>
      <c r="L40" s="40">
        <v>15</v>
      </c>
      <c r="M40" s="19" t="s">
        <v>48</v>
      </c>
      <c r="N40" s="23"/>
      <c r="O40" s="23"/>
      <c r="P40" s="47">
        <f>M48</f>
        <v>20</v>
      </c>
      <c r="Q40" s="48" t="s">
        <v>42</v>
      </c>
      <c r="R40" s="130">
        <v>0</v>
      </c>
      <c r="S40" s="44"/>
    </row>
    <row r="41" spans="1:19" ht="20.25" customHeight="1" x14ac:dyDescent="0.2">
      <c r="A41" s="40">
        <v>4</v>
      </c>
      <c r="B41" s="49"/>
      <c r="C41" s="22"/>
      <c r="D41" s="42" t="s">
        <v>43</v>
      </c>
      <c r="E41" s="43">
        <f>SUMIF(Rozpocet!O12:O93,16,Rozpocet!I12:I93)+SUMIF(Rozpocet!O12:O93,128,Rozpocet!I12:I93)</f>
        <v>0</v>
      </c>
      <c r="F41" s="44"/>
      <c r="G41" s="40">
        <v>11</v>
      </c>
      <c r="H41" s="45"/>
      <c r="I41" s="20"/>
      <c r="J41" s="129">
        <v>0</v>
      </c>
      <c r="K41" s="46"/>
      <c r="L41" s="40">
        <v>16</v>
      </c>
      <c r="M41" s="19" t="s">
        <v>49</v>
      </c>
      <c r="N41" s="23"/>
      <c r="O41" s="23"/>
      <c r="P41" s="47">
        <f>M48</f>
        <v>20</v>
      </c>
      <c r="Q41" s="48" t="s">
        <v>42</v>
      </c>
      <c r="R41" s="130">
        <v>0</v>
      </c>
      <c r="S41" s="44"/>
    </row>
    <row r="42" spans="1:19" ht="20.25" customHeight="1" x14ac:dyDescent="0.2">
      <c r="A42" s="40">
        <v>5</v>
      </c>
      <c r="B42" s="41" t="s">
        <v>50</v>
      </c>
      <c r="C42" s="15"/>
      <c r="D42" s="42" t="s">
        <v>39</v>
      </c>
      <c r="E42" s="43">
        <f>SUMIF(Rozpocet!O13:O93,256,Rozpocet!I13:I93)</f>
        <v>0</v>
      </c>
      <c r="F42" s="44"/>
      <c r="G42" s="50"/>
      <c r="H42" s="23"/>
      <c r="I42" s="20"/>
      <c r="J42" s="51"/>
      <c r="K42" s="46"/>
      <c r="L42" s="40">
        <v>17</v>
      </c>
      <c r="M42" s="19" t="s">
        <v>51</v>
      </c>
      <c r="N42" s="23"/>
      <c r="O42" s="23"/>
      <c r="P42" s="47">
        <f>M48</f>
        <v>20</v>
      </c>
      <c r="Q42" s="48" t="s">
        <v>42</v>
      </c>
      <c r="R42" s="130">
        <v>0</v>
      </c>
      <c r="S42" s="44"/>
    </row>
    <row r="43" spans="1:19" ht="20.25" customHeight="1" x14ac:dyDescent="0.2">
      <c r="A43" s="40">
        <v>6</v>
      </c>
      <c r="B43" s="49"/>
      <c r="C43" s="22"/>
      <c r="D43" s="42" t="s">
        <v>43</v>
      </c>
      <c r="E43" s="43">
        <f>SUMIF(Rozpocet!O14:O93,64,Rozpocet!I14:I93)</f>
        <v>0</v>
      </c>
      <c r="F43" s="44"/>
      <c r="G43" s="50"/>
      <c r="H43" s="23"/>
      <c r="I43" s="20"/>
      <c r="J43" s="51"/>
      <c r="K43" s="46"/>
      <c r="L43" s="40">
        <v>18</v>
      </c>
      <c r="M43" s="45" t="s">
        <v>52</v>
      </c>
      <c r="N43" s="23"/>
      <c r="O43" s="23"/>
      <c r="P43" s="23"/>
      <c r="Q43" s="23"/>
      <c r="R43" s="43">
        <f>SUMIF(Rozpocet!O14:O93,1024,Rozpocet!I14:I93)</f>
        <v>0</v>
      </c>
      <c r="S43" s="44"/>
    </row>
    <row r="44" spans="1:19" ht="20.25" customHeight="1" x14ac:dyDescent="0.2">
      <c r="A44" s="40">
        <v>7</v>
      </c>
      <c r="B44" s="52" t="s">
        <v>53</v>
      </c>
      <c r="C44" s="23"/>
      <c r="D44" s="20"/>
      <c r="E44" s="53">
        <f>SUM(E38:E43)</f>
        <v>0</v>
      </c>
      <c r="F44" s="29"/>
      <c r="G44" s="40">
        <v>12</v>
      </c>
      <c r="H44" s="52" t="s">
        <v>54</v>
      </c>
      <c r="I44" s="20"/>
      <c r="J44" s="54">
        <f>SUM(J38:J41)</f>
        <v>0</v>
      </c>
      <c r="K44" s="55"/>
      <c r="L44" s="40">
        <v>19</v>
      </c>
      <c r="M44" s="52" t="s">
        <v>55</v>
      </c>
      <c r="N44" s="23"/>
      <c r="O44" s="23"/>
      <c r="P44" s="23"/>
      <c r="Q44" s="44"/>
      <c r="R44" s="53">
        <f>SUM(R38:R43)</f>
        <v>0</v>
      </c>
      <c r="S44" s="29"/>
    </row>
    <row r="45" spans="1:19" ht="20.25" customHeight="1" x14ac:dyDescent="0.2">
      <c r="A45" s="56">
        <v>20</v>
      </c>
      <c r="B45" s="57" t="s">
        <v>56</v>
      </c>
      <c r="C45" s="58"/>
      <c r="D45" s="59"/>
      <c r="E45" s="60">
        <f>SUMIF(Rozpocet!O14:O93,512,Rozpocet!I14:I93)</f>
        <v>0</v>
      </c>
      <c r="F45" s="26"/>
      <c r="G45" s="56">
        <v>21</v>
      </c>
      <c r="H45" s="57" t="s">
        <v>57</v>
      </c>
      <c r="I45" s="59"/>
      <c r="J45" s="61">
        <v>0</v>
      </c>
      <c r="K45" s="62">
        <f>M48</f>
        <v>20</v>
      </c>
      <c r="L45" s="56">
        <v>22</v>
      </c>
      <c r="M45" s="57" t="s">
        <v>58</v>
      </c>
      <c r="N45" s="58"/>
      <c r="O45" s="25"/>
      <c r="P45" s="25"/>
      <c r="Q45" s="25"/>
      <c r="R45" s="60">
        <f>SUMIF(Rozpocet!O14:O93,"&lt;4",Rozpocet!I14:I93)+SUMIF(Rozpocet!O14:O93,"&gt;1024",Rozpocet!I14:I93)</f>
        <v>0</v>
      </c>
      <c r="S45" s="26"/>
    </row>
    <row r="46" spans="1:19" ht="20.25" customHeight="1" x14ac:dyDescent="0.2">
      <c r="A46" s="63" t="s">
        <v>18</v>
      </c>
      <c r="B46" s="11"/>
      <c r="C46" s="11"/>
      <c r="D46" s="11"/>
      <c r="E46" s="11"/>
      <c r="F46" s="64"/>
      <c r="G46" s="65"/>
      <c r="H46" s="11"/>
      <c r="I46" s="11"/>
      <c r="J46" s="11"/>
      <c r="K46" s="11"/>
      <c r="L46" s="36" t="s">
        <v>59</v>
      </c>
      <c r="M46" s="32"/>
      <c r="N46" s="38" t="s">
        <v>60</v>
      </c>
      <c r="O46" s="31"/>
      <c r="P46" s="31"/>
      <c r="Q46" s="31"/>
      <c r="R46" s="31"/>
      <c r="S46" s="33"/>
    </row>
    <row r="47" spans="1:19" ht="20.25" customHeight="1" x14ac:dyDescent="0.2">
      <c r="A47" s="13"/>
      <c r="B47" s="14"/>
      <c r="C47" s="14"/>
      <c r="D47" s="14"/>
      <c r="E47" s="14"/>
      <c r="F47" s="17"/>
      <c r="G47" s="66"/>
      <c r="H47" s="14"/>
      <c r="I47" s="14"/>
      <c r="J47" s="14"/>
      <c r="K47" s="14"/>
      <c r="L47" s="40">
        <v>23</v>
      </c>
      <c r="M47" s="45" t="s">
        <v>61</v>
      </c>
      <c r="N47" s="23"/>
      <c r="O47" s="23"/>
      <c r="P47" s="23"/>
      <c r="Q47" s="44"/>
      <c r="R47" s="53">
        <f>ROUND(E44+J44+R44+E45+J45+R45,2)</f>
        <v>0</v>
      </c>
      <c r="S47" s="67">
        <f>E44+J44+R44+E45+J45+R45</f>
        <v>0</v>
      </c>
    </row>
    <row r="48" spans="1:19" ht="20.25" customHeight="1" x14ac:dyDescent="0.2">
      <c r="A48" s="68" t="s">
        <v>62</v>
      </c>
      <c r="B48" s="21"/>
      <c r="C48" s="21"/>
      <c r="D48" s="21"/>
      <c r="E48" s="21"/>
      <c r="F48" s="22"/>
      <c r="G48" s="69" t="s">
        <v>63</v>
      </c>
      <c r="H48" s="21"/>
      <c r="I48" s="21"/>
      <c r="J48" s="21"/>
      <c r="K48" s="21"/>
      <c r="L48" s="40">
        <v>24</v>
      </c>
      <c r="M48" s="70">
        <v>20</v>
      </c>
      <c r="N48" s="20" t="s">
        <v>42</v>
      </c>
      <c r="O48" s="71">
        <f>R47-O49</f>
        <v>0</v>
      </c>
      <c r="P48" s="21" t="s">
        <v>64</v>
      </c>
      <c r="Q48" s="21"/>
      <c r="R48" s="72">
        <f>ROUND(O48*M48/100,2)</f>
        <v>0</v>
      </c>
      <c r="S48" s="73">
        <f>O48*M48/100</f>
        <v>0</v>
      </c>
    </row>
    <row r="49" spans="1:19" ht="20.25" customHeight="1" x14ac:dyDescent="0.2">
      <c r="A49" s="74" t="s">
        <v>17</v>
      </c>
      <c r="B49" s="18"/>
      <c r="C49" s="18"/>
      <c r="D49" s="18"/>
      <c r="E49" s="18"/>
      <c r="F49" s="15"/>
      <c r="G49" s="75"/>
      <c r="H49" s="18"/>
      <c r="I49" s="18"/>
      <c r="J49" s="18"/>
      <c r="K49" s="18"/>
      <c r="L49" s="40">
        <v>25</v>
      </c>
      <c r="M49" s="70">
        <v>20</v>
      </c>
      <c r="N49" s="20" t="s">
        <v>42</v>
      </c>
      <c r="O49" s="71">
        <f>ROUND(SUMIF(Rozpocet!N14:N93,M49,Rozpocet!I14:I93)+SUMIF(P38:P42,M49,R38:R42)+IF(K45=M49,J45,0),2)</f>
        <v>0</v>
      </c>
      <c r="P49" s="23" t="s">
        <v>64</v>
      </c>
      <c r="Q49" s="23"/>
      <c r="R49" s="43">
        <f>ROUND(O49*M49/100,2)</f>
        <v>0</v>
      </c>
      <c r="S49" s="76">
        <f>O49*M49/100</f>
        <v>0</v>
      </c>
    </row>
    <row r="50" spans="1:19" ht="20.25" customHeight="1" x14ac:dyDescent="0.2">
      <c r="A50" s="13"/>
      <c r="B50" s="14"/>
      <c r="C50" s="14"/>
      <c r="D50" s="14"/>
      <c r="E50" s="14"/>
      <c r="F50" s="17"/>
      <c r="G50" s="66"/>
      <c r="H50" s="14"/>
      <c r="I50" s="14"/>
      <c r="J50" s="14"/>
      <c r="K50" s="14"/>
      <c r="L50" s="56">
        <v>26</v>
      </c>
      <c r="M50" s="77" t="s">
        <v>65</v>
      </c>
      <c r="N50" s="58"/>
      <c r="O50" s="58"/>
      <c r="P50" s="58"/>
      <c r="Q50" s="25"/>
      <c r="R50" s="78">
        <f>R47+R48+R49</f>
        <v>0</v>
      </c>
      <c r="S50" s="79"/>
    </row>
    <row r="51" spans="1:19" ht="20.25" customHeight="1" x14ac:dyDescent="0.2">
      <c r="A51" s="68" t="s">
        <v>62</v>
      </c>
      <c r="B51" s="21"/>
      <c r="C51" s="21"/>
      <c r="D51" s="21"/>
      <c r="E51" s="21"/>
      <c r="F51" s="22"/>
      <c r="G51" s="69" t="s">
        <v>63</v>
      </c>
      <c r="H51" s="21"/>
      <c r="I51" s="21"/>
      <c r="J51" s="21"/>
      <c r="K51" s="21"/>
      <c r="L51" s="36" t="s">
        <v>66</v>
      </c>
      <c r="M51" s="32"/>
      <c r="N51" s="38" t="s">
        <v>67</v>
      </c>
      <c r="O51" s="31"/>
      <c r="P51" s="31"/>
      <c r="Q51" s="31"/>
      <c r="R51" s="80"/>
      <c r="S51" s="33"/>
    </row>
    <row r="52" spans="1:19" ht="20.25" customHeight="1" x14ac:dyDescent="0.2">
      <c r="A52" s="74" t="s">
        <v>19</v>
      </c>
      <c r="B52" s="18"/>
      <c r="C52" s="18"/>
      <c r="D52" s="18"/>
      <c r="E52" s="18"/>
      <c r="F52" s="15"/>
      <c r="G52" s="75"/>
      <c r="H52" s="18"/>
      <c r="I52" s="18"/>
      <c r="J52" s="18"/>
      <c r="K52" s="18"/>
      <c r="L52" s="40">
        <v>27</v>
      </c>
      <c r="M52" s="45" t="s">
        <v>68</v>
      </c>
      <c r="N52" s="23"/>
      <c r="O52" s="23"/>
      <c r="P52" s="23"/>
      <c r="Q52" s="20"/>
      <c r="R52" s="43">
        <v>0</v>
      </c>
      <c r="S52" s="44"/>
    </row>
    <row r="53" spans="1:19" ht="20.25" customHeight="1" x14ac:dyDescent="0.2">
      <c r="A53" s="13"/>
      <c r="B53" s="14"/>
      <c r="C53" s="14"/>
      <c r="D53" s="14"/>
      <c r="E53" s="14"/>
      <c r="F53" s="17"/>
      <c r="G53" s="66"/>
      <c r="H53" s="14"/>
      <c r="I53" s="14"/>
      <c r="J53" s="14"/>
      <c r="K53" s="14"/>
      <c r="L53" s="40">
        <v>28</v>
      </c>
      <c r="M53" s="45" t="s">
        <v>69</v>
      </c>
      <c r="N53" s="23"/>
      <c r="O53" s="23"/>
      <c r="P53" s="23"/>
      <c r="Q53" s="20"/>
      <c r="R53" s="43">
        <v>0</v>
      </c>
      <c r="S53" s="44"/>
    </row>
    <row r="54" spans="1:19" ht="20.25" customHeight="1" x14ac:dyDescent="0.2">
      <c r="A54" s="81" t="s">
        <v>62</v>
      </c>
      <c r="B54" s="25"/>
      <c r="C54" s="25"/>
      <c r="D54" s="25"/>
      <c r="E54" s="25"/>
      <c r="F54" s="82"/>
      <c r="G54" s="83" t="s">
        <v>63</v>
      </c>
      <c r="H54" s="25"/>
      <c r="I54" s="25"/>
      <c r="J54" s="25"/>
      <c r="K54" s="25"/>
      <c r="L54" s="56">
        <v>29</v>
      </c>
      <c r="M54" s="57" t="s">
        <v>70</v>
      </c>
      <c r="N54" s="58"/>
      <c r="O54" s="58"/>
      <c r="P54" s="58"/>
      <c r="Q54" s="59"/>
      <c r="R54" s="34">
        <v>0</v>
      </c>
      <c r="S54" s="84"/>
    </row>
  </sheetData>
  <mergeCells count="5">
    <mergeCell ref="E5:J5"/>
    <mergeCell ref="E7:J7"/>
    <mergeCell ref="E9:J9"/>
    <mergeCell ref="P9:R9"/>
    <mergeCell ref="E26:J26"/>
  </mergeCells>
  <printOptions verticalCentered="1"/>
  <pageMargins left="0.59055119752883911" right="0.59055119752883911" top="0.90551179647445679" bottom="0.90551179647445679" header="0" footer="0"/>
  <pageSetup paperSize="9" scale="9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26"/>
  <sheetViews>
    <sheetView showGridLines="0" workbookViewId="0">
      <pane ySplit="13" topLeftCell="A14" activePane="bottomLeft" state="frozenSplit"/>
      <selection pane="bottomLeft" activeCell="B32" sqref="B32"/>
    </sheetView>
  </sheetViews>
  <sheetFormatPr defaultColWidth="9.140625" defaultRowHeight="12.75" customHeight="1" x14ac:dyDescent="0.2"/>
  <cols>
    <col min="1" max="1" width="12.7109375" style="2" customWidth="1"/>
    <col min="2" max="2" width="55.7109375" style="2" customWidth="1"/>
    <col min="3" max="3" width="13.5703125" style="2" customWidth="1"/>
    <col min="4" max="5" width="13.85546875" style="2" hidden="1" customWidth="1"/>
    <col min="6" max="16384" width="9.140625" style="2"/>
  </cols>
  <sheetData>
    <row r="1" spans="1:5" ht="18" customHeight="1" x14ac:dyDescent="0.25">
      <c r="A1" s="85" t="s">
        <v>71</v>
      </c>
      <c r="B1" s="86"/>
      <c r="C1" s="86"/>
      <c r="D1" s="86"/>
      <c r="E1" s="86"/>
    </row>
    <row r="2" spans="1:5" ht="12" customHeight="1" x14ac:dyDescent="0.2">
      <c r="A2" s="87" t="s">
        <v>72</v>
      </c>
      <c r="B2" s="88" t="str">
        <f>'Krycí list'!E5</f>
        <v xml:space="preserve">Cintorín-Vrakuňa, Bratislava 
Rekonštrukcia existujúceho priestoru kvetinárstva na prevádzku Pohrebníctva </v>
      </c>
      <c r="C2" s="89"/>
      <c r="D2" s="89"/>
      <c r="E2" s="89"/>
    </row>
    <row r="3" spans="1:5" ht="12" customHeight="1" x14ac:dyDescent="0.2">
      <c r="A3" s="87" t="s">
        <v>73</v>
      </c>
      <c r="B3" s="88" t="str">
        <f>'Krycí list'!E7</f>
        <v xml:space="preserve"> </v>
      </c>
      <c r="C3" s="90"/>
      <c r="D3" s="88"/>
      <c r="E3" s="91"/>
    </row>
    <row r="4" spans="1:5" ht="12" customHeight="1" x14ac:dyDescent="0.2">
      <c r="A4" s="87" t="s">
        <v>74</v>
      </c>
      <c r="B4" s="88" t="str">
        <f>'Krycí list'!E9</f>
        <v xml:space="preserve"> </v>
      </c>
      <c r="C4" s="90"/>
      <c r="D4" s="88"/>
      <c r="E4" s="91"/>
    </row>
    <row r="5" spans="1:5" ht="12" customHeight="1" x14ac:dyDescent="0.2">
      <c r="A5" s="88" t="s">
        <v>75</v>
      </c>
      <c r="B5" s="88" t="str">
        <f>'Krycí list'!P5</f>
        <v xml:space="preserve"> </v>
      </c>
      <c r="C5" s="90"/>
      <c r="D5" s="88"/>
      <c r="E5" s="91"/>
    </row>
    <row r="6" spans="1:5" ht="6" customHeight="1" x14ac:dyDescent="0.2">
      <c r="A6" s="88"/>
      <c r="B6" s="88"/>
      <c r="C6" s="90"/>
      <c r="D6" s="88"/>
      <c r="E6" s="91"/>
    </row>
    <row r="7" spans="1:5" ht="12" customHeight="1" x14ac:dyDescent="0.2">
      <c r="A7" s="88" t="s">
        <v>76</v>
      </c>
      <c r="B7" s="88" t="str">
        <f>IF('Krycí list'!E26="","",'Krycí list'!E26)</f>
        <v>MARIANUM - pohrebníctvo mesta Bratislavy, Šafárikovo námestie 3, 811 02 Bratislava</v>
      </c>
      <c r="C7" s="90"/>
      <c r="D7" s="88"/>
      <c r="E7" s="91"/>
    </row>
    <row r="8" spans="1:5" ht="12" customHeight="1" x14ac:dyDescent="0.2">
      <c r="A8" s="88" t="s">
        <v>77</v>
      </c>
      <c r="B8" s="88" t="str">
        <f>IF('Krycí list'!E28="","",'Krycí list'!E28)</f>
        <v/>
      </c>
      <c r="C8" s="90"/>
      <c r="D8" s="88"/>
      <c r="E8" s="91"/>
    </row>
    <row r="9" spans="1:5" ht="12" customHeight="1" x14ac:dyDescent="0.2">
      <c r="A9" s="88" t="s">
        <v>78</v>
      </c>
      <c r="B9" s="88" t="str">
        <f>IF('Krycí list'!O31="","",'Krycí list'!O31)</f>
        <v/>
      </c>
      <c r="C9" s="90"/>
      <c r="D9" s="88"/>
      <c r="E9" s="91"/>
    </row>
    <row r="10" spans="1:5" ht="6" customHeight="1" x14ac:dyDescent="0.2">
      <c r="A10" s="86"/>
      <c r="B10" s="86"/>
      <c r="C10" s="86"/>
      <c r="D10" s="86"/>
      <c r="E10" s="86"/>
    </row>
    <row r="11" spans="1:5" ht="12" customHeight="1" x14ac:dyDescent="0.2">
      <c r="A11" s="92" t="s">
        <v>79</v>
      </c>
      <c r="B11" s="93" t="s">
        <v>80</v>
      </c>
      <c r="C11" s="94" t="s">
        <v>81</v>
      </c>
      <c r="D11" s="95" t="s">
        <v>82</v>
      </c>
      <c r="E11" s="94" t="s">
        <v>83</v>
      </c>
    </row>
    <row r="12" spans="1:5" ht="12" customHeight="1" x14ac:dyDescent="0.2">
      <c r="A12" s="96">
        <v>1</v>
      </c>
      <c r="B12" s="97">
        <v>2</v>
      </c>
      <c r="C12" s="98">
        <v>3</v>
      </c>
      <c r="D12" s="99">
        <v>4</v>
      </c>
      <c r="E12" s="98">
        <v>5</v>
      </c>
    </row>
    <row r="13" spans="1:5" ht="3.75" customHeight="1" x14ac:dyDescent="0.2">
      <c r="A13" s="100"/>
      <c r="B13" s="100"/>
      <c r="C13" s="100"/>
      <c r="D13" s="100"/>
      <c r="E13" s="100"/>
    </row>
    <row r="14" spans="1:5" s="101" customFormat="1" ht="12.75" customHeight="1" x14ac:dyDescent="0.2">
      <c r="A14" s="102" t="str">
        <f>Rozpocet!D14</f>
        <v>HSV</v>
      </c>
      <c r="B14" s="103" t="str">
        <f>Rozpocet!E14</f>
        <v>Práce a dodávky HSV</v>
      </c>
      <c r="C14" s="104">
        <f>Rozpocet!I14</f>
        <v>0</v>
      </c>
      <c r="D14" s="104">
        <f>Rozpocet!K14</f>
        <v>25.3588603</v>
      </c>
      <c r="E14" s="104">
        <f>Rozpocet!M14</f>
        <v>22.096999999999998</v>
      </c>
    </row>
    <row r="15" spans="1:5" s="101" customFormat="1" ht="12.75" customHeight="1" x14ac:dyDescent="0.2">
      <c r="A15" s="105" t="str">
        <f>[1]Rozpocet!D15</f>
        <v>1</v>
      </c>
      <c r="B15" s="106" t="str">
        <f>[1]Rozpocet!E15</f>
        <v>Zemné práce</v>
      </c>
      <c r="C15" s="107">
        <f>Rozpocet!I15</f>
        <v>0</v>
      </c>
      <c r="D15" s="107">
        <f>[1]Rozpocet!K54</f>
        <v>0</v>
      </c>
      <c r="E15" s="107">
        <f>[1]Rozpocet!M54</f>
        <v>0</v>
      </c>
    </row>
    <row r="16" spans="1:5" s="101" customFormat="1" ht="12.75" customHeight="1" x14ac:dyDescent="0.2">
      <c r="A16" s="105" t="str">
        <f>Rozpocet!D26</f>
        <v>2</v>
      </c>
      <c r="B16" s="106" t="str">
        <f>Rozpocet!E26</f>
        <v>Zakladanie</v>
      </c>
      <c r="C16" s="107">
        <f>Rozpocet!I26</f>
        <v>0</v>
      </c>
      <c r="D16" s="107" t="e">
        <f>Rozpocet!#REF!</f>
        <v>#REF!</v>
      </c>
      <c r="E16" s="107" t="e">
        <f>Rozpocet!#REF!</f>
        <v>#REF!</v>
      </c>
    </row>
    <row r="17" spans="1:5" s="101" customFormat="1" ht="12.75" customHeight="1" x14ac:dyDescent="0.2">
      <c r="A17" s="105" t="str">
        <f>Rozpocet!D38</f>
        <v>6</v>
      </c>
      <c r="B17" s="106" t="str">
        <f>Rozpocet!E38</f>
        <v>Úpravy povrchov, podlahy, osadenie</v>
      </c>
      <c r="C17" s="107">
        <f>Rozpocet!I38</f>
        <v>0</v>
      </c>
      <c r="D17" s="107">
        <f>Rozpocet!K38</f>
        <v>0.79169999999999985</v>
      </c>
      <c r="E17" s="107">
        <f>Rozpocet!M38</f>
        <v>0</v>
      </c>
    </row>
    <row r="18" spans="1:5" s="101" customFormat="1" ht="12.75" customHeight="1" x14ac:dyDescent="0.2">
      <c r="A18" s="105" t="str">
        <f>Rozpocet!D46</f>
        <v>9</v>
      </c>
      <c r="B18" s="106" t="str">
        <f>Rozpocet!E46</f>
        <v>Ostatné konštrukcie a práce-búranie</v>
      </c>
      <c r="C18" s="107">
        <f>Rozpocet!I46</f>
        <v>0</v>
      </c>
      <c r="D18" s="107">
        <f>Rozpocet!K46</f>
        <v>5.0000000000000002E-5</v>
      </c>
      <c r="E18" s="107">
        <f>Rozpocet!M46</f>
        <v>22.096999999999998</v>
      </c>
    </row>
    <row r="19" spans="1:5" s="101" customFormat="1" ht="12.75" customHeight="1" x14ac:dyDescent="0.2">
      <c r="A19" s="102" t="str">
        <f>Rozpocet!D62</f>
        <v>PSV</v>
      </c>
      <c r="B19" s="103" t="str">
        <f>Rozpocet!E62</f>
        <v>Práce a dodávky PSV</v>
      </c>
      <c r="C19" s="104">
        <f>Rozpocet!I62</f>
        <v>0</v>
      </c>
      <c r="D19" s="104">
        <f>Rozpocet!K62</f>
        <v>1.4493063500000001</v>
      </c>
      <c r="E19" s="104">
        <f>Rozpocet!M62</f>
        <v>0</v>
      </c>
    </row>
    <row r="20" spans="1:5" s="101" customFormat="1" ht="12.75" customHeight="1" x14ac:dyDescent="0.2">
      <c r="A20" s="105" t="str">
        <f>Rozpocet!D63</f>
        <v>711</v>
      </c>
      <c r="B20" s="106" t="str">
        <f>Rozpocet!E63</f>
        <v>Izolácie proti vode a vlhkosti</v>
      </c>
      <c r="C20" s="107">
        <f>Rozpocet!I63</f>
        <v>0</v>
      </c>
      <c r="D20" s="107">
        <f>Rozpocet!K63</f>
        <v>0.31237988</v>
      </c>
      <c r="E20" s="107">
        <f>Rozpocet!M63</f>
        <v>0</v>
      </c>
    </row>
    <row r="21" spans="1:5" s="101" customFormat="1" ht="12.75" customHeight="1" x14ac:dyDescent="0.2">
      <c r="A21" s="105" t="str">
        <f>Rozpocet!D74</f>
        <v>713</v>
      </c>
      <c r="B21" s="106" t="str">
        <f>Rozpocet!E74</f>
        <v>Izolácie tepelné</v>
      </c>
      <c r="C21" s="107">
        <f>Rozpocet!I74</f>
        <v>0</v>
      </c>
      <c r="D21" s="107">
        <f>Rozpocet!K74</f>
        <v>0.27675900000000003</v>
      </c>
      <c r="E21" s="107">
        <f>Rozpocet!M74</f>
        <v>0</v>
      </c>
    </row>
    <row r="22" spans="1:5" s="101" customFormat="1" ht="12.75" customHeight="1" x14ac:dyDescent="0.2">
      <c r="A22" s="105" t="str">
        <f>Rozpocet!D79</f>
        <v>771</v>
      </c>
      <c r="B22" s="106" t="str">
        <f>Rozpocet!E79</f>
        <v>Podlahy z dlaždíc</v>
      </c>
      <c r="C22" s="107">
        <f>Rozpocet!I79</f>
        <v>0</v>
      </c>
      <c r="D22" s="107">
        <f>Rozpocet!K79</f>
        <v>0.86016747000000005</v>
      </c>
      <c r="E22" s="107">
        <f>Rozpocet!M79</f>
        <v>0</v>
      </c>
    </row>
    <row r="23" spans="1:5" s="101" customFormat="1" ht="12.75" customHeight="1" x14ac:dyDescent="0.2">
      <c r="A23" s="105" t="s">
        <v>220</v>
      </c>
      <c r="B23" s="106" t="s">
        <v>221</v>
      </c>
      <c r="C23" s="107">
        <f>Rozpocet!I90</f>
        <v>0</v>
      </c>
      <c r="D23" s="107"/>
      <c r="E23" s="107"/>
    </row>
    <row r="24" spans="1:5" s="101" customFormat="1" ht="12.75" customHeight="1" x14ac:dyDescent="0.2">
      <c r="A24" s="105" t="s">
        <v>220</v>
      </c>
      <c r="B24" s="106" t="s">
        <v>246</v>
      </c>
      <c r="C24" s="107">
        <f>Rozpocet!I115</f>
        <v>0</v>
      </c>
      <c r="D24" s="107"/>
      <c r="E24" s="107"/>
    </row>
    <row r="25" spans="1:5" s="101" customFormat="1" ht="12.75" customHeight="1" x14ac:dyDescent="0.2">
      <c r="A25" s="105" t="s">
        <v>220</v>
      </c>
      <c r="B25" s="106" t="s">
        <v>295</v>
      </c>
      <c r="C25" s="107">
        <f>Rozpocet!I137</f>
        <v>0</v>
      </c>
      <c r="D25" s="107"/>
      <c r="E25" s="107"/>
    </row>
    <row r="26" spans="1:5" s="108" customFormat="1" ht="12.75" customHeight="1" x14ac:dyDescent="0.2">
      <c r="B26" s="109" t="s">
        <v>84</v>
      </c>
      <c r="C26" s="110">
        <f>Rozpocet!I93</f>
        <v>0</v>
      </c>
      <c r="D26" s="110">
        <f>Rozpocet!K93</f>
        <v>26.80816665</v>
      </c>
      <c r="E26" s="110">
        <f>Rozpocet!M93</f>
        <v>22.096999999999998</v>
      </c>
    </row>
  </sheetData>
  <printOptions horizontalCentered="1"/>
  <pageMargins left="0.70866141732283472" right="0.70866141732283472" top="0.78740157480314965" bottom="0.78740157480314965" header="0" footer="0"/>
  <pageSetup paperSize="9" scale="97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298"/>
  <sheetViews>
    <sheetView showGridLines="0" tabSelected="1" zoomScaleNormal="100" workbookViewId="0">
      <pane ySplit="13" topLeftCell="A68" activePane="bottomLeft" state="frozenSplit"/>
      <selection pane="bottomLeft" activeCell="T156" sqref="T156"/>
    </sheetView>
  </sheetViews>
  <sheetFormatPr defaultColWidth="9.140625" defaultRowHeight="11.25" customHeight="1" x14ac:dyDescent="0.2"/>
  <cols>
    <col min="1" max="1" width="5.7109375" style="2" customWidth="1"/>
    <col min="2" max="2" width="4.5703125" style="2" customWidth="1"/>
    <col min="3" max="3" width="4.7109375" style="2" customWidth="1"/>
    <col min="4" max="4" width="12.7109375" style="2" customWidth="1"/>
    <col min="5" max="5" width="55.7109375" style="2" customWidth="1"/>
    <col min="6" max="6" width="4.7109375" style="2" customWidth="1"/>
    <col min="7" max="7" width="9.5703125" style="2" customWidth="1"/>
    <col min="8" max="8" width="9.85546875" style="2" customWidth="1"/>
    <col min="9" max="9" width="12.7109375" style="2" customWidth="1"/>
    <col min="10" max="10" width="10.7109375" style="2" hidden="1" customWidth="1"/>
    <col min="11" max="11" width="10.85546875" style="2" hidden="1" customWidth="1"/>
    <col min="12" max="12" width="9.7109375" style="2" hidden="1" customWidth="1"/>
    <col min="13" max="13" width="11.5703125" style="2" hidden="1" customWidth="1"/>
    <col min="14" max="14" width="6" style="2" customWidth="1"/>
    <col min="15" max="15" width="6.7109375" style="2" hidden="1" customWidth="1"/>
    <col min="16" max="16" width="7.140625" style="2" hidden="1" customWidth="1"/>
    <col min="17" max="16384" width="9.140625" style="2"/>
  </cols>
  <sheetData>
    <row r="1" spans="1:18" ht="18" customHeight="1" x14ac:dyDescent="0.25">
      <c r="A1" s="85" t="s">
        <v>85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2"/>
      <c r="P1" s="112"/>
    </row>
    <row r="2" spans="1:18" ht="11.25" customHeight="1" x14ac:dyDescent="0.2">
      <c r="A2" s="87" t="s">
        <v>72</v>
      </c>
      <c r="B2" s="88"/>
      <c r="C2" s="88" t="str">
        <f>'Krycí list'!E5</f>
        <v xml:space="preserve">Cintorín-Vrakuňa, Bratislava 
Rekonštrukcia existujúceho priestoru kvetinárstva na prevádzku Pohrebníctva </v>
      </c>
      <c r="D2" s="88"/>
      <c r="E2" s="88"/>
      <c r="F2" s="88"/>
      <c r="G2" s="88"/>
      <c r="H2" s="88"/>
      <c r="I2" s="88"/>
      <c r="J2" s="88"/>
      <c r="K2" s="88"/>
      <c r="L2" s="111"/>
      <c r="M2" s="111"/>
      <c r="N2" s="111"/>
      <c r="O2" s="112"/>
      <c r="P2" s="112"/>
    </row>
    <row r="3" spans="1:18" ht="11.25" customHeight="1" x14ac:dyDescent="0.2">
      <c r="A3" s="87" t="s">
        <v>73</v>
      </c>
      <c r="B3" s="88"/>
      <c r="C3" s="88" t="str">
        <f>'Krycí list'!E7</f>
        <v xml:space="preserve"> </v>
      </c>
      <c r="D3" s="88"/>
      <c r="E3" s="88"/>
      <c r="F3" s="88"/>
      <c r="G3" s="88"/>
      <c r="H3" s="88"/>
      <c r="I3" s="88"/>
      <c r="J3" s="88"/>
      <c r="K3" s="88"/>
      <c r="L3" s="111"/>
      <c r="M3" s="111"/>
      <c r="N3" s="111"/>
      <c r="O3" s="112"/>
      <c r="P3" s="112"/>
    </row>
    <row r="4" spans="1:18" ht="11.25" customHeight="1" x14ac:dyDescent="0.2">
      <c r="A4" s="87" t="s">
        <v>74</v>
      </c>
      <c r="B4" s="88"/>
      <c r="C4" s="88" t="str">
        <f>'Krycí list'!E9</f>
        <v xml:space="preserve"> </v>
      </c>
      <c r="D4" s="88"/>
      <c r="E4" s="88"/>
      <c r="F4" s="88"/>
      <c r="G4" s="88"/>
      <c r="H4" s="88"/>
      <c r="I4" s="88"/>
      <c r="J4" s="88"/>
      <c r="K4" s="88"/>
      <c r="L4" s="111"/>
      <c r="M4" s="111"/>
      <c r="N4" s="111"/>
      <c r="O4" s="112"/>
      <c r="P4" s="112"/>
    </row>
    <row r="5" spans="1:18" ht="11.25" customHeight="1" x14ac:dyDescent="0.2">
      <c r="A5" s="88" t="s">
        <v>86</v>
      </c>
      <c r="B5" s="88"/>
      <c r="C5" s="88" t="str">
        <f>'Krycí list'!P5</f>
        <v xml:space="preserve"> </v>
      </c>
      <c r="D5" s="88"/>
      <c r="E5" s="88"/>
      <c r="F5" s="88"/>
      <c r="G5" s="88"/>
      <c r="H5" s="88"/>
      <c r="I5" s="88"/>
      <c r="J5" s="88"/>
      <c r="K5" s="88"/>
      <c r="L5" s="111"/>
      <c r="M5" s="111"/>
      <c r="N5" s="111"/>
      <c r="O5" s="112"/>
      <c r="P5" s="112"/>
    </row>
    <row r="6" spans="1:18" ht="5.25" customHeight="1" x14ac:dyDescent="0.2">
      <c r="A6" s="88"/>
      <c r="B6" s="88"/>
      <c r="C6" s="88"/>
      <c r="D6" s="88"/>
      <c r="E6" s="88"/>
      <c r="F6" s="88"/>
      <c r="G6" s="88"/>
      <c r="H6" s="88"/>
      <c r="I6" s="88"/>
      <c r="J6" s="88"/>
      <c r="K6" s="88"/>
      <c r="L6" s="111"/>
      <c r="M6" s="111"/>
      <c r="N6" s="111"/>
      <c r="O6" s="112"/>
      <c r="P6" s="112"/>
    </row>
    <row r="7" spans="1:18" ht="11.25" customHeight="1" x14ac:dyDescent="0.2">
      <c r="A7" s="88" t="s">
        <v>76</v>
      </c>
      <c r="B7" s="88"/>
      <c r="C7" s="88" t="str">
        <f>IF('Krycí list'!E26="","",'Krycí list'!E26)</f>
        <v>MARIANUM - pohrebníctvo mesta Bratislavy, Šafárikovo námestie 3, 811 02 Bratislava</v>
      </c>
      <c r="D7" s="88"/>
      <c r="E7" s="88"/>
      <c r="F7" s="88"/>
      <c r="G7" s="88"/>
      <c r="H7" s="88"/>
      <c r="I7" s="88"/>
      <c r="J7" s="88"/>
      <c r="K7" s="88"/>
      <c r="L7" s="111"/>
      <c r="M7" s="111"/>
      <c r="N7" s="111"/>
      <c r="O7" s="112"/>
      <c r="P7" s="112"/>
    </row>
    <row r="8" spans="1:18" ht="11.25" customHeight="1" x14ac:dyDescent="0.2">
      <c r="A8" s="88" t="s">
        <v>77</v>
      </c>
      <c r="B8" s="88"/>
      <c r="C8" s="88" t="str">
        <f>IF('Krycí list'!E28="","",'Krycí list'!E28)</f>
        <v/>
      </c>
      <c r="D8" s="88"/>
      <c r="E8" s="88"/>
      <c r="F8" s="88"/>
      <c r="G8" s="88"/>
      <c r="H8" s="88"/>
      <c r="I8" s="88"/>
      <c r="J8" s="88"/>
      <c r="K8" s="88"/>
      <c r="L8" s="111"/>
      <c r="M8" s="111"/>
      <c r="N8" s="111"/>
      <c r="O8" s="112"/>
      <c r="P8" s="112"/>
    </row>
    <row r="9" spans="1:18" ht="11.25" customHeight="1" x14ac:dyDescent="0.2">
      <c r="A9" s="88" t="s">
        <v>78</v>
      </c>
      <c r="B9" s="88"/>
      <c r="C9" s="88" t="str">
        <f>IF('Krycí list'!O31="","",'Krycí list'!O31)</f>
        <v/>
      </c>
      <c r="D9" s="88"/>
      <c r="E9" s="88"/>
      <c r="F9" s="88"/>
      <c r="G9" s="88"/>
      <c r="H9" s="88"/>
      <c r="I9" s="88"/>
      <c r="J9" s="88"/>
      <c r="K9" s="88"/>
      <c r="L9" s="111"/>
      <c r="M9" s="111"/>
      <c r="N9" s="111"/>
      <c r="O9" s="112"/>
      <c r="P9" s="112"/>
    </row>
    <row r="10" spans="1:18" ht="6" customHeight="1" x14ac:dyDescent="0.2">
      <c r="A10" s="111"/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2"/>
      <c r="P10" s="112"/>
    </row>
    <row r="11" spans="1:18" ht="21.75" customHeight="1" x14ac:dyDescent="0.2">
      <c r="A11" s="92" t="s">
        <v>87</v>
      </c>
      <c r="B11" s="93" t="s">
        <v>88</v>
      </c>
      <c r="C11" s="93" t="s">
        <v>89</v>
      </c>
      <c r="D11" s="93" t="s">
        <v>90</v>
      </c>
      <c r="E11" s="93" t="s">
        <v>80</v>
      </c>
      <c r="F11" s="93" t="s">
        <v>91</v>
      </c>
      <c r="G11" s="93" t="s">
        <v>92</v>
      </c>
      <c r="H11" s="93" t="s">
        <v>93</v>
      </c>
      <c r="I11" s="93" t="s">
        <v>81</v>
      </c>
      <c r="J11" s="93" t="s">
        <v>94</v>
      </c>
      <c r="K11" s="93" t="s">
        <v>82</v>
      </c>
      <c r="L11" s="93" t="s">
        <v>95</v>
      </c>
      <c r="M11" s="93" t="s">
        <v>96</v>
      </c>
      <c r="N11" s="93" t="s">
        <v>97</v>
      </c>
      <c r="O11" s="113" t="s">
        <v>98</v>
      </c>
      <c r="P11" s="113" t="s">
        <v>99</v>
      </c>
    </row>
    <row r="12" spans="1:18" ht="11.25" customHeight="1" x14ac:dyDescent="0.2">
      <c r="A12" s="96">
        <v>1</v>
      </c>
      <c r="B12" s="97">
        <v>2</v>
      </c>
      <c r="C12" s="97">
        <v>3</v>
      </c>
      <c r="D12" s="97">
        <v>4</v>
      </c>
      <c r="E12" s="97">
        <v>5</v>
      </c>
      <c r="F12" s="97">
        <v>6</v>
      </c>
      <c r="G12" s="97">
        <v>7</v>
      </c>
      <c r="H12" s="97">
        <v>8</v>
      </c>
      <c r="I12" s="97">
        <v>9</v>
      </c>
      <c r="J12" s="97"/>
      <c r="K12" s="97"/>
      <c r="L12" s="97"/>
      <c r="M12" s="97"/>
      <c r="N12" s="97">
        <v>10</v>
      </c>
      <c r="O12" s="114">
        <v>11</v>
      </c>
      <c r="P12" s="114">
        <v>12</v>
      </c>
    </row>
    <row r="13" spans="1:18" ht="3.75" customHeight="1" x14ac:dyDescent="0.2">
      <c r="A13" s="132"/>
      <c r="B13" s="111"/>
      <c r="C13" s="111"/>
      <c r="D13" s="111"/>
      <c r="E13" s="111"/>
      <c r="F13" s="111"/>
      <c r="G13" s="111"/>
      <c r="H13" s="111"/>
      <c r="I13" s="111"/>
      <c r="J13" s="111"/>
      <c r="K13" s="111"/>
      <c r="L13" s="111"/>
      <c r="M13" s="111"/>
      <c r="N13" s="115"/>
      <c r="O13" s="116"/>
      <c r="P13" s="117"/>
    </row>
    <row r="14" spans="1:18" s="101" customFormat="1" ht="12.75" customHeight="1" x14ac:dyDescent="0.2">
      <c r="A14" s="217"/>
      <c r="B14" s="218" t="s">
        <v>59</v>
      </c>
      <c r="C14" s="219"/>
      <c r="D14" s="219" t="s">
        <v>38</v>
      </c>
      <c r="E14" s="219" t="s">
        <v>100</v>
      </c>
      <c r="F14" s="219"/>
      <c r="G14" s="219"/>
      <c r="H14" s="220"/>
      <c r="I14" s="221">
        <f>I15+I26+I38+I46</f>
        <v>0</v>
      </c>
      <c r="J14" s="219"/>
      <c r="K14" s="221">
        <f>K15+K26+K38+K46</f>
        <v>25.3588603</v>
      </c>
      <c r="L14" s="219"/>
      <c r="M14" s="221">
        <f>M15+M26+M38+M46</f>
        <v>22.096999999999998</v>
      </c>
      <c r="N14" s="220"/>
      <c r="P14" s="101" t="s">
        <v>101</v>
      </c>
    </row>
    <row r="15" spans="1:18" s="101" customFormat="1" ht="12.75" customHeight="1" x14ac:dyDescent="0.2">
      <c r="B15" s="222" t="s">
        <v>59</v>
      </c>
      <c r="D15" s="101" t="s">
        <v>102</v>
      </c>
      <c r="E15" s="101" t="s">
        <v>194</v>
      </c>
      <c r="H15" s="133"/>
      <c r="I15" s="223">
        <f>SUM(I16:I25)</f>
        <v>0</v>
      </c>
      <c r="K15" s="223">
        <f>SUM(K16:K24)</f>
        <v>0</v>
      </c>
      <c r="M15" s="223">
        <f>SUM(M16:M24)</f>
        <v>0</v>
      </c>
      <c r="N15" s="133"/>
      <c r="P15" s="101" t="s">
        <v>102</v>
      </c>
    </row>
    <row r="16" spans="1:18" s="14" customFormat="1" ht="13.5" customHeight="1" x14ac:dyDescent="0.2">
      <c r="A16" s="118">
        <v>1</v>
      </c>
      <c r="B16" s="118" t="s">
        <v>103</v>
      </c>
      <c r="C16" s="118" t="s">
        <v>9</v>
      </c>
      <c r="D16" s="131" t="s">
        <v>199</v>
      </c>
      <c r="E16" s="119" t="s">
        <v>211</v>
      </c>
      <c r="F16" s="118" t="s">
        <v>105</v>
      </c>
      <c r="G16" s="125">
        <v>3.734</v>
      </c>
      <c r="H16" s="125">
        <v>0</v>
      </c>
      <c r="I16" s="125">
        <f>ROUND(G16*H16,3)</f>
        <v>0</v>
      </c>
      <c r="J16" s="134">
        <v>0</v>
      </c>
      <c r="K16" s="125">
        <f>G16*J16</f>
        <v>0</v>
      </c>
      <c r="L16" s="134">
        <v>0</v>
      </c>
      <c r="M16" s="125">
        <f>G16*L16</f>
        <v>0</v>
      </c>
      <c r="N16" s="135">
        <v>20</v>
      </c>
      <c r="O16" s="136">
        <v>4</v>
      </c>
      <c r="P16" s="121" t="s">
        <v>106</v>
      </c>
      <c r="Q16" s="121"/>
      <c r="R16" s="121"/>
    </row>
    <row r="17" spans="1:18" s="14" customFormat="1" ht="15.75" customHeight="1" x14ac:dyDescent="0.2">
      <c r="A17" s="121" t="s">
        <v>139</v>
      </c>
      <c r="B17" s="121"/>
      <c r="C17" s="121"/>
      <c r="D17" s="121"/>
      <c r="E17" s="119" t="s">
        <v>208</v>
      </c>
      <c r="F17" s="121"/>
      <c r="G17" s="125">
        <v>3.734</v>
      </c>
      <c r="H17" s="137" t="s">
        <v>139</v>
      </c>
      <c r="I17" s="121"/>
      <c r="J17" s="121"/>
      <c r="K17" s="121"/>
      <c r="L17" s="121"/>
      <c r="M17" s="121"/>
      <c r="N17" s="137"/>
      <c r="O17" s="121"/>
      <c r="P17" s="121" t="s">
        <v>106</v>
      </c>
      <c r="Q17" s="121"/>
      <c r="R17" s="121"/>
    </row>
    <row r="18" spans="1:18" s="14" customFormat="1" ht="15.75" customHeight="1" x14ac:dyDescent="0.2">
      <c r="A18" s="121" t="s">
        <v>139</v>
      </c>
      <c r="B18" s="121"/>
      <c r="C18" s="121"/>
      <c r="D18" s="121"/>
      <c r="E18" s="119" t="s">
        <v>110</v>
      </c>
      <c r="F18" s="121"/>
      <c r="G18" s="125">
        <v>3.734</v>
      </c>
      <c r="H18" s="137" t="s">
        <v>139</v>
      </c>
      <c r="I18" s="121"/>
      <c r="J18" s="121"/>
      <c r="K18" s="121"/>
      <c r="L18" s="121"/>
      <c r="M18" s="121"/>
      <c r="N18" s="137"/>
      <c r="O18" s="121"/>
      <c r="P18" s="121" t="s">
        <v>106</v>
      </c>
      <c r="Q18" s="121"/>
      <c r="R18" s="121"/>
    </row>
    <row r="19" spans="1:18" s="14" customFormat="1" ht="24" customHeight="1" x14ac:dyDescent="0.2">
      <c r="A19" s="118">
        <v>2</v>
      </c>
      <c r="B19" s="118" t="s">
        <v>103</v>
      </c>
      <c r="C19" s="118" t="s">
        <v>9</v>
      </c>
      <c r="D19" s="126" t="s">
        <v>209</v>
      </c>
      <c r="E19" s="119" t="s">
        <v>210</v>
      </c>
      <c r="F19" s="118" t="s">
        <v>105</v>
      </c>
      <c r="G19" s="125">
        <v>3.734</v>
      </c>
      <c r="H19" s="138">
        <v>0</v>
      </c>
      <c r="I19" s="125">
        <f>ROUND(G19*H19,3)</f>
        <v>0</v>
      </c>
      <c r="J19" s="134">
        <v>0</v>
      </c>
      <c r="K19" s="125">
        <f>G19*J19</f>
        <v>0</v>
      </c>
      <c r="L19" s="134">
        <v>0</v>
      </c>
      <c r="M19" s="125">
        <f>G19*L19</f>
        <v>0</v>
      </c>
      <c r="N19" s="139">
        <v>20</v>
      </c>
      <c r="O19" s="136">
        <v>4</v>
      </c>
      <c r="P19" s="121" t="s">
        <v>106</v>
      </c>
      <c r="Q19" s="121"/>
      <c r="R19" s="121"/>
    </row>
    <row r="20" spans="1:18" s="14" customFormat="1" ht="24" customHeight="1" x14ac:dyDescent="0.2">
      <c r="A20" s="118">
        <v>3</v>
      </c>
      <c r="B20" s="118" t="s">
        <v>103</v>
      </c>
      <c r="C20" s="118" t="s">
        <v>9</v>
      </c>
      <c r="D20" s="126" t="s">
        <v>200</v>
      </c>
      <c r="E20" s="119" t="s">
        <v>201</v>
      </c>
      <c r="F20" s="118" t="s">
        <v>105</v>
      </c>
      <c r="G20" s="125">
        <v>37.340000000000003</v>
      </c>
      <c r="H20" s="138">
        <v>0</v>
      </c>
      <c r="I20" s="125">
        <f>ROUND(G20*H20,3)</f>
        <v>0</v>
      </c>
      <c r="J20" s="134">
        <v>0</v>
      </c>
      <c r="K20" s="125">
        <f>G20*J20</f>
        <v>0</v>
      </c>
      <c r="L20" s="134">
        <v>0</v>
      </c>
      <c r="M20" s="125">
        <f>G20*L20</f>
        <v>0</v>
      </c>
      <c r="N20" s="139">
        <v>20</v>
      </c>
      <c r="O20" s="136">
        <v>4</v>
      </c>
      <c r="P20" s="121" t="s">
        <v>106</v>
      </c>
      <c r="Q20" s="121"/>
      <c r="R20" s="121"/>
    </row>
    <row r="21" spans="1:18" s="14" customFormat="1" ht="15.75" customHeight="1" x14ac:dyDescent="0.2">
      <c r="A21" s="121" t="s">
        <v>139</v>
      </c>
      <c r="B21" s="121"/>
      <c r="C21" s="121"/>
      <c r="D21" s="121"/>
      <c r="E21" s="119" t="s">
        <v>202</v>
      </c>
      <c r="F21" s="121"/>
      <c r="G21" s="125">
        <v>37.340000000000003</v>
      </c>
      <c r="H21" s="137" t="s">
        <v>139</v>
      </c>
      <c r="I21" s="121"/>
      <c r="J21" s="121"/>
      <c r="K21" s="121"/>
      <c r="L21" s="121"/>
      <c r="M21" s="121"/>
      <c r="N21" s="137"/>
      <c r="O21" s="121"/>
      <c r="P21" s="121" t="s">
        <v>106</v>
      </c>
      <c r="Q21" s="121"/>
      <c r="R21" s="121"/>
    </row>
    <row r="22" spans="1:18" s="14" customFormat="1" ht="13.5" customHeight="1" x14ac:dyDescent="0.2">
      <c r="A22" s="118">
        <v>4</v>
      </c>
      <c r="B22" s="118" t="s">
        <v>103</v>
      </c>
      <c r="C22" s="118" t="s">
        <v>9</v>
      </c>
      <c r="D22" s="126" t="s">
        <v>203</v>
      </c>
      <c r="E22" s="119" t="s">
        <v>204</v>
      </c>
      <c r="F22" s="118" t="s">
        <v>105</v>
      </c>
      <c r="G22" s="125">
        <v>3.734</v>
      </c>
      <c r="H22" s="138">
        <v>0</v>
      </c>
      <c r="I22" s="125">
        <f>ROUND(G22*H22,3)</f>
        <v>0</v>
      </c>
      <c r="J22" s="134">
        <v>0</v>
      </c>
      <c r="K22" s="125">
        <f>G22*J22</f>
        <v>0</v>
      </c>
      <c r="L22" s="134">
        <v>0</v>
      </c>
      <c r="M22" s="125">
        <f>G22*L22</f>
        <v>0</v>
      </c>
      <c r="N22" s="139">
        <v>20</v>
      </c>
      <c r="O22" s="136">
        <v>4</v>
      </c>
      <c r="P22" s="121" t="s">
        <v>106</v>
      </c>
      <c r="Q22" s="121"/>
      <c r="R22" s="121"/>
    </row>
    <row r="23" spans="1:18" s="14" customFormat="1" ht="13.5" customHeight="1" x14ac:dyDescent="0.2">
      <c r="A23" s="118">
        <v>5</v>
      </c>
      <c r="B23" s="118" t="s">
        <v>103</v>
      </c>
      <c r="C23" s="118" t="s">
        <v>9</v>
      </c>
      <c r="D23" s="126" t="s">
        <v>205</v>
      </c>
      <c r="E23" s="119" t="s">
        <v>206</v>
      </c>
      <c r="F23" s="118" t="s">
        <v>109</v>
      </c>
      <c r="G23" s="125">
        <v>2.9870000000000001</v>
      </c>
      <c r="H23" s="138">
        <v>0</v>
      </c>
      <c r="I23" s="125">
        <f>ROUND(G23*H23,3)</f>
        <v>0</v>
      </c>
      <c r="J23" s="134">
        <v>0</v>
      </c>
      <c r="K23" s="125">
        <f>G23*J23</f>
        <v>0</v>
      </c>
      <c r="L23" s="134">
        <v>0</v>
      </c>
      <c r="M23" s="125">
        <f>G23*L23</f>
        <v>0</v>
      </c>
      <c r="N23" s="139">
        <v>20</v>
      </c>
      <c r="O23" s="136">
        <v>4</v>
      </c>
      <c r="P23" s="121" t="s">
        <v>106</v>
      </c>
      <c r="Q23" s="121"/>
      <c r="R23" s="121"/>
    </row>
    <row r="24" spans="1:18" s="14" customFormat="1" ht="15.75" customHeight="1" x14ac:dyDescent="0.2">
      <c r="A24" s="121" t="s">
        <v>139</v>
      </c>
      <c r="B24" s="121"/>
      <c r="C24" s="121"/>
      <c r="D24" s="121"/>
      <c r="E24" s="119" t="s">
        <v>207</v>
      </c>
      <c r="F24" s="121"/>
      <c r="G24" s="125">
        <v>2.9870000000000001</v>
      </c>
      <c r="H24" s="137" t="s">
        <v>139</v>
      </c>
      <c r="I24" s="121"/>
      <c r="J24" s="121"/>
      <c r="K24" s="121"/>
      <c r="L24" s="121"/>
      <c r="M24" s="121"/>
      <c r="N24" s="137"/>
      <c r="O24" s="121"/>
      <c r="P24" s="121" t="s">
        <v>106</v>
      </c>
      <c r="Q24" s="121"/>
      <c r="R24" s="121"/>
    </row>
    <row r="25" spans="1:18" s="14" customFormat="1" ht="15.75" customHeight="1" x14ac:dyDescent="0.2">
      <c r="A25" s="121" t="s">
        <v>139</v>
      </c>
      <c r="B25" s="121"/>
      <c r="C25" s="121"/>
      <c r="D25" s="121"/>
      <c r="E25" s="119" t="s">
        <v>110</v>
      </c>
      <c r="F25" s="121"/>
      <c r="G25" s="125">
        <v>2.9870000000000001</v>
      </c>
      <c r="H25" s="137" t="s">
        <v>139</v>
      </c>
      <c r="I25" s="121"/>
      <c r="J25" s="121"/>
      <c r="K25" s="121"/>
      <c r="L25" s="121"/>
      <c r="M25" s="121"/>
      <c r="N25" s="137"/>
      <c r="O25" s="121"/>
      <c r="P25" s="121" t="s">
        <v>106</v>
      </c>
      <c r="Q25" s="121"/>
      <c r="R25" s="121"/>
    </row>
    <row r="26" spans="1:18" s="101" customFormat="1" ht="12.75" customHeight="1" x14ac:dyDescent="0.2">
      <c r="A26" s="124" t="s">
        <v>139</v>
      </c>
      <c r="B26" s="224" t="s">
        <v>59</v>
      </c>
      <c r="C26" s="124"/>
      <c r="D26" s="124" t="s">
        <v>106</v>
      </c>
      <c r="E26" s="124" t="s">
        <v>140</v>
      </c>
      <c r="F26" s="124"/>
      <c r="G26" s="124"/>
      <c r="H26" s="140" t="s">
        <v>139</v>
      </c>
      <c r="I26" s="225">
        <f>SUM(I27:I37)</f>
        <v>0</v>
      </c>
      <c r="J26" s="124"/>
      <c r="K26" s="225">
        <f>SUM(K27:K37)</f>
        <v>24.5671103</v>
      </c>
      <c r="L26" s="124"/>
      <c r="M26" s="225">
        <f>SUM(M27:M37)</f>
        <v>0</v>
      </c>
      <c r="N26" s="140"/>
      <c r="O26" s="124"/>
      <c r="P26" s="124" t="s">
        <v>102</v>
      </c>
      <c r="Q26" s="124"/>
      <c r="R26" s="124"/>
    </row>
    <row r="27" spans="1:18" s="14" customFormat="1" ht="13.5" customHeight="1" x14ac:dyDescent="0.2">
      <c r="A27" s="118">
        <v>6</v>
      </c>
      <c r="B27" s="118" t="s">
        <v>103</v>
      </c>
      <c r="C27" s="118" t="s">
        <v>190</v>
      </c>
      <c r="D27" s="126" t="s">
        <v>191</v>
      </c>
      <c r="E27" s="119" t="s">
        <v>192</v>
      </c>
      <c r="F27" s="118" t="s">
        <v>105</v>
      </c>
      <c r="G27" s="125">
        <v>4.3929999999999998</v>
      </c>
      <c r="H27" s="138">
        <v>0</v>
      </c>
      <c r="I27" s="125">
        <f>ROUND(G27*H27,3)</f>
        <v>0</v>
      </c>
      <c r="J27" s="134">
        <v>2.0663999999999998</v>
      </c>
      <c r="K27" s="125">
        <f>G27*J27</f>
        <v>9.0776951999999991</v>
      </c>
      <c r="L27" s="134">
        <v>0</v>
      </c>
      <c r="M27" s="125">
        <f>G27*L27</f>
        <v>0</v>
      </c>
      <c r="N27" s="139">
        <v>20</v>
      </c>
      <c r="O27" s="136">
        <v>4</v>
      </c>
      <c r="P27" s="121" t="s">
        <v>106</v>
      </c>
      <c r="Q27" s="121"/>
      <c r="R27" s="121"/>
    </row>
    <row r="28" spans="1:18" s="14" customFormat="1" ht="15.75" customHeight="1" x14ac:dyDescent="0.2">
      <c r="A28" s="121" t="s">
        <v>139</v>
      </c>
      <c r="B28" s="121"/>
      <c r="C28" s="121"/>
      <c r="D28" s="121"/>
      <c r="E28" s="119" t="s">
        <v>193</v>
      </c>
      <c r="F28" s="121"/>
      <c r="G28" s="125">
        <v>4.3929999999999998</v>
      </c>
      <c r="H28" s="137" t="s">
        <v>139</v>
      </c>
      <c r="I28" s="121"/>
      <c r="J28" s="121"/>
      <c r="K28" s="121"/>
      <c r="L28" s="121"/>
      <c r="M28" s="121"/>
      <c r="N28" s="137"/>
      <c r="O28" s="121"/>
      <c r="P28" s="121" t="s">
        <v>106</v>
      </c>
      <c r="Q28" s="121"/>
      <c r="R28" s="121"/>
    </row>
    <row r="29" spans="1:18" s="120" customFormat="1" ht="13.7" customHeight="1" x14ac:dyDescent="0.2">
      <c r="A29" s="118">
        <v>7</v>
      </c>
      <c r="B29" s="118" t="s">
        <v>103</v>
      </c>
      <c r="C29" s="118" t="s">
        <v>104</v>
      </c>
      <c r="D29" s="126" t="s">
        <v>141</v>
      </c>
      <c r="E29" s="119" t="s">
        <v>142</v>
      </c>
      <c r="F29" s="118" t="s">
        <v>105</v>
      </c>
      <c r="G29" s="125">
        <v>6.9189999999999996</v>
      </c>
      <c r="H29" s="141">
        <v>0</v>
      </c>
      <c r="I29" s="125">
        <f>ROUND(G29*H29,3)</f>
        <v>0</v>
      </c>
      <c r="J29" s="134">
        <v>2.19306</v>
      </c>
      <c r="K29" s="125">
        <f>G29*J29</f>
        <v>15.173782139999998</v>
      </c>
      <c r="L29" s="134">
        <v>0</v>
      </c>
      <c r="M29" s="125">
        <f>G29*L29</f>
        <v>0</v>
      </c>
      <c r="N29" s="142">
        <v>20</v>
      </c>
      <c r="O29" s="136">
        <v>4</v>
      </c>
      <c r="P29" s="121" t="s">
        <v>106</v>
      </c>
      <c r="Q29" s="121"/>
      <c r="R29" s="122"/>
    </row>
    <row r="30" spans="1:18" s="120" customFormat="1" ht="15.75" customHeight="1" x14ac:dyDescent="0.2">
      <c r="A30" s="121" t="s">
        <v>139</v>
      </c>
      <c r="B30" s="121"/>
      <c r="C30" s="121"/>
      <c r="D30" s="121"/>
      <c r="E30" s="119" t="s">
        <v>156</v>
      </c>
      <c r="F30" s="121"/>
      <c r="G30" s="125">
        <v>6.9189999999999996</v>
      </c>
      <c r="H30" s="143" t="s">
        <v>139</v>
      </c>
      <c r="I30" s="121"/>
      <c r="J30" s="121"/>
      <c r="K30" s="121"/>
      <c r="L30" s="121"/>
      <c r="M30" s="121"/>
      <c r="N30" s="143"/>
      <c r="O30" s="121"/>
      <c r="P30" s="121" t="s">
        <v>106</v>
      </c>
      <c r="Q30" s="121"/>
      <c r="R30" s="122"/>
    </row>
    <row r="31" spans="1:18" s="120" customFormat="1" ht="15.75" customHeight="1" x14ac:dyDescent="0.2">
      <c r="A31" s="121" t="s">
        <v>139</v>
      </c>
      <c r="B31" s="121"/>
      <c r="C31" s="121"/>
      <c r="D31" s="121"/>
      <c r="E31" s="119" t="s">
        <v>110</v>
      </c>
      <c r="F31" s="121"/>
      <c r="G31" s="125">
        <v>6.9189999999999996</v>
      </c>
      <c r="H31" s="143" t="s">
        <v>139</v>
      </c>
      <c r="I31" s="121"/>
      <c r="J31" s="121"/>
      <c r="K31" s="121"/>
      <c r="L31" s="121"/>
      <c r="M31" s="121"/>
      <c r="N31" s="143"/>
      <c r="O31" s="121"/>
      <c r="P31" s="121" t="s">
        <v>106</v>
      </c>
      <c r="Q31" s="121"/>
      <c r="R31" s="122"/>
    </row>
    <row r="32" spans="1:18" s="120" customFormat="1" ht="24" customHeight="1" x14ac:dyDescent="0.2">
      <c r="A32" s="118">
        <v>8</v>
      </c>
      <c r="B32" s="118" t="s">
        <v>103</v>
      </c>
      <c r="C32" s="118" t="s">
        <v>104</v>
      </c>
      <c r="D32" s="126" t="s">
        <v>143</v>
      </c>
      <c r="E32" s="119" t="s">
        <v>144</v>
      </c>
      <c r="F32" s="118" t="s">
        <v>107</v>
      </c>
      <c r="G32" s="125">
        <v>57.6</v>
      </c>
      <c r="H32" s="141">
        <v>0</v>
      </c>
      <c r="I32" s="125">
        <f>ROUND(G32*H32,3)</f>
        <v>0</v>
      </c>
      <c r="J32" s="134">
        <v>2.4499999999999999E-3</v>
      </c>
      <c r="K32" s="125">
        <f>G32*J32</f>
        <v>0.14112</v>
      </c>
      <c r="L32" s="134">
        <v>0</v>
      </c>
      <c r="M32" s="125">
        <f>G32*L32</f>
        <v>0</v>
      </c>
      <c r="N32" s="142">
        <v>20</v>
      </c>
      <c r="O32" s="136">
        <v>4</v>
      </c>
      <c r="P32" s="121" t="s">
        <v>106</v>
      </c>
      <c r="Q32" s="121"/>
      <c r="R32" s="122"/>
    </row>
    <row r="33" spans="1:18" s="120" customFormat="1" ht="15.75" customHeight="1" x14ac:dyDescent="0.2">
      <c r="A33" s="121" t="s">
        <v>139</v>
      </c>
      <c r="B33" s="121"/>
      <c r="C33" s="121"/>
      <c r="D33" s="121"/>
      <c r="E33" s="119" t="s">
        <v>156</v>
      </c>
      <c r="F33" s="121"/>
      <c r="G33" s="125">
        <v>57.6</v>
      </c>
      <c r="H33" s="143" t="s">
        <v>139</v>
      </c>
      <c r="I33" s="121"/>
      <c r="J33" s="121"/>
      <c r="K33" s="121"/>
      <c r="L33" s="121"/>
      <c r="M33" s="121"/>
      <c r="N33" s="143"/>
      <c r="O33" s="121"/>
      <c r="P33" s="121" t="s">
        <v>106</v>
      </c>
      <c r="Q33" s="121"/>
      <c r="R33" s="122"/>
    </row>
    <row r="34" spans="1:18" s="120" customFormat="1" ht="15.75" customHeight="1" x14ac:dyDescent="0.2">
      <c r="A34" s="121" t="s">
        <v>139</v>
      </c>
      <c r="B34" s="121"/>
      <c r="C34" s="121"/>
      <c r="D34" s="121"/>
      <c r="E34" s="119" t="s">
        <v>110</v>
      </c>
      <c r="F34" s="121"/>
      <c r="G34" s="125">
        <v>57.6</v>
      </c>
      <c r="H34" s="143" t="s">
        <v>139</v>
      </c>
      <c r="I34" s="121"/>
      <c r="J34" s="121"/>
      <c r="K34" s="121"/>
      <c r="L34" s="121"/>
      <c r="M34" s="121"/>
      <c r="N34" s="143"/>
      <c r="O34" s="121"/>
      <c r="P34" s="121" t="s">
        <v>106</v>
      </c>
      <c r="Q34" s="121"/>
      <c r="R34" s="122"/>
    </row>
    <row r="35" spans="1:18" s="14" customFormat="1" ht="13.5" customHeight="1" x14ac:dyDescent="0.2">
      <c r="A35" s="118">
        <v>9</v>
      </c>
      <c r="B35" s="118" t="s">
        <v>103</v>
      </c>
      <c r="C35" s="118" t="s">
        <v>104</v>
      </c>
      <c r="D35" s="126" t="s">
        <v>195</v>
      </c>
      <c r="E35" s="119" t="s">
        <v>196</v>
      </c>
      <c r="F35" s="118" t="s">
        <v>109</v>
      </c>
      <c r="G35" s="125">
        <v>0.30399999999999999</v>
      </c>
      <c r="H35" s="138">
        <v>0</v>
      </c>
      <c r="I35" s="125">
        <f>ROUND(G35*H35,3)</f>
        <v>0</v>
      </c>
      <c r="J35" s="134">
        <v>3.7399999999999998E-3</v>
      </c>
      <c r="K35" s="125">
        <f>G35*J35</f>
        <v>1.13696E-3</v>
      </c>
      <c r="L35" s="134">
        <v>0</v>
      </c>
      <c r="M35" s="125">
        <f>G35*L35</f>
        <v>0</v>
      </c>
      <c r="N35" s="139">
        <v>20</v>
      </c>
      <c r="O35" s="136">
        <v>4</v>
      </c>
      <c r="P35" s="121" t="s">
        <v>106</v>
      </c>
      <c r="Q35" s="121"/>
      <c r="R35" s="121"/>
    </row>
    <row r="36" spans="1:18" s="14" customFormat="1" ht="24" customHeight="1" x14ac:dyDescent="0.2">
      <c r="A36" s="118">
        <v>10</v>
      </c>
      <c r="B36" s="118" t="s">
        <v>115</v>
      </c>
      <c r="C36" s="118" t="s">
        <v>116</v>
      </c>
      <c r="D36" s="126" t="s">
        <v>197</v>
      </c>
      <c r="E36" s="119" t="s">
        <v>198</v>
      </c>
      <c r="F36" s="118" t="s">
        <v>107</v>
      </c>
      <c r="G36" s="125">
        <v>57.6</v>
      </c>
      <c r="H36" s="138">
        <v>0</v>
      </c>
      <c r="I36" s="125">
        <f>ROUND(G36*H36,3)</f>
        <v>0</v>
      </c>
      <c r="J36" s="134">
        <v>3.0100000000000001E-3</v>
      </c>
      <c r="K36" s="125">
        <f>G36*J36</f>
        <v>0.173376</v>
      </c>
      <c r="L36" s="134">
        <v>0</v>
      </c>
      <c r="M36" s="125">
        <f>G36*L36</f>
        <v>0</v>
      </c>
      <c r="N36" s="139">
        <v>20</v>
      </c>
      <c r="O36" s="136">
        <v>8</v>
      </c>
      <c r="P36" s="121" t="s">
        <v>106</v>
      </c>
      <c r="Q36" s="121"/>
      <c r="R36" s="121"/>
    </row>
    <row r="37" spans="1:18" s="14" customFormat="1" ht="15.75" customHeight="1" x14ac:dyDescent="0.2">
      <c r="A37" s="121" t="s">
        <v>139</v>
      </c>
      <c r="B37" s="121"/>
      <c r="C37" s="121"/>
      <c r="D37" s="121"/>
      <c r="E37" s="226">
        <f>ROUND(G36/14.4,0)</f>
        <v>4</v>
      </c>
      <c r="F37" s="121"/>
      <c r="G37" s="125">
        <v>57.6</v>
      </c>
      <c r="H37" s="137" t="s">
        <v>139</v>
      </c>
      <c r="I37" s="121"/>
      <c r="J37" s="121"/>
      <c r="K37" s="121"/>
      <c r="L37" s="121"/>
      <c r="M37" s="121"/>
      <c r="N37" s="137"/>
      <c r="O37" s="121"/>
      <c r="P37" s="121" t="s">
        <v>106</v>
      </c>
      <c r="Q37" s="121"/>
      <c r="R37" s="121"/>
    </row>
    <row r="38" spans="1:18" s="101" customFormat="1" ht="24" customHeight="1" x14ac:dyDescent="0.2">
      <c r="A38" s="124" t="s">
        <v>139</v>
      </c>
      <c r="B38" s="224" t="s">
        <v>59</v>
      </c>
      <c r="C38" s="124"/>
      <c r="D38" s="124" t="s">
        <v>108</v>
      </c>
      <c r="E38" s="124" t="s">
        <v>111</v>
      </c>
      <c r="F38" s="124"/>
      <c r="G38" s="124"/>
      <c r="H38" s="140" t="s">
        <v>139</v>
      </c>
      <c r="I38" s="225">
        <f>SUM(I39:I45)</f>
        <v>0</v>
      </c>
      <c r="J38" s="124"/>
      <c r="K38" s="225">
        <f>SUM(K39:K44)</f>
        <v>0.79169999999999985</v>
      </c>
      <c r="L38" s="124"/>
      <c r="M38" s="225">
        <f>SUM(M39:M44)</f>
        <v>0</v>
      </c>
      <c r="N38" s="140"/>
      <c r="O38" s="124"/>
      <c r="P38" s="124" t="s">
        <v>102</v>
      </c>
      <c r="Q38" s="124"/>
      <c r="R38" s="124"/>
    </row>
    <row r="39" spans="1:18" s="14" customFormat="1" ht="15.75" customHeight="1" x14ac:dyDescent="0.2">
      <c r="A39" s="118">
        <v>11</v>
      </c>
      <c r="B39" s="118" t="s">
        <v>103</v>
      </c>
      <c r="C39" s="118" t="s">
        <v>113</v>
      </c>
      <c r="D39" s="126" t="s">
        <v>154</v>
      </c>
      <c r="E39" s="119" t="s">
        <v>160</v>
      </c>
      <c r="F39" s="118" t="s">
        <v>114</v>
      </c>
      <c r="G39" s="125">
        <v>29.984999999999999</v>
      </c>
      <c r="H39" s="141">
        <v>0</v>
      </c>
      <c r="I39" s="125">
        <f>ROUND(G39*H39,3)</f>
        <v>0</v>
      </c>
      <c r="J39" s="134">
        <v>0</v>
      </c>
      <c r="K39" s="125">
        <f>G39*J39</f>
        <v>0</v>
      </c>
      <c r="L39" s="134">
        <v>0</v>
      </c>
      <c r="M39" s="125">
        <f>G39*L39</f>
        <v>0</v>
      </c>
      <c r="N39" s="142">
        <v>20</v>
      </c>
      <c r="O39" s="136">
        <v>4</v>
      </c>
      <c r="P39" s="121" t="s">
        <v>106</v>
      </c>
      <c r="Q39" s="121"/>
      <c r="R39" s="121"/>
    </row>
    <row r="40" spans="1:18" s="14" customFormat="1" ht="15.75" customHeight="1" x14ac:dyDescent="0.2">
      <c r="A40" s="121" t="s">
        <v>139</v>
      </c>
      <c r="B40" s="121"/>
      <c r="C40" s="121"/>
      <c r="D40" s="121"/>
      <c r="E40" s="119" t="s">
        <v>161</v>
      </c>
      <c r="F40" s="121"/>
      <c r="G40" s="125">
        <v>26.984999999999999</v>
      </c>
      <c r="H40" s="143" t="s">
        <v>139</v>
      </c>
      <c r="I40" s="121"/>
      <c r="J40" s="121"/>
      <c r="K40" s="121"/>
      <c r="L40" s="121"/>
      <c r="M40" s="121"/>
      <c r="N40" s="143"/>
      <c r="O40" s="121"/>
      <c r="P40" s="121" t="s">
        <v>106</v>
      </c>
      <c r="Q40" s="121"/>
      <c r="R40" s="121"/>
    </row>
    <row r="41" spans="1:18" s="14" customFormat="1" ht="15.75" customHeight="1" x14ac:dyDescent="0.2">
      <c r="A41" s="121" t="s">
        <v>139</v>
      </c>
      <c r="B41" s="121"/>
      <c r="C41" s="121"/>
      <c r="D41" s="121"/>
      <c r="E41" s="119" t="s">
        <v>110</v>
      </c>
      <c r="F41" s="121"/>
      <c r="G41" s="125">
        <v>29.984999999999999</v>
      </c>
      <c r="H41" s="143" t="s">
        <v>139</v>
      </c>
      <c r="I41" s="121"/>
      <c r="J41" s="121"/>
      <c r="K41" s="121"/>
      <c r="L41" s="121"/>
      <c r="M41" s="121"/>
      <c r="N41" s="143"/>
      <c r="O41" s="121"/>
      <c r="P41" s="121" t="s">
        <v>106</v>
      </c>
      <c r="Q41" s="121"/>
      <c r="R41" s="121"/>
    </row>
    <row r="42" spans="1:18" s="14" customFormat="1" ht="13.7" customHeight="1" x14ac:dyDescent="0.2">
      <c r="A42" s="118">
        <v>12</v>
      </c>
      <c r="B42" s="118" t="s">
        <v>115</v>
      </c>
      <c r="C42" s="118" t="s">
        <v>116</v>
      </c>
      <c r="D42" s="126" t="s">
        <v>117</v>
      </c>
      <c r="E42" s="119" t="s">
        <v>149</v>
      </c>
      <c r="F42" s="118" t="s">
        <v>118</v>
      </c>
      <c r="G42" s="125">
        <v>3</v>
      </c>
      <c r="H42" s="141">
        <v>0</v>
      </c>
      <c r="I42" s="125">
        <f>ROUND(G42*H42,3)</f>
        <v>0</v>
      </c>
      <c r="J42" s="134">
        <v>3.2000000000000003E-4</v>
      </c>
      <c r="K42" s="125">
        <f>G42*J42</f>
        <v>9.6000000000000013E-4</v>
      </c>
      <c r="L42" s="134">
        <v>0</v>
      </c>
      <c r="M42" s="125">
        <f>G42*L42</f>
        <v>0</v>
      </c>
      <c r="N42" s="142">
        <v>20</v>
      </c>
      <c r="O42" s="136">
        <v>8</v>
      </c>
      <c r="P42" s="121" t="s">
        <v>106</v>
      </c>
      <c r="Q42" s="121"/>
      <c r="R42" s="121"/>
    </row>
    <row r="43" spans="1:18" s="14" customFormat="1" ht="15.75" customHeight="1" x14ac:dyDescent="0.2">
      <c r="A43" s="121" t="s">
        <v>139</v>
      </c>
      <c r="B43" s="121"/>
      <c r="C43" s="121"/>
      <c r="D43" s="121"/>
      <c r="E43" s="123" t="s">
        <v>119</v>
      </c>
      <c r="F43" s="121"/>
      <c r="G43" s="121"/>
      <c r="H43" s="143" t="s">
        <v>139</v>
      </c>
      <c r="I43" s="121"/>
      <c r="J43" s="121"/>
      <c r="K43" s="121"/>
      <c r="L43" s="121"/>
      <c r="M43" s="121"/>
      <c r="N43" s="143"/>
      <c r="O43" s="121"/>
      <c r="P43" s="121" t="s">
        <v>106</v>
      </c>
      <c r="Q43" s="121"/>
      <c r="R43" s="121"/>
    </row>
    <row r="44" spans="1:18" s="14" customFormat="1" ht="24.95" customHeight="1" x14ac:dyDescent="0.2">
      <c r="A44" s="118">
        <v>13</v>
      </c>
      <c r="B44" s="118" t="s">
        <v>103</v>
      </c>
      <c r="C44" s="118" t="s">
        <v>104</v>
      </c>
      <c r="D44" s="126" t="s">
        <v>155</v>
      </c>
      <c r="E44" s="119" t="s">
        <v>212</v>
      </c>
      <c r="F44" s="118" t="s">
        <v>107</v>
      </c>
      <c r="G44" s="125">
        <v>43.93</v>
      </c>
      <c r="H44" s="138">
        <v>0</v>
      </c>
      <c r="I44" s="125">
        <f>ROUND(G44*H44,3)</f>
        <v>0</v>
      </c>
      <c r="J44" s="134">
        <v>1.7999999999999999E-2</v>
      </c>
      <c r="K44" s="125">
        <f>G44*J44</f>
        <v>0.79073999999999989</v>
      </c>
      <c r="L44" s="134">
        <v>0</v>
      </c>
      <c r="M44" s="125">
        <f>G44*L44</f>
        <v>0</v>
      </c>
      <c r="N44" s="139">
        <v>20</v>
      </c>
      <c r="O44" s="136">
        <v>4</v>
      </c>
      <c r="P44" s="121" t="s">
        <v>106</v>
      </c>
      <c r="Q44" s="121"/>
      <c r="R44" s="121"/>
    </row>
    <row r="45" spans="1:18" s="14" customFormat="1" ht="15.75" customHeight="1" x14ac:dyDescent="0.2">
      <c r="A45" s="121" t="s">
        <v>139</v>
      </c>
      <c r="B45" s="121"/>
      <c r="C45" s="121"/>
      <c r="D45" s="121"/>
      <c r="E45" s="119" t="s">
        <v>213</v>
      </c>
      <c r="F45" s="121"/>
      <c r="G45" s="125">
        <v>43.93</v>
      </c>
      <c r="H45" s="137" t="s">
        <v>139</v>
      </c>
      <c r="I45" s="121"/>
      <c r="J45" s="121"/>
      <c r="K45" s="121"/>
      <c r="L45" s="121"/>
      <c r="M45" s="121"/>
      <c r="N45" s="137"/>
      <c r="O45" s="121"/>
      <c r="P45" s="121" t="s">
        <v>106</v>
      </c>
      <c r="Q45" s="121"/>
      <c r="R45" s="121"/>
    </row>
    <row r="46" spans="1:18" s="101" customFormat="1" ht="12.75" customHeight="1" x14ac:dyDescent="0.2">
      <c r="A46" s="124" t="s">
        <v>139</v>
      </c>
      <c r="B46" s="224" t="s">
        <v>59</v>
      </c>
      <c r="C46" s="124"/>
      <c r="D46" s="124" t="s">
        <v>112</v>
      </c>
      <c r="E46" s="124" t="s">
        <v>120</v>
      </c>
      <c r="F46" s="124"/>
      <c r="G46" s="124"/>
      <c r="H46" s="140" t="s">
        <v>139</v>
      </c>
      <c r="I46" s="225">
        <f>SUM(I47:I61)</f>
        <v>0</v>
      </c>
      <c r="J46" s="124"/>
      <c r="K46" s="225">
        <f>SUM(K47:K61)</f>
        <v>5.0000000000000002E-5</v>
      </c>
      <c r="L46" s="124"/>
      <c r="M46" s="225">
        <f>SUM(M47:M61)</f>
        <v>22.096999999999998</v>
      </c>
      <c r="N46" s="140"/>
      <c r="O46" s="124"/>
      <c r="P46" s="124" t="s">
        <v>102</v>
      </c>
      <c r="Q46" s="124"/>
      <c r="R46" s="124"/>
    </row>
    <row r="47" spans="1:18" s="14" customFormat="1" ht="13.7" customHeight="1" x14ac:dyDescent="0.2">
      <c r="A47" s="118">
        <v>14</v>
      </c>
      <c r="B47" s="118" t="s">
        <v>103</v>
      </c>
      <c r="C47" s="118" t="s">
        <v>104</v>
      </c>
      <c r="D47" s="126" t="s">
        <v>121</v>
      </c>
      <c r="E47" s="119" t="s">
        <v>145</v>
      </c>
      <c r="F47" s="118" t="s">
        <v>138</v>
      </c>
      <c r="G47" s="125">
        <v>1</v>
      </c>
      <c r="H47" s="141">
        <v>0</v>
      </c>
      <c r="I47" s="125">
        <f>ROUND(G47*H47,3)</f>
        <v>0</v>
      </c>
      <c r="J47" s="134">
        <v>5.0000000000000002E-5</v>
      </c>
      <c r="K47" s="125">
        <f>G47*J47</f>
        <v>5.0000000000000002E-5</v>
      </c>
      <c r="L47" s="134">
        <v>0</v>
      </c>
      <c r="M47" s="125">
        <f>G47*L47</f>
        <v>0</v>
      </c>
      <c r="N47" s="142">
        <v>20</v>
      </c>
      <c r="O47" s="136">
        <v>4</v>
      </c>
      <c r="P47" s="121" t="s">
        <v>106</v>
      </c>
      <c r="Q47" s="121"/>
      <c r="R47" s="121"/>
    </row>
    <row r="48" spans="1:18" s="14" customFormat="1" ht="15.75" customHeight="1" x14ac:dyDescent="0.2">
      <c r="A48" s="121" t="s">
        <v>139</v>
      </c>
      <c r="B48" s="121"/>
      <c r="C48" s="121"/>
      <c r="D48" s="121"/>
      <c r="E48" s="119" t="s">
        <v>146</v>
      </c>
      <c r="F48" s="121"/>
      <c r="G48" s="125">
        <v>1</v>
      </c>
      <c r="H48" s="143" t="s">
        <v>139</v>
      </c>
      <c r="I48" s="121"/>
      <c r="J48" s="121"/>
      <c r="K48" s="121"/>
      <c r="L48" s="121"/>
      <c r="M48" s="121"/>
      <c r="N48" s="143"/>
      <c r="O48" s="121"/>
      <c r="P48" s="121" t="s">
        <v>106</v>
      </c>
      <c r="Q48" s="121"/>
      <c r="R48" s="121"/>
    </row>
    <row r="49" spans="1:18" s="14" customFormat="1" ht="13.7" customHeight="1" x14ac:dyDescent="0.2">
      <c r="A49" s="118">
        <v>15</v>
      </c>
      <c r="B49" s="118" t="s">
        <v>103</v>
      </c>
      <c r="C49" s="118" t="s">
        <v>122</v>
      </c>
      <c r="D49" s="126" t="s">
        <v>150</v>
      </c>
      <c r="E49" s="119" t="s">
        <v>151</v>
      </c>
      <c r="F49" s="118" t="s">
        <v>105</v>
      </c>
      <c r="G49" s="125">
        <v>10.103999999999999</v>
      </c>
      <c r="H49" s="125">
        <v>0</v>
      </c>
      <c r="I49" s="125">
        <f>ROUND(G49*H49,3)</f>
        <v>0</v>
      </c>
      <c r="J49" s="134">
        <v>0</v>
      </c>
      <c r="K49" s="125">
        <f>G49*J49</f>
        <v>0</v>
      </c>
      <c r="L49" s="134">
        <v>2.1</v>
      </c>
      <c r="M49" s="125">
        <f>G49*L49</f>
        <v>21.218399999999999</v>
      </c>
      <c r="N49" s="135">
        <v>20</v>
      </c>
      <c r="O49" s="136">
        <v>4</v>
      </c>
      <c r="P49" s="121" t="s">
        <v>106</v>
      </c>
      <c r="Q49" s="121"/>
      <c r="R49" s="121"/>
    </row>
    <row r="50" spans="1:18" s="14" customFormat="1" ht="15.75" customHeight="1" x14ac:dyDescent="0.2">
      <c r="A50" s="121" t="s">
        <v>139</v>
      </c>
      <c r="B50" s="121"/>
      <c r="C50" s="121"/>
      <c r="D50" s="121"/>
      <c r="E50" s="119" t="s">
        <v>162</v>
      </c>
      <c r="F50" s="121"/>
      <c r="G50" s="125">
        <v>3.5139999999999998</v>
      </c>
      <c r="H50" s="121" t="s">
        <v>139</v>
      </c>
      <c r="I50" s="121"/>
      <c r="J50" s="121"/>
      <c r="K50" s="121"/>
      <c r="L50" s="121"/>
      <c r="M50" s="121"/>
      <c r="N50" s="121"/>
      <c r="O50" s="121"/>
      <c r="P50" s="121" t="s">
        <v>106</v>
      </c>
      <c r="Q50" s="121"/>
      <c r="R50" s="121"/>
    </row>
    <row r="51" spans="1:18" s="14" customFormat="1" ht="15.75" customHeight="1" x14ac:dyDescent="0.2">
      <c r="A51" s="121" t="s">
        <v>139</v>
      </c>
      <c r="B51" s="121"/>
      <c r="C51" s="121"/>
      <c r="D51" s="121"/>
      <c r="E51" s="119" t="s">
        <v>163</v>
      </c>
      <c r="F51" s="121"/>
      <c r="G51" s="125">
        <v>6.59</v>
      </c>
      <c r="H51" s="121" t="s">
        <v>139</v>
      </c>
      <c r="I51" s="121"/>
      <c r="J51" s="121"/>
      <c r="K51" s="121"/>
      <c r="L51" s="121"/>
      <c r="M51" s="121"/>
      <c r="N51" s="121"/>
      <c r="O51" s="121"/>
      <c r="P51" s="121" t="s">
        <v>106</v>
      </c>
      <c r="Q51" s="121"/>
      <c r="R51" s="121"/>
    </row>
    <row r="52" spans="1:18" s="14" customFormat="1" ht="15.75" customHeight="1" x14ac:dyDescent="0.2">
      <c r="A52" s="121" t="s">
        <v>139</v>
      </c>
      <c r="B52" s="121"/>
      <c r="C52" s="121"/>
      <c r="D52" s="121"/>
      <c r="E52" s="119" t="s">
        <v>110</v>
      </c>
      <c r="F52" s="121"/>
      <c r="G52" s="125">
        <v>10.103999999999999</v>
      </c>
      <c r="H52" s="121" t="s">
        <v>139</v>
      </c>
      <c r="I52" s="121"/>
      <c r="J52" s="121"/>
      <c r="K52" s="121"/>
      <c r="L52" s="121"/>
      <c r="M52" s="121"/>
      <c r="N52" s="121"/>
      <c r="O52" s="121"/>
      <c r="P52" s="121" t="s">
        <v>106</v>
      </c>
      <c r="Q52" s="121"/>
      <c r="R52" s="121"/>
    </row>
    <row r="53" spans="1:18" s="120" customFormat="1" ht="15.75" customHeight="1" x14ac:dyDescent="0.2">
      <c r="A53" s="118">
        <v>16</v>
      </c>
      <c r="B53" s="118" t="s">
        <v>103</v>
      </c>
      <c r="C53" s="118" t="s">
        <v>122</v>
      </c>
      <c r="D53" s="126" t="s">
        <v>165</v>
      </c>
      <c r="E53" s="119" t="s">
        <v>214</v>
      </c>
      <c r="F53" s="118" t="s">
        <v>107</v>
      </c>
      <c r="G53" s="125">
        <v>43.93</v>
      </c>
      <c r="H53" s="141">
        <v>0</v>
      </c>
      <c r="I53" s="125">
        <f>ROUND(G53*H53,3)</f>
        <v>0</v>
      </c>
      <c r="J53" s="134">
        <v>0</v>
      </c>
      <c r="K53" s="125">
        <f>G53*J53</f>
        <v>0</v>
      </c>
      <c r="L53" s="134">
        <v>0.02</v>
      </c>
      <c r="M53" s="125">
        <f>G53*L53</f>
        <v>0.87860000000000005</v>
      </c>
      <c r="N53" s="142">
        <v>20</v>
      </c>
      <c r="O53" s="136">
        <v>4</v>
      </c>
      <c r="P53" s="121" t="s">
        <v>106</v>
      </c>
      <c r="Q53" s="121"/>
      <c r="R53" s="122"/>
    </row>
    <row r="54" spans="1:18" s="120" customFormat="1" ht="15.75" customHeight="1" x14ac:dyDescent="0.2">
      <c r="A54" s="121" t="s">
        <v>139</v>
      </c>
      <c r="B54" s="121"/>
      <c r="C54" s="121"/>
      <c r="D54" s="121"/>
      <c r="E54" s="119" t="s">
        <v>164</v>
      </c>
      <c r="F54" s="121"/>
      <c r="G54" s="125">
        <v>43.93</v>
      </c>
      <c r="H54" s="143" t="s">
        <v>139</v>
      </c>
      <c r="I54" s="121"/>
      <c r="J54" s="121"/>
      <c r="K54" s="121"/>
      <c r="L54" s="121"/>
      <c r="M54" s="121"/>
      <c r="N54" s="143"/>
      <c r="O54" s="121"/>
      <c r="P54" s="121" t="s">
        <v>106</v>
      </c>
      <c r="Q54" s="121"/>
      <c r="R54" s="122"/>
    </row>
    <row r="55" spans="1:18" s="120" customFormat="1" ht="15.75" customHeight="1" x14ac:dyDescent="0.2">
      <c r="A55" s="121" t="s">
        <v>139</v>
      </c>
      <c r="B55" s="121"/>
      <c r="C55" s="121"/>
      <c r="D55" s="121"/>
      <c r="E55" s="119" t="s">
        <v>110</v>
      </c>
      <c r="F55" s="121"/>
      <c r="G55" s="125">
        <v>43.93</v>
      </c>
      <c r="H55" s="143" t="s">
        <v>139</v>
      </c>
      <c r="I55" s="121"/>
      <c r="J55" s="121"/>
      <c r="K55" s="121"/>
      <c r="L55" s="121"/>
      <c r="M55" s="121"/>
      <c r="N55" s="143"/>
      <c r="O55" s="121"/>
      <c r="P55" s="121" t="s">
        <v>106</v>
      </c>
      <c r="Q55" s="121"/>
      <c r="R55" s="122"/>
    </row>
    <row r="56" spans="1:18" s="14" customFormat="1" ht="24" customHeight="1" x14ac:dyDescent="0.2">
      <c r="A56" s="118">
        <v>17</v>
      </c>
      <c r="B56" s="118" t="s">
        <v>103</v>
      </c>
      <c r="C56" s="118" t="s">
        <v>122</v>
      </c>
      <c r="D56" s="126" t="s">
        <v>123</v>
      </c>
      <c r="E56" s="119" t="s">
        <v>124</v>
      </c>
      <c r="F56" s="118" t="s">
        <v>109</v>
      </c>
      <c r="G56" s="125">
        <v>22.097000000000001</v>
      </c>
      <c r="H56" s="141">
        <v>0</v>
      </c>
      <c r="I56" s="125">
        <f>ROUND(G56*H56,3)</f>
        <v>0</v>
      </c>
      <c r="J56" s="134">
        <v>0</v>
      </c>
      <c r="K56" s="125">
        <f>G56*J56</f>
        <v>0</v>
      </c>
      <c r="L56" s="134">
        <v>0</v>
      </c>
      <c r="M56" s="125">
        <f>G56*L56</f>
        <v>0</v>
      </c>
      <c r="N56" s="142">
        <v>20</v>
      </c>
      <c r="O56" s="136">
        <v>4</v>
      </c>
      <c r="P56" s="121" t="s">
        <v>106</v>
      </c>
      <c r="Q56" s="121"/>
      <c r="R56" s="121"/>
    </row>
    <row r="57" spans="1:18" s="14" customFormat="1" ht="13.7" customHeight="1" x14ac:dyDescent="0.2">
      <c r="A57" s="118">
        <v>18</v>
      </c>
      <c r="B57" s="118" t="s">
        <v>103</v>
      </c>
      <c r="C57" s="118" t="s">
        <v>122</v>
      </c>
      <c r="D57" s="126" t="s">
        <v>125</v>
      </c>
      <c r="E57" s="119" t="s">
        <v>126</v>
      </c>
      <c r="F57" s="118" t="s">
        <v>109</v>
      </c>
      <c r="G57" s="125">
        <v>22.097000000000001</v>
      </c>
      <c r="H57" s="141">
        <v>0</v>
      </c>
      <c r="I57" s="125">
        <f>ROUND(G57*H57,3)</f>
        <v>0</v>
      </c>
      <c r="J57" s="134">
        <v>0</v>
      </c>
      <c r="K57" s="125">
        <f>G57*J57</f>
        <v>0</v>
      </c>
      <c r="L57" s="134">
        <v>0</v>
      </c>
      <c r="M57" s="125">
        <f>G57*L57</f>
        <v>0</v>
      </c>
      <c r="N57" s="142">
        <v>20</v>
      </c>
      <c r="O57" s="136">
        <v>4</v>
      </c>
      <c r="P57" s="121" t="s">
        <v>106</v>
      </c>
      <c r="Q57" s="121"/>
      <c r="R57" s="121"/>
    </row>
    <row r="58" spans="1:18" s="14" customFormat="1" ht="13.7" customHeight="1" x14ac:dyDescent="0.2">
      <c r="A58" s="118">
        <v>19</v>
      </c>
      <c r="B58" s="118" t="s">
        <v>103</v>
      </c>
      <c r="C58" s="118" t="s">
        <v>122</v>
      </c>
      <c r="D58" s="126" t="s">
        <v>127</v>
      </c>
      <c r="E58" s="119" t="s">
        <v>128</v>
      </c>
      <c r="F58" s="118" t="s">
        <v>109</v>
      </c>
      <c r="G58" s="125">
        <v>220.97000000000003</v>
      </c>
      <c r="H58" s="141">
        <v>0</v>
      </c>
      <c r="I58" s="125">
        <f>ROUND(G58*H58,3)</f>
        <v>0</v>
      </c>
      <c r="J58" s="134">
        <v>0</v>
      </c>
      <c r="K58" s="125">
        <f>G58*J58</f>
        <v>0</v>
      </c>
      <c r="L58" s="134">
        <v>0</v>
      </c>
      <c r="M58" s="125">
        <f>G58*L58</f>
        <v>0</v>
      </c>
      <c r="N58" s="142">
        <v>20</v>
      </c>
      <c r="O58" s="136">
        <v>4</v>
      </c>
      <c r="P58" s="121" t="s">
        <v>106</v>
      </c>
      <c r="Q58" s="121"/>
      <c r="R58" s="121"/>
    </row>
    <row r="59" spans="1:18" s="14" customFormat="1" ht="15.75" customHeight="1" x14ac:dyDescent="0.2">
      <c r="A59" s="121" t="s">
        <v>139</v>
      </c>
      <c r="B59" s="121"/>
      <c r="C59" s="121"/>
      <c r="D59" s="121"/>
      <c r="E59" s="119" t="s">
        <v>147</v>
      </c>
      <c r="F59" s="121"/>
      <c r="G59" s="121"/>
      <c r="H59" s="143" t="s">
        <v>139</v>
      </c>
      <c r="I59" s="121"/>
      <c r="J59" s="121"/>
      <c r="K59" s="121"/>
      <c r="L59" s="121"/>
      <c r="M59" s="121"/>
      <c r="N59" s="143"/>
      <c r="O59" s="121"/>
      <c r="P59" s="121" t="s">
        <v>106</v>
      </c>
      <c r="Q59" s="121"/>
      <c r="R59" s="121"/>
    </row>
    <row r="60" spans="1:18" s="120" customFormat="1" ht="13.7" customHeight="1" x14ac:dyDescent="0.2">
      <c r="A60" s="118">
        <v>20</v>
      </c>
      <c r="B60" s="118" t="s">
        <v>103</v>
      </c>
      <c r="C60" s="118" t="s">
        <v>122</v>
      </c>
      <c r="D60" s="126" t="s">
        <v>148</v>
      </c>
      <c r="E60" s="119" t="s">
        <v>153</v>
      </c>
      <c r="F60" s="118" t="s">
        <v>118</v>
      </c>
      <c r="G60" s="125">
        <v>1</v>
      </c>
      <c r="H60" s="141">
        <v>0</v>
      </c>
      <c r="I60" s="125">
        <f>ROUND(G60*H60,3)</f>
        <v>0</v>
      </c>
      <c r="J60" s="134">
        <v>0</v>
      </c>
      <c r="K60" s="125">
        <f>G60*J60</f>
        <v>0</v>
      </c>
      <c r="L60" s="134">
        <v>0</v>
      </c>
      <c r="M60" s="125">
        <f>G60*L60</f>
        <v>0</v>
      </c>
      <c r="N60" s="142">
        <v>20</v>
      </c>
      <c r="O60" s="136">
        <v>4</v>
      </c>
      <c r="P60" s="121" t="s">
        <v>106</v>
      </c>
      <c r="Q60" s="121"/>
      <c r="R60" s="122"/>
    </row>
    <row r="61" spans="1:18" s="14" customFormat="1" ht="13.7" customHeight="1" x14ac:dyDescent="0.2">
      <c r="A61" s="118">
        <v>21</v>
      </c>
      <c r="B61" s="118" t="s">
        <v>103</v>
      </c>
      <c r="C61" s="118" t="s">
        <v>122</v>
      </c>
      <c r="D61" s="126" t="s">
        <v>129</v>
      </c>
      <c r="E61" s="119" t="s">
        <v>130</v>
      </c>
      <c r="F61" s="118" t="s">
        <v>109</v>
      </c>
      <c r="G61" s="125">
        <v>22.097000000000001</v>
      </c>
      <c r="H61" s="141">
        <v>0</v>
      </c>
      <c r="I61" s="125">
        <f>ROUND(G61*H61,3)</f>
        <v>0</v>
      </c>
      <c r="J61" s="134">
        <v>0</v>
      </c>
      <c r="K61" s="125">
        <f>G61*J61</f>
        <v>0</v>
      </c>
      <c r="L61" s="134">
        <v>0</v>
      </c>
      <c r="M61" s="125">
        <f>G61*L61</f>
        <v>0</v>
      </c>
      <c r="N61" s="142">
        <v>20</v>
      </c>
      <c r="O61" s="136">
        <v>4</v>
      </c>
      <c r="P61" s="121" t="s">
        <v>106</v>
      </c>
      <c r="Q61" s="121"/>
      <c r="R61" s="121"/>
    </row>
    <row r="62" spans="1:18" s="101" customFormat="1" ht="12.75" customHeight="1" x14ac:dyDescent="0.2">
      <c r="A62" s="124" t="s">
        <v>139</v>
      </c>
      <c r="B62" s="224" t="s">
        <v>59</v>
      </c>
      <c r="C62" s="124"/>
      <c r="D62" s="124" t="s">
        <v>46</v>
      </c>
      <c r="E62" s="124" t="s">
        <v>131</v>
      </c>
      <c r="F62" s="124"/>
      <c r="G62" s="124"/>
      <c r="H62" s="140" t="s">
        <v>139</v>
      </c>
      <c r="I62" s="225">
        <f>I63+I74+I79</f>
        <v>0</v>
      </c>
      <c r="J62" s="124"/>
      <c r="K62" s="225">
        <f>K63+K74+K79</f>
        <v>1.4493063500000001</v>
      </c>
      <c r="L62" s="124"/>
      <c r="M62" s="225">
        <f>M63+M74+M79</f>
        <v>0</v>
      </c>
      <c r="N62" s="140"/>
      <c r="O62" s="124"/>
      <c r="P62" s="124" t="s">
        <v>101</v>
      </c>
      <c r="Q62" s="124"/>
      <c r="R62" s="124"/>
    </row>
    <row r="63" spans="1:18" s="101" customFormat="1" ht="12.75" customHeight="1" x14ac:dyDescent="0.2">
      <c r="A63" s="124" t="s">
        <v>139</v>
      </c>
      <c r="B63" s="224" t="s">
        <v>59</v>
      </c>
      <c r="C63" s="124"/>
      <c r="D63" s="124" t="s">
        <v>132</v>
      </c>
      <c r="E63" s="124" t="s">
        <v>133</v>
      </c>
      <c r="F63" s="124"/>
      <c r="G63" s="124"/>
      <c r="H63" s="140" t="s">
        <v>139</v>
      </c>
      <c r="I63" s="225">
        <f>SUM(I64:I73)</f>
        <v>0</v>
      </c>
      <c r="J63" s="124"/>
      <c r="K63" s="225">
        <f>SUM(K64:K72)</f>
        <v>0.31237988</v>
      </c>
      <c r="L63" s="124"/>
      <c r="M63" s="225">
        <f>SUM(M73:M73)</f>
        <v>0</v>
      </c>
      <c r="N63" s="140"/>
      <c r="O63" s="124"/>
      <c r="P63" s="124" t="s">
        <v>102</v>
      </c>
      <c r="Q63" s="124"/>
      <c r="R63" s="124"/>
    </row>
    <row r="64" spans="1:18" s="14" customFormat="1" ht="13.5" customHeight="1" x14ac:dyDescent="0.2">
      <c r="A64" s="118">
        <v>22</v>
      </c>
      <c r="B64" s="118" t="s">
        <v>103</v>
      </c>
      <c r="C64" s="118" t="s">
        <v>132</v>
      </c>
      <c r="D64" s="126" t="s">
        <v>168</v>
      </c>
      <c r="E64" s="119" t="s">
        <v>169</v>
      </c>
      <c r="F64" s="118" t="s">
        <v>107</v>
      </c>
      <c r="G64" s="125">
        <v>48.323</v>
      </c>
      <c r="H64" s="138">
        <v>0</v>
      </c>
      <c r="I64" s="125">
        <f>ROUND(G64*H64,3)</f>
        <v>0</v>
      </c>
      <c r="J64" s="134">
        <v>0</v>
      </c>
      <c r="K64" s="125">
        <f>G64*J64</f>
        <v>0</v>
      </c>
      <c r="L64" s="134">
        <v>0</v>
      </c>
      <c r="M64" s="125">
        <f>G64*L64</f>
        <v>0</v>
      </c>
      <c r="N64" s="139">
        <v>20</v>
      </c>
      <c r="O64" s="136">
        <v>16</v>
      </c>
      <c r="P64" s="121" t="s">
        <v>106</v>
      </c>
      <c r="Q64" s="121"/>
      <c r="R64" s="121"/>
    </row>
    <row r="65" spans="1:18" s="14" customFormat="1" ht="15.75" customHeight="1" x14ac:dyDescent="0.2">
      <c r="A65" s="121" t="s">
        <v>139</v>
      </c>
      <c r="B65" s="121"/>
      <c r="C65" s="121"/>
      <c r="D65" s="121"/>
      <c r="E65" s="119" t="s">
        <v>170</v>
      </c>
      <c r="F65" s="121"/>
      <c r="G65" s="125">
        <v>48.323</v>
      </c>
      <c r="H65" s="137" t="s">
        <v>139</v>
      </c>
      <c r="I65" s="121"/>
      <c r="J65" s="121"/>
      <c r="K65" s="121"/>
      <c r="L65" s="121"/>
      <c r="M65" s="121"/>
      <c r="N65" s="137"/>
      <c r="O65" s="121"/>
      <c r="P65" s="121" t="s">
        <v>106</v>
      </c>
      <c r="Q65" s="121"/>
      <c r="R65" s="121"/>
    </row>
    <row r="66" spans="1:18" s="14" customFormat="1" ht="13.5" customHeight="1" x14ac:dyDescent="0.2">
      <c r="A66" s="118">
        <v>23</v>
      </c>
      <c r="B66" s="118" t="s">
        <v>115</v>
      </c>
      <c r="C66" s="118" t="s">
        <v>116</v>
      </c>
      <c r="D66" s="126" t="s">
        <v>171</v>
      </c>
      <c r="E66" s="119" t="s">
        <v>172</v>
      </c>
      <c r="F66" s="118" t="s">
        <v>107</v>
      </c>
      <c r="G66" s="125">
        <v>55.570999999999998</v>
      </c>
      <c r="H66" s="138">
        <v>0</v>
      </c>
      <c r="I66" s="125">
        <f>ROUND(G66*H66,3)</f>
        <v>0</v>
      </c>
      <c r="J66" s="134">
        <v>5.4000000000000001E-4</v>
      </c>
      <c r="K66" s="125">
        <f>G66*J66</f>
        <v>3.0008339999999998E-2</v>
      </c>
      <c r="L66" s="134">
        <v>0</v>
      </c>
      <c r="M66" s="125">
        <f>G66*L66</f>
        <v>0</v>
      </c>
      <c r="N66" s="139">
        <v>20</v>
      </c>
      <c r="O66" s="136">
        <v>32</v>
      </c>
      <c r="P66" s="121" t="s">
        <v>106</v>
      </c>
      <c r="Q66" s="121"/>
      <c r="R66" s="121"/>
    </row>
    <row r="67" spans="1:18" s="14" customFormat="1" ht="24" customHeight="1" x14ac:dyDescent="0.2">
      <c r="A67" s="118">
        <v>24</v>
      </c>
      <c r="B67" s="118" t="s">
        <v>103</v>
      </c>
      <c r="C67" s="118" t="s">
        <v>132</v>
      </c>
      <c r="D67" s="126" t="s">
        <v>173</v>
      </c>
      <c r="E67" s="119" t="s">
        <v>174</v>
      </c>
      <c r="F67" s="118" t="s">
        <v>107</v>
      </c>
      <c r="G67" s="125">
        <v>43.93</v>
      </c>
      <c r="H67" s="138">
        <v>0</v>
      </c>
      <c r="I67" s="125">
        <f>ROUND(G67*H67,3)</f>
        <v>0</v>
      </c>
      <c r="J67" s="134">
        <v>5.4000000000000001E-4</v>
      </c>
      <c r="K67" s="125">
        <f>G67*J67</f>
        <v>2.3722199999999999E-2</v>
      </c>
      <c r="L67" s="134">
        <v>0</v>
      </c>
      <c r="M67" s="125">
        <f>G67*L67</f>
        <v>0</v>
      </c>
      <c r="N67" s="139">
        <v>20</v>
      </c>
      <c r="O67" s="136">
        <v>16</v>
      </c>
      <c r="P67" s="121" t="s">
        <v>106</v>
      </c>
      <c r="Q67" s="121"/>
      <c r="R67" s="121"/>
    </row>
    <row r="68" spans="1:18" s="14" customFormat="1" ht="24" customHeight="1" x14ac:dyDescent="0.2">
      <c r="A68" s="118">
        <v>25</v>
      </c>
      <c r="B68" s="118" t="s">
        <v>103</v>
      </c>
      <c r="C68" s="118" t="s">
        <v>132</v>
      </c>
      <c r="D68" s="126" t="s">
        <v>175</v>
      </c>
      <c r="E68" s="119" t="s">
        <v>176</v>
      </c>
      <c r="F68" s="118" t="s">
        <v>107</v>
      </c>
      <c r="G68" s="125">
        <v>8.0960000000000001</v>
      </c>
      <c r="H68" s="138">
        <v>0</v>
      </c>
      <c r="I68" s="125">
        <f>ROUND(G68*H68,3)</f>
        <v>0</v>
      </c>
      <c r="J68" s="134">
        <v>5.4000000000000001E-4</v>
      </c>
      <c r="K68" s="125">
        <f>G68*J68</f>
        <v>4.3718400000000001E-3</v>
      </c>
      <c r="L68" s="134">
        <v>0</v>
      </c>
      <c r="M68" s="125">
        <f>G68*L68</f>
        <v>0</v>
      </c>
      <c r="N68" s="139">
        <v>20</v>
      </c>
      <c r="O68" s="136">
        <v>16</v>
      </c>
      <c r="P68" s="121" t="s">
        <v>106</v>
      </c>
      <c r="Q68" s="121"/>
      <c r="R68" s="121"/>
    </row>
    <row r="69" spans="1:18" s="14" customFormat="1" ht="13.5" customHeight="1" x14ac:dyDescent="0.2">
      <c r="A69" s="118">
        <v>26</v>
      </c>
      <c r="B69" s="118" t="s">
        <v>115</v>
      </c>
      <c r="C69" s="118" t="s">
        <v>116</v>
      </c>
      <c r="D69" s="126" t="s">
        <v>177</v>
      </c>
      <c r="E69" s="119" t="s">
        <v>178</v>
      </c>
      <c r="F69" s="118" t="s">
        <v>107</v>
      </c>
      <c r="G69" s="125">
        <v>59.83</v>
      </c>
      <c r="H69" s="138">
        <v>0</v>
      </c>
      <c r="I69" s="125">
        <f>ROUND(G69*H69,3)</f>
        <v>0</v>
      </c>
      <c r="J69" s="134">
        <v>4.2500000000000003E-3</v>
      </c>
      <c r="K69" s="125">
        <f>G69*J69</f>
        <v>0.25427749999999999</v>
      </c>
      <c r="L69" s="134">
        <v>0</v>
      </c>
      <c r="M69" s="125">
        <f>G69*L69</f>
        <v>0</v>
      </c>
      <c r="N69" s="139">
        <v>20</v>
      </c>
      <c r="O69" s="136">
        <v>32</v>
      </c>
      <c r="P69" s="121" t="s">
        <v>106</v>
      </c>
      <c r="Q69" s="121"/>
      <c r="R69" s="121"/>
    </row>
    <row r="70" spans="1:18" s="14" customFormat="1" ht="15.75" customHeight="1" x14ac:dyDescent="0.2">
      <c r="A70" s="121" t="s">
        <v>139</v>
      </c>
      <c r="B70" s="121"/>
      <c r="C70" s="121"/>
      <c r="D70" s="121"/>
      <c r="E70" s="119" t="s">
        <v>179</v>
      </c>
      <c r="F70" s="121"/>
      <c r="G70" s="125">
        <v>43.93</v>
      </c>
      <c r="H70" s="137" t="s">
        <v>139</v>
      </c>
      <c r="I70" s="121"/>
      <c r="J70" s="121"/>
      <c r="K70" s="121"/>
      <c r="L70" s="121"/>
      <c r="M70" s="121"/>
      <c r="N70" s="137"/>
      <c r="O70" s="121"/>
      <c r="P70" s="121" t="s">
        <v>106</v>
      </c>
      <c r="Q70" s="121"/>
      <c r="R70" s="121"/>
    </row>
    <row r="71" spans="1:18" s="14" customFormat="1" ht="15.75" customHeight="1" x14ac:dyDescent="0.2">
      <c r="A71" s="121" t="s">
        <v>139</v>
      </c>
      <c r="B71" s="121"/>
      <c r="C71" s="121"/>
      <c r="D71" s="121"/>
      <c r="E71" s="119" t="s">
        <v>180</v>
      </c>
      <c r="F71" s="121"/>
      <c r="G71" s="125">
        <v>8.0960000000000001</v>
      </c>
      <c r="H71" s="137" t="s">
        <v>139</v>
      </c>
      <c r="I71" s="121"/>
      <c r="J71" s="121"/>
      <c r="K71" s="121"/>
      <c r="L71" s="121"/>
      <c r="M71" s="121"/>
      <c r="N71" s="137"/>
      <c r="O71" s="121"/>
      <c r="P71" s="121" t="s">
        <v>106</v>
      </c>
      <c r="Q71" s="121"/>
      <c r="R71" s="121"/>
    </row>
    <row r="72" spans="1:18" s="14" customFormat="1" ht="15.75" customHeight="1" x14ac:dyDescent="0.2">
      <c r="A72" s="121" t="s">
        <v>139</v>
      </c>
      <c r="B72" s="121"/>
      <c r="C72" s="121"/>
      <c r="D72" s="121"/>
      <c r="E72" s="119" t="s">
        <v>110</v>
      </c>
      <c r="F72" s="121"/>
      <c r="G72" s="125">
        <v>52.025999999999996</v>
      </c>
      <c r="H72" s="137" t="s">
        <v>139</v>
      </c>
      <c r="I72" s="121"/>
      <c r="J72" s="121"/>
      <c r="K72" s="121"/>
      <c r="L72" s="121"/>
      <c r="M72" s="121"/>
      <c r="N72" s="137"/>
      <c r="O72" s="121"/>
      <c r="P72" s="121" t="s">
        <v>106</v>
      </c>
      <c r="Q72" s="121"/>
      <c r="R72" s="121"/>
    </row>
    <row r="73" spans="1:18" s="14" customFormat="1" ht="13.7" customHeight="1" x14ac:dyDescent="0.2">
      <c r="A73" s="118">
        <v>27</v>
      </c>
      <c r="B73" s="118" t="s">
        <v>103</v>
      </c>
      <c r="C73" s="118" t="s">
        <v>132</v>
      </c>
      <c r="D73" s="126" t="s">
        <v>189</v>
      </c>
      <c r="E73" s="119" t="s">
        <v>188</v>
      </c>
      <c r="F73" s="118" t="s">
        <v>109</v>
      </c>
      <c r="G73" s="125">
        <v>0.312</v>
      </c>
      <c r="H73" s="141">
        <v>0</v>
      </c>
      <c r="I73" s="125">
        <f>ROUND(G73*H73,3)</f>
        <v>0</v>
      </c>
      <c r="J73" s="134">
        <v>0</v>
      </c>
      <c r="K73" s="125">
        <f>G73*J73</f>
        <v>0</v>
      </c>
      <c r="L73" s="134">
        <v>0</v>
      </c>
      <c r="M73" s="125">
        <f>G73*L73</f>
        <v>0</v>
      </c>
      <c r="N73" s="142">
        <v>20</v>
      </c>
      <c r="O73" s="136">
        <v>16</v>
      </c>
      <c r="P73" s="121" t="s">
        <v>106</v>
      </c>
      <c r="Q73" s="121"/>
      <c r="R73" s="121"/>
    </row>
    <row r="74" spans="1:18" s="101" customFormat="1" ht="12.75" customHeight="1" x14ac:dyDescent="0.2">
      <c r="A74" s="124" t="s">
        <v>139</v>
      </c>
      <c r="B74" s="224" t="s">
        <v>59</v>
      </c>
      <c r="C74" s="124"/>
      <c r="D74" s="124" t="s">
        <v>134</v>
      </c>
      <c r="E74" s="124" t="s">
        <v>135</v>
      </c>
      <c r="F74" s="124"/>
      <c r="G74" s="124"/>
      <c r="H74" s="140" t="s">
        <v>139</v>
      </c>
      <c r="I74" s="225">
        <f>SUM(I75:I78)</f>
        <v>0</v>
      </c>
      <c r="J74" s="124"/>
      <c r="K74" s="225">
        <f>SUM(K75:K78)</f>
        <v>0.27675900000000003</v>
      </c>
      <c r="L74" s="124"/>
      <c r="M74" s="225">
        <f>SUM(M75:M78)</f>
        <v>0</v>
      </c>
      <c r="N74" s="140"/>
      <c r="O74" s="124"/>
      <c r="P74" s="124" t="s">
        <v>102</v>
      </c>
      <c r="Q74" s="124"/>
      <c r="R74" s="124"/>
    </row>
    <row r="75" spans="1:18" s="14" customFormat="1" ht="24.75" customHeight="1" x14ac:dyDescent="0.2">
      <c r="A75" s="118">
        <v>28</v>
      </c>
      <c r="B75" s="118" t="s">
        <v>103</v>
      </c>
      <c r="C75" s="118" t="s">
        <v>134</v>
      </c>
      <c r="D75" s="126" t="s">
        <v>166</v>
      </c>
      <c r="E75" s="119" t="s">
        <v>215</v>
      </c>
      <c r="F75" s="118" t="s">
        <v>107</v>
      </c>
      <c r="G75" s="125">
        <v>43.93</v>
      </c>
      <c r="H75" s="138">
        <v>0</v>
      </c>
      <c r="I75" s="125">
        <f>ROUND(G75*H75,3)</f>
        <v>0</v>
      </c>
      <c r="J75" s="134">
        <v>0</v>
      </c>
      <c r="K75" s="125">
        <f>G75*J75</f>
        <v>0</v>
      </c>
      <c r="L75" s="134">
        <v>0</v>
      </c>
      <c r="M75" s="125">
        <f>G75*L75</f>
        <v>0</v>
      </c>
      <c r="N75" s="139">
        <v>20</v>
      </c>
      <c r="O75" s="136">
        <v>16</v>
      </c>
      <c r="P75" s="121" t="s">
        <v>106</v>
      </c>
      <c r="Q75" s="121"/>
      <c r="R75" s="121"/>
    </row>
    <row r="76" spans="1:18" s="14" customFormat="1" ht="15.75" customHeight="1" x14ac:dyDescent="0.2">
      <c r="A76" s="121" t="s">
        <v>139</v>
      </c>
      <c r="B76" s="121"/>
      <c r="C76" s="121"/>
      <c r="D76" s="121"/>
      <c r="E76" s="119" t="s">
        <v>216</v>
      </c>
      <c r="F76" s="121"/>
      <c r="G76" s="125">
        <v>43.93</v>
      </c>
      <c r="H76" s="137" t="s">
        <v>139</v>
      </c>
      <c r="I76" s="121"/>
      <c r="J76" s="121"/>
      <c r="K76" s="121"/>
      <c r="L76" s="121"/>
      <c r="M76" s="121"/>
      <c r="N76" s="137"/>
      <c r="O76" s="121"/>
      <c r="P76" s="121" t="s">
        <v>106</v>
      </c>
      <c r="Q76" s="121"/>
      <c r="R76" s="121"/>
    </row>
    <row r="77" spans="1:18" s="14" customFormat="1" ht="13.5" customHeight="1" x14ac:dyDescent="0.2">
      <c r="A77" s="118">
        <v>29</v>
      </c>
      <c r="B77" s="118" t="s">
        <v>115</v>
      </c>
      <c r="C77" s="118" t="s">
        <v>116</v>
      </c>
      <c r="D77" s="126" t="s">
        <v>218</v>
      </c>
      <c r="E77" s="119" t="s">
        <v>217</v>
      </c>
      <c r="F77" s="118" t="s">
        <v>107</v>
      </c>
      <c r="G77" s="125">
        <v>92.253</v>
      </c>
      <c r="H77" s="138">
        <v>0</v>
      </c>
      <c r="I77" s="125">
        <f>ROUND(G77*H77,3)</f>
        <v>0</v>
      </c>
      <c r="J77" s="134">
        <v>3.0000000000000001E-3</v>
      </c>
      <c r="K77" s="125">
        <f>G77*J77</f>
        <v>0.27675900000000003</v>
      </c>
      <c r="L77" s="134">
        <v>0</v>
      </c>
      <c r="M77" s="125">
        <f>G77*L77</f>
        <v>0</v>
      </c>
      <c r="N77" s="139">
        <v>20</v>
      </c>
      <c r="O77" s="136">
        <v>32</v>
      </c>
      <c r="P77" s="121" t="s">
        <v>106</v>
      </c>
      <c r="Q77" s="121"/>
      <c r="R77" s="121"/>
    </row>
    <row r="78" spans="1:18" s="14" customFormat="1" ht="15.75" customHeight="1" x14ac:dyDescent="0.2">
      <c r="A78" s="121" t="s">
        <v>139</v>
      </c>
      <c r="B78" s="121"/>
      <c r="C78" s="121"/>
      <c r="D78" s="121"/>
      <c r="E78" s="123" t="s">
        <v>167</v>
      </c>
      <c r="F78" s="121"/>
      <c r="G78" s="121"/>
      <c r="H78" s="137" t="s">
        <v>139</v>
      </c>
      <c r="I78" s="121"/>
      <c r="J78" s="121"/>
      <c r="K78" s="121"/>
      <c r="L78" s="121"/>
      <c r="M78" s="121"/>
      <c r="N78" s="137"/>
      <c r="O78" s="121"/>
      <c r="P78" s="121" t="s">
        <v>106</v>
      </c>
      <c r="Q78" s="121"/>
      <c r="R78" s="121"/>
    </row>
    <row r="79" spans="1:18" s="101" customFormat="1" ht="12.75" customHeight="1" x14ac:dyDescent="0.2">
      <c r="A79" s="124" t="s">
        <v>139</v>
      </c>
      <c r="B79" s="224" t="s">
        <v>59</v>
      </c>
      <c r="C79" s="124"/>
      <c r="D79" s="124" t="s">
        <v>136</v>
      </c>
      <c r="E79" s="124" t="s">
        <v>137</v>
      </c>
      <c r="F79" s="124"/>
      <c r="G79" s="124"/>
      <c r="H79" s="140" t="s">
        <v>139</v>
      </c>
      <c r="I79" s="225">
        <f>SUM(I80:I89)</f>
        <v>0</v>
      </c>
      <c r="J79" s="124"/>
      <c r="K79" s="225">
        <f>SUM(K80:K89)</f>
        <v>0.86016747000000005</v>
      </c>
      <c r="L79" s="124"/>
      <c r="M79" s="225">
        <f>SUM(M80:M89)</f>
        <v>0</v>
      </c>
      <c r="N79" s="140"/>
      <c r="O79" s="124"/>
      <c r="P79" s="124" t="s">
        <v>102</v>
      </c>
      <c r="Q79" s="124"/>
      <c r="R79" s="124"/>
    </row>
    <row r="80" spans="1:18" s="14" customFormat="1" ht="13.7" customHeight="1" x14ac:dyDescent="0.2">
      <c r="A80" s="118">
        <v>30</v>
      </c>
      <c r="B80" s="118" t="s">
        <v>103</v>
      </c>
      <c r="C80" s="118" t="s">
        <v>136</v>
      </c>
      <c r="D80" s="131" t="s">
        <v>157</v>
      </c>
      <c r="E80" s="119" t="s">
        <v>158</v>
      </c>
      <c r="F80" s="118" t="s">
        <v>114</v>
      </c>
      <c r="G80" s="125">
        <v>2.6989999999999998</v>
      </c>
      <c r="H80" s="141">
        <v>0</v>
      </c>
      <c r="I80" s="125">
        <f>ROUND(G80*H80,3)</f>
        <v>0</v>
      </c>
      <c r="J80" s="134">
        <v>6.3000000000000003E-4</v>
      </c>
      <c r="K80" s="125">
        <f>G80*J80</f>
        <v>1.7003699999999999E-3</v>
      </c>
      <c r="L80" s="134">
        <v>0</v>
      </c>
      <c r="M80" s="125">
        <f>G80*L80</f>
        <v>0</v>
      </c>
      <c r="N80" s="142">
        <v>20</v>
      </c>
      <c r="O80" s="136">
        <v>16</v>
      </c>
      <c r="P80" s="121" t="s">
        <v>106</v>
      </c>
      <c r="Q80" s="121"/>
      <c r="R80" s="121"/>
    </row>
    <row r="81" spans="1:18" s="14" customFormat="1" ht="15.75" customHeight="1" x14ac:dyDescent="0.2">
      <c r="A81" s="121" t="s">
        <v>139</v>
      </c>
      <c r="B81" s="121"/>
      <c r="C81" s="121"/>
      <c r="D81" s="121"/>
      <c r="E81" s="119" t="s">
        <v>156</v>
      </c>
      <c r="F81" s="121"/>
      <c r="G81" s="125">
        <v>2.6989999999999998</v>
      </c>
      <c r="H81" s="143" t="s">
        <v>139</v>
      </c>
      <c r="I81" s="121"/>
      <c r="J81" s="121"/>
      <c r="K81" s="121"/>
      <c r="L81" s="121"/>
      <c r="M81" s="121"/>
      <c r="N81" s="143"/>
      <c r="O81" s="121"/>
      <c r="P81" s="121" t="s">
        <v>106</v>
      </c>
      <c r="Q81" s="121"/>
      <c r="R81" s="121"/>
    </row>
    <row r="82" spans="1:18" s="14" customFormat="1" ht="15.75" customHeight="1" x14ac:dyDescent="0.2">
      <c r="A82" s="121" t="s">
        <v>139</v>
      </c>
      <c r="B82" s="121"/>
      <c r="C82" s="121"/>
      <c r="D82" s="121"/>
      <c r="E82" s="119" t="s">
        <v>110</v>
      </c>
      <c r="F82" s="121"/>
      <c r="G82" s="125">
        <v>2.6989999999999998</v>
      </c>
      <c r="H82" s="143" t="s">
        <v>139</v>
      </c>
      <c r="I82" s="121"/>
      <c r="J82" s="121"/>
      <c r="K82" s="121"/>
      <c r="L82" s="121"/>
      <c r="M82" s="121"/>
      <c r="N82" s="143"/>
      <c r="O82" s="121"/>
      <c r="P82" s="121" t="s">
        <v>106</v>
      </c>
      <c r="Q82" s="121"/>
      <c r="R82" s="121"/>
    </row>
    <row r="83" spans="1:18" s="14" customFormat="1" ht="24" customHeight="1" x14ac:dyDescent="0.2">
      <c r="A83" s="118">
        <v>31</v>
      </c>
      <c r="B83" s="118" t="s">
        <v>103</v>
      </c>
      <c r="C83" s="118" t="s">
        <v>136</v>
      </c>
      <c r="D83" s="131" t="s">
        <v>152</v>
      </c>
      <c r="E83" s="119" t="s">
        <v>181</v>
      </c>
      <c r="F83" s="118" t="s">
        <v>107</v>
      </c>
      <c r="G83" s="125">
        <v>43.93</v>
      </c>
      <c r="H83" s="141">
        <v>0</v>
      </c>
      <c r="I83" s="125">
        <f>ROUND(G83*H83,3)</f>
        <v>0</v>
      </c>
      <c r="J83" s="134">
        <v>3.2699999999999999E-3</v>
      </c>
      <c r="K83" s="125">
        <f>G83*J83</f>
        <v>0.1436511</v>
      </c>
      <c r="L83" s="134">
        <v>0</v>
      </c>
      <c r="M83" s="125">
        <f>G83*L83</f>
        <v>0</v>
      </c>
      <c r="N83" s="142">
        <v>20</v>
      </c>
      <c r="O83" s="136">
        <v>16</v>
      </c>
      <c r="P83" s="121" t="s">
        <v>106</v>
      </c>
      <c r="Q83" s="121"/>
      <c r="R83" s="121"/>
    </row>
    <row r="84" spans="1:18" s="14" customFormat="1" ht="15.75" customHeight="1" x14ac:dyDescent="0.2">
      <c r="A84" s="121" t="s">
        <v>139</v>
      </c>
      <c r="B84" s="121"/>
      <c r="C84" s="121"/>
      <c r="D84" s="121"/>
      <c r="E84" s="119" t="s">
        <v>156</v>
      </c>
      <c r="F84" s="121"/>
      <c r="G84" s="125">
        <v>43.93</v>
      </c>
      <c r="H84" s="143" t="s">
        <v>139</v>
      </c>
      <c r="I84" s="121"/>
      <c r="J84" s="121"/>
      <c r="K84" s="121"/>
      <c r="L84" s="121"/>
      <c r="M84" s="121"/>
      <c r="N84" s="143"/>
      <c r="O84" s="121"/>
      <c r="P84" s="121" t="s">
        <v>106</v>
      </c>
      <c r="Q84" s="121"/>
      <c r="R84" s="121"/>
    </row>
    <row r="85" spans="1:18" s="14" customFormat="1" ht="15.75" customHeight="1" x14ac:dyDescent="0.2">
      <c r="A85" s="121" t="s">
        <v>139</v>
      </c>
      <c r="B85" s="121"/>
      <c r="C85" s="121"/>
      <c r="D85" s="121"/>
      <c r="E85" s="119" t="s">
        <v>110</v>
      </c>
      <c r="F85" s="121"/>
      <c r="G85" s="125">
        <v>43.93</v>
      </c>
      <c r="H85" s="143" t="s">
        <v>139</v>
      </c>
      <c r="I85" s="121"/>
      <c r="J85" s="121"/>
      <c r="K85" s="121"/>
      <c r="L85" s="121"/>
      <c r="M85" s="121"/>
      <c r="N85" s="143"/>
      <c r="O85" s="121"/>
      <c r="P85" s="121" t="s">
        <v>106</v>
      </c>
      <c r="Q85" s="121"/>
      <c r="R85" s="121"/>
    </row>
    <row r="86" spans="1:18" s="14" customFormat="1" ht="13.7" customHeight="1" x14ac:dyDescent="0.2">
      <c r="A86" s="118">
        <v>32</v>
      </c>
      <c r="B86" s="118" t="s">
        <v>115</v>
      </c>
      <c r="C86" s="118" t="s">
        <v>116</v>
      </c>
      <c r="D86" s="131" t="s">
        <v>159</v>
      </c>
      <c r="E86" s="119" t="s">
        <v>182</v>
      </c>
      <c r="F86" s="118" t="s">
        <v>107</v>
      </c>
      <c r="G86" s="125">
        <v>48.96</v>
      </c>
      <c r="H86" s="141">
        <v>0</v>
      </c>
      <c r="I86" s="125">
        <f>ROUND(G86*H86,3)</f>
        <v>0</v>
      </c>
      <c r="J86" s="134">
        <v>1.46E-2</v>
      </c>
      <c r="K86" s="125">
        <f>G86*J86</f>
        <v>0.71481600000000001</v>
      </c>
      <c r="L86" s="134">
        <v>0</v>
      </c>
      <c r="M86" s="125">
        <f>G86*L86</f>
        <v>0</v>
      </c>
      <c r="N86" s="142">
        <v>20</v>
      </c>
      <c r="O86" s="136">
        <v>32</v>
      </c>
      <c r="P86" s="121" t="s">
        <v>106</v>
      </c>
      <c r="Q86" s="121"/>
      <c r="R86" s="121"/>
    </row>
    <row r="87" spans="1:18" s="14" customFormat="1" ht="15.75" customHeight="1" x14ac:dyDescent="0.2">
      <c r="A87" s="121" t="s">
        <v>139</v>
      </c>
      <c r="B87" s="121"/>
      <c r="C87" s="121"/>
      <c r="D87" s="121"/>
      <c r="E87" s="119" t="s">
        <v>183</v>
      </c>
      <c r="F87" s="121"/>
      <c r="G87" s="125">
        <v>43.93</v>
      </c>
      <c r="H87" s="143" t="s">
        <v>139</v>
      </c>
      <c r="I87" s="121"/>
      <c r="J87" s="121"/>
      <c r="K87" s="121"/>
      <c r="L87" s="121"/>
      <c r="M87" s="121"/>
      <c r="N87" s="143"/>
      <c r="O87" s="121"/>
      <c r="P87" s="121" t="s">
        <v>106</v>
      </c>
      <c r="Q87" s="121"/>
      <c r="R87" s="121"/>
    </row>
    <row r="88" spans="1:18" s="14" customFormat="1" ht="15.75" customHeight="1" x14ac:dyDescent="0.2">
      <c r="A88" s="121" t="s">
        <v>139</v>
      </c>
      <c r="B88" s="121"/>
      <c r="C88" s="121"/>
      <c r="D88" s="121"/>
      <c r="E88" s="119" t="s">
        <v>184</v>
      </c>
      <c r="F88" s="121"/>
      <c r="G88" s="125">
        <v>2.6989999999999998</v>
      </c>
      <c r="H88" s="143" t="s">
        <v>139</v>
      </c>
      <c r="I88" s="121"/>
      <c r="J88" s="121"/>
      <c r="K88" s="121"/>
      <c r="L88" s="121"/>
      <c r="M88" s="121"/>
      <c r="N88" s="143"/>
      <c r="O88" s="121"/>
      <c r="P88" s="121" t="s">
        <v>106</v>
      </c>
      <c r="Q88" s="121"/>
      <c r="R88" s="121"/>
    </row>
    <row r="89" spans="1:18" s="14" customFormat="1" ht="15.75" customHeight="1" x14ac:dyDescent="0.2">
      <c r="A89" s="121" t="s">
        <v>139</v>
      </c>
      <c r="B89" s="121"/>
      <c r="C89" s="121"/>
      <c r="D89" s="121"/>
      <c r="E89" s="119" t="s">
        <v>110</v>
      </c>
      <c r="F89" s="121"/>
      <c r="G89" s="125">
        <v>46.628999999999998</v>
      </c>
      <c r="H89" s="143" t="s">
        <v>139</v>
      </c>
      <c r="I89" s="121"/>
      <c r="J89" s="121"/>
      <c r="K89" s="121"/>
      <c r="L89" s="121"/>
      <c r="M89" s="121"/>
      <c r="N89" s="143"/>
      <c r="O89" s="121"/>
      <c r="P89" s="121" t="s">
        <v>106</v>
      </c>
      <c r="Q89" s="121"/>
      <c r="R89" s="121"/>
    </row>
    <row r="90" spans="1:18" s="101" customFormat="1" ht="12.75" customHeight="1" x14ac:dyDescent="0.2">
      <c r="A90" s="124" t="s">
        <v>139</v>
      </c>
      <c r="B90" s="224" t="s">
        <v>59</v>
      </c>
      <c r="C90" s="124"/>
      <c r="D90" s="124" t="s">
        <v>220</v>
      </c>
      <c r="E90" s="124" t="s">
        <v>221</v>
      </c>
      <c r="F90" s="124"/>
      <c r="G90" s="124"/>
      <c r="H90" s="140" t="s">
        <v>139</v>
      </c>
      <c r="I90" s="225">
        <f>SUM(I91:I94)</f>
        <v>0</v>
      </c>
      <c r="J90" s="124"/>
      <c r="K90" s="225">
        <f>SUM(K91:K94)</f>
        <v>26.80816665</v>
      </c>
      <c r="L90" s="124"/>
      <c r="M90" s="225">
        <f>SUM(M91:M94)</f>
        <v>22.096999999999998</v>
      </c>
      <c r="N90" s="140"/>
      <c r="O90" s="124"/>
      <c r="P90" s="124" t="s">
        <v>102</v>
      </c>
      <c r="Q90" s="124"/>
      <c r="R90" s="124"/>
    </row>
    <row r="91" spans="1:18" s="14" customFormat="1" ht="12.75" customHeight="1" x14ac:dyDescent="0.2">
      <c r="A91" s="118">
        <v>33</v>
      </c>
      <c r="B91" s="121"/>
      <c r="C91" s="121"/>
      <c r="D91" s="121"/>
      <c r="E91" s="216" t="s">
        <v>222</v>
      </c>
      <c r="F91" s="121" t="s">
        <v>118</v>
      </c>
      <c r="G91" s="125">
        <v>6</v>
      </c>
      <c r="H91" s="141">
        <v>0</v>
      </c>
      <c r="I91" s="141">
        <v>0</v>
      </c>
      <c r="J91" s="121"/>
      <c r="K91" s="121"/>
      <c r="L91" s="121"/>
      <c r="M91" s="121"/>
      <c r="N91" s="143"/>
      <c r="O91" s="121"/>
      <c r="P91" s="121"/>
      <c r="Q91" s="121"/>
      <c r="R91" s="121"/>
    </row>
    <row r="92" spans="1:18" s="14" customFormat="1" ht="11.25" customHeight="1" x14ac:dyDescent="0.2">
      <c r="A92" s="118">
        <v>34</v>
      </c>
      <c r="B92" s="121"/>
      <c r="C92" s="121"/>
      <c r="D92" s="121"/>
      <c r="E92" s="216" t="s">
        <v>223</v>
      </c>
      <c r="F92" s="121" t="s">
        <v>118</v>
      </c>
      <c r="G92" s="125">
        <v>8</v>
      </c>
      <c r="H92" s="141">
        <v>0</v>
      </c>
      <c r="I92" s="141">
        <v>0</v>
      </c>
      <c r="J92" s="121"/>
      <c r="K92" s="121"/>
      <c r="L92" s="121"/>
      <c r="M92" s="121"/>
      <c r="N92" s="143"/>
      <c r="O92" s="121"/>
      <c r="P92" s="121"/>
      <c r="Q92" s="121"/>
      <c r="R92" s="121"/>
    </row>
    <row r="93" spans="1:18" s="108" customFormat="1" ht="10.5" customHeight="1" x14ac:dyDescent="0.2">
      <c r="A93" s="118">
        <v>35</v>
      </c>
      <c r="B93" s="144"/>
      <c r="C93" s="144"/>
      <c r="D93" s="144"/>
      <c r="E93" s="216" t="s">
        <v>224</v>
      </c>
      <c r="F93" s="121" t="s">
        <v>118</v>
      </c>
      <c r="G93" s="125">
        <v>2</v>
      </c>
      <c r="H93" s="141">
        <v>0</v>
      </c>
      <c r="I93" s="141">
        <v>0</v>
      </c>
      <c r="J93" s="144"/>
      <c r="K93" s="227">
        <f>K14+K62</f>
        <v>26.80816665</v>
      </c>
      <c r="L93" s="144"/>
      <c r="M93" s="227">
        <f>M14+M62</f>
        <v>22.096999999999998</v>
      </c>
      <c r="N93" s="145"/>
      <c r="O93" s="144"/>
      <c r="P93" s="144"/>
      <c r="Q93" s="144"/>
      <c r="R93" s="144"/>
    </row>
    <row r="94" spans="1:18" ht="11.25" customHeight="1" x14ac:dyDescent="0.2">
      <c r="A94" s="118">
        <v>36</v>
      </c>
      <c r="B94" s="146"/>
      <c r="C94" s="146"/>
      <c r="D94" s="146"/>
      <c r="E94" s="216" t="s">
        <v>225</v>
      </c>
      <c r="F94" s="121" t="s">
        <v>118</v>
      </c>
      <c r="G94" s="230">
        <v>3</v>
      </c>
      <c r="H94" s="141">
        <v>0</v>
      </c>
      <c r="I94" s="141">
        <v>0</v>
      </c>
      <c r="J94" s="146"/>
      <c r="K94" s="146"/>
      <c r="L94" s="146"/>
      <c r="M94" s="146"/>
      <c r="N94" s="146"/>
      <c r="O94" s="146"/>
      <c r="P94" s="146"/>
      <c r="Q94" s="146"/>
      <c r="R94" s="146"/>
    </row>
    <row r="95" spans="1:18" ht="11.25" customHeight="1" x14ac:dyDescent="0.2">
      <c r="A95" s="118">
        <v>37</v>
      </c>
      <c r="B95" s="146"/>
      <c r="C95" s="146"/>
      <c r="D95" s="146"/>
      <c r="E95" s="216" t="s">
        <v>226</v>
      </c>
      <c r="F95" s="121" t="s">
        <v>118</v>
      </c>
      <c r="G95" s="230">
        <v>6</v>
      </c>
      <c r="H95" s="141">
        <v>0</v>
      </c>
      <c r="I95" s="141">
        <v>0</v>
      </c>
      <c r="J95" s="146"/>
      <c r="K95" s="146"/>
      <c r="L95" s="146"/>
      <c r="M95" s="146"/>
      <c r="N95" s="146"/>
      <c r="O95" s="146"/>
      <c r="P95" s="146"/>
      <c r="Q95" s="146"/>
      <c r="R95" s="146"/>
    </row>
    <row r="96" spans="1:18" ht="11.25" customHeight="1" x14ac:dyDescent="0.2">
      <c r="A96" s="118">
        <v>38</v>
      </c>
      <c r="B96" s="146"/>
      <c r="C96" s="146"/>
      <c r="D96" s="146"/>
      <c r="E96" s="216" t="s">
        <v>227</v>
      </c>
      <c r="F96" s="121" t="s">
        <v>118</v>
      </c>
      <c r="G96" s="230">
        <v>1</v>
      </c>
      <c r="H96" s="141">
        <v>0</v>
      </c>
      <c r="I96" s="141">
        <v>0</v>
      </c>
      <c r="J96" s="146"/>
      <c r="K96" s="146"/>
      <c r="L96" s="146"/>
      <c r="M96" s="146"/>
      <c r="N96" s="146"/>
      <c r="O96" s="146"/>
      <c r="P96" s="146"/>
      <c r="Q96" s="146"/>
      <c r="R96" s="146"/>
    </row>
    <row r="97" spans="1:18" ht="11.25" customHeight="1" x14ac:dyDescent="0.2">
      <c r="A97" s="118">
        <v>39</v>
      </c>
      <c r="B97" s="146"/>
      <c r="C97" s="146"/>
      <c r="D97" s="146"/>
      <c r="E97" s="216" t="s">
        <v>228</v>
      </c>
      <c r="F97" s="121" t="s">
        <v>118</v>
      </c>
      <c r="G97" s="230">
        <v>2</v>
      </c>
      <c r="H97" s="141">
        <v>0</v>
      </c>
      <c r="I97" s="141">
        <v>0</v>
      </c>
      <c r="J97" s="146"/>
      <c r="K97" s="146"/>
      <c r="L97" s="146"/>
      <c r="M97" s="146"/>
      <c r="N97" s="146"/>
      <c r="O97" s="146"/>
      <c r="P97" s="146"/>
      <c r="Q97" s="146"/>
      <c r="R97" s="146"/>
    </row>
    <row r="98" spans="1:18" ht="11.25" customHeight="1" x14ac:dyDescent="0.2">
      <c r="A98" s="118">
        <v>40</v>
      </c>
      <c r="B98" s="146"/>
      <c r="C98" s="146"/>
      <c r="D98" s="146"/>
      <c r="E98" s="216" t="s">
        <v>229</v>
      </c>
      <c r="F98" s="228" t="s">
        <v>114</v>
      </c>
      <c r="G98" s="230">
        <v>30</v>
      </c>
      <c r="H98" s="141">
        <v>0</v>
      </c>
      <c r="I98" s="141">
        <v>0</v>
      </c>
      <c r="J98" s="146"/>
      <c r="K98" s="146"/>
      <c r="L98" s="146"/>
      <c r="M98" s="146"/>
      <c r="N98" s="146"/>
      <c r="O98" s="146"/>
      <c r="P98" s="146"/>
      <c r="Q98" s="146"/>
      <c r="R98" s="146"/>
    </row>
    <row r="99" spans="1:18" ht="11.25" customHeight="1" x14ac:dyDescent="0.2">
      <c r="A99" s="118">
        <v>41</v>
      </c>
      <c r="E99" s="216" t="s">
        <v>230</v>
      </c>
      <c r="F99" s="229" t="s">
        <v>114</v>
      </c>
      <c r="G99" s="230">
        <v>180</v>
      </c>
      <c r="H99" s="141">
        <v>0</v>
      </c>
      <c r="I99" s="141">
        <v>0</v>
      </c>
    </row>
    <row r="100" spans="1:18" ht="11.25" customHeight="1" x14ac:dyDescent="0.2">
      <c r="A100" s="118">
        <v>42</v>
      </c>
      <c r="E100" s="216" t="s">
        <v>231</v>
      </c>
      <c r="F100" s="229" t="s">
        <v>114</v>
      </c>
      <c r="G100" s="230">
        <v>150</v>
      </c>
      <c r="H100" s="141">
        <v>0</v>
      </c>
      <c r="I100" s="141">
        <v>0</v>
      </c>
    </row>
    <row r="101" spans="1:18" ht="11.25" customHeight="1" x14ac:dyDescent="0.2">
      <c r="A101" s="118">
        <v>43</v>
      </c>
      <c r="E101" s="216" t="s">
        <v>232</v>
      </c>
      <c r="F101" s="229" t="s">
        <v>114</v>
      </c>
      <c r="G101" s="230">
        <v>10</v>
      </c>
      <c r="H101" s="141">
        <v>0</v>
      </c>
      <c r="I101" s="141">
        <v>0</v>
      </c>
    </row>
    <row r="102" spans="1:18" ht="11.25" customHeight="1" x14ac:dyDescent="0.2">
      <c r="A102" s="118">
        <v>44</v>
      </c>
      <c r="E102" s="216" t="s">
        <v>233</v>
      </c>
      <c r="F102" s="229" t="s">
        <v>114</v>
      </c>
      <c r="G102" s="230">
        <v>10</v>
      </c>
      <c r="H102" s="141">
        <v>0</v>
      </c>
      <c r="I102" s="141">
        <v>0</v>
      </c>
    </row>
    <row r="103" spans="1:18" ht="11.25" customHeight="1" x14ac:dyDescent="0.2">
      <c r="A103" s="118">
        <v>45</v>
      </c>
      <c r="E103" s="216" t="s">
        <v>234</v>
      </c>
      <c r="F103" s="229" t="s">
        <v>118</v>
      </c>
      <c r="G103" s="230">
        <v>10</v>
      </c>
      <c r="H103" s="141">
        <v>0</v>
      </c>
      <c r="I103" s="141">
        <v>0</v>
      </c>
    </row>
    <row r="104" spans="1:18" ht="11.25" customHeight="1" x14ac:dyDescent="0.2">
      <c r="A104" s="118">
        <v>46</v>
      </c>
      <c r="E104" s="216" t="s">
        <v>235</v>
      </c>
      <c r="F104" s="229" t="s">
        <v>118</v>
      </c>
      <c r="G104" s="230">
        <v>2</v>
      </c>
      <c r="H104" s="141">
        <v>0</v>
      </c>
      <c r="I104" s="141">
        <v>0</v>
      </c>
    </row>
    <row r="105" spans="1:18" ht="11.25" customHeight="1" x14ac:dyDescent="0.2">
      <c r="A105" s="118">
        <v>47</v>
      </c>
      <c r="E105" s="216" t="s">
        <v>236</v>
      </c>
      <c r="F105" s="229" t="s">
        <v>118</v>
      </c>
      <c r="G105" s="230">
        <v>6</v>
      </c>
      <c r="H105" s="141">
        <v>0</v>
      </c>
      <c r="I105" s="141">
        <v>0</v>
      </c>
    </row>
    <row r="106" spans="1:18" ht="11.25" customHeight="1" x14ac:dyDescent="0.2">
      <c r="A106" s="118">
        <v>48</v>
      </c>
      <c r="E106" s="216" t="s">
        <v>237</v>
      </c>
      <c r="F106" s="229" t="s">
        <v>118</v>
      </c>
      <c r="G106" s="230">
        <v>180</v>
      </c>
      <c r="H106" s="141">
        <v>0</v>
      </c>
      <c r="I106" s="141">
        <v>0</v>
      </c>
    </row>
    <row r="107" spans="1:18" ht="11.25" customHeight="1" x14ac:dyDescent="0.2">
      <c r="A107" s="118">
        <v>49</v>
      </c>
      <c r="E107" s="216" t="s">
        <v>43</v>
      </c>
      <c r="F107" s="229" t="s">
        <v>241</v>
      </c>
      <c r="G107" s="230">
        <v>1</v>
      </c>
      <c r="H107" s="141">
        <v>0</v>
      </c>
      <c r="I107" s="141">
        <v>0</v>
      </c>
    </row>
    <row r="108" spans="1:18" ht="11.25" customHeight="1" x14ac:dyDescent="0.2">
      <c r="A108" s="118">
        <v>50</v>
      </c>
      <c r="E108" s="216" t="s">
        <v>240</v>
      </c>
      <c r="F108" s="229" t="s">
        <v>241</v>
      </c>
      <c r="G108" s="230">
        <v>1</v>
      </c>
      <c r="H108" s="141">
        <v>0</v>
      </c>
      <c r="I108" s="141">
        <v>0</v>
      </c>
    </row>
    <row r="109" spans="1:18" ht="11.25" customHeight="1" x14ac:dyDescent="0.2">
      <c r="A109" s="118">
        <v>51</v>
      </c>
      <c r="E109" s="231" t="s">
        <v>238</v>
      </c>
      <c r="F109" s="229" t="s">
        <v>118</v>
      </c>
      <c r="G109" s="232">
        <v>1</v>
      </c>
      <c r="H109" s="141">
        <v>0</v>
      </c>
      <c r="I109" s="141">
        <v>0</v>
      </c>
    </row>
    <row r="110" spans="1:18" ht="11.25" customHeight="1" x14ac:dyDescent="0.2">
      <c r="A110" s="118">
        <v>52</v>
      </c>
      <c r="E110" s="229" t="s">
        <v>239</v>
      </c>
      <c r="F110" s="229" t="s">
        <v>241</v>
      </c>
      <c r="G110" s="230">
        <v>1</v>
      </c>
      <c r="H110" s="141">
        <v>0</v>
      </c>
      <c r="I110" s="141">
        <v>0</v>
      </c>
    </row>
    <row r="111" spans="1:18" ht="11.25" customHeight="1" x14ac:dyDescent="0.2">
      <c r="A111" s="118">
        <v>53</v>
      </c>
      <c r="E111" s="229" t="s">
        <v>242</v>
      </c>
      <c r="F111" s="229" t="s">
        <v>241</v>
      </c>
      <c r="G111" s="230">
        <v>1</v>
      </c>
      <c r="H111" s="141">
        <v>0</v>
      </c>
      <c r="I111" s="141">
        <v>0</v>
      </c>
    </row>
    <row r="112" spans="1:18" ht="11.25" customHeight="1" x14ac:dyDescent="0.2">
      <c r="A112" s="118">
        <v>54</v>
      </c>
      <c r="E112" s="229" t="s">
        <v>243</v>
      </c>
      <c r="F112" s="229" t="s">
        <v>241</v>
      </c>
      <c r="G112" s="230">
        <v>1</v>
      </c>
      <c r="H112" s="141">
        <v>0</v>
      </c>
      <c r="I112" s="141">
        <v>0</v>
      </c>
    </row>
    <row r="113" spans="1:18" ht="11.25" customHeight="1" x14ac:dyDescent="0.2">
      <c r="A113" s="118">
        <v>55</v>
      </c>
      <c r="E113" s="229" t="s">
        <v>244</v>
      </c>
      <c r="F113" s="229" t="s">
        <v>241</v>
      </c>
      <c r="G113" s="230">
        <v>1</v>
      </c>
      <c r="H113" s="141">
        <v>0</v>
      </c>
      <c r="I113" s="141">
        <v>0</v>
      </c>
    </row>
    <row r="114" spans="1:18" ht="11.25" customHeight="1" x14ac:dyDescent="0.2">
      <c r="A114" s="118">
        <v>56</v>
      </c>
      <c r="E114" s="229" t="s">
        <v>245</v>
      </c>
      <c r="F114" s="229" t="s">
        <v>118</v>
      </c>
      <c r="G114" s="230">
        <v>1</v>
      </c>
      <c r="H114" s="141">
        <v>0</v>
      </c>
      <c r="I114" s="141">
        <v>0</v>
      </c>
    </row>
    <row r="115" spans="1:18" s="101" customFormat="1" ht="12.75" customHeight="1" x14ac:dyDescent="0.2">
      <c r="A115" s="124" t="s">
        <v>139</v>
      </c>
      <c r="B115" s="224" t="s">
        <v>59</v>
      </c>
      <c r="C115" s="124"/>
      <c r="D115" s="124" t="s">
        <v>220</v>
      </c>
      <c r="E115" s="124" t="s">
        <v>246</v>
      </c>
      <c r="F115" s="124"/>
      <c r="G115" s="124"/>
      <c r="H115" s="140" t="s">
        <v>139</v>
      </c>
      <c r="I115" s="225">
        <f>SUM(I116:I119)</f>
        <v>0</v>
      </c>
      <c r="J115" s="124"/>
      <c r="K115" s="225">
        <f>SUM(K116:K119)</f>
        <v>0</v>
      </c>
      <c r="L115" s="124"/>
      <c r="M115" s="225">
        <f>SUM(M116:M119)</f>
        <v>0</v>
      </c>
      <c r="N115" s="140"/>
      <c r="O115" s="124"/>
      <c r="P115" s="124" t="s">
        <v>102</v>
      </c>
      <c r="Q115" s="124"/>
      <c r="R115" s="124"/>
    </row>
    <row r="116" spans="1:18" ht="12.75" customHeight="1" x14ac:dyDescent="0.2">
      <c r="A116" s="118">
        <v>57</v>
      </c>
      <c r="B116" s="229"/>
      <c r="C116" s="229"/>
      <c r="D116" s="233" t="s">
        <v>250</v>
      </c>
      <c r="E116" s="234" t="s">
        <v>247</v>
      </c>
      <c r="F116" s="229" t="s">
        <v>118</v>
      </c>
      <c r="G116" s="230">
        <v>1</v>
      </c>
      <c r="H116" s="141">
        <v>0</v>
      </c>
      <c r="I116" s="141">
        <v>0</v>
      </c>
      <c r="J116" s="229"/>
      <c r="K116" s="229"/>
      <c r="L116" s="229"/>
      <c r="M116" s="229"/>
      <c r="N116" s="229"/>
    </row>
    <row r="117" spans="1:18" ht="11.25" customHeight="1" x14ac:dyDescent="0.2">
      <c r="A117" s="229"/>
      <c r="B117" s="229"/>
      <c r="C117" s="229"/>
      <c r="D117" s="229"/>
      <c r="E117" s="234" t="s">
        <v>248</v>
      </c>
      <c r="F117" s="229"/>
      <c r="G117" s="229"/>
      <c r="H117" s="229"/>
      <c r="I117" s="229"/>
      <c r="J117" s="229"/>
      <c r="K117" s="229"/>
      <c r="L117" s="229"/>
      <c r="M117" s="229"/>
      <c r="N117" s="229"/>
    </row>
    <row r="118" spans="1:18" ht="11.25" customHeight="1" x14ac:dyDescent="0.2">
      <c r="A118" s="229"/>
      <c r="B118" s="229"/>
      <c r="C118" s="229"/>
      <c r="D118" s="229"/>
      <c r="E118" s="234" t="s">
        <v>251</v>
      </c>
      <c r="F118" s="229"/>
      <c r="G118" s="229"/>
      <c r="H118" s="229"/>
      <c r="I118" s="229"/>
      <c r="J118" s="229"/>
      <c r="K118" s="229"/>
      <c r="L118" s="229"/>
      <c r="M118" s="229"/>
      <c r="N118" s="229"/>
    </row>
    <row r="119" spans="1:18" ht="11.25" customHeight="1" x14ac:dyDescent="0.2">
      <c r="A119" s="229"/>
      <c r="B119" s="229"/>
      <c r="C119" s="229"/>
      <c r="D119" s="229"/>
      <c r="E119" s="234" t="s">
        <v>249</v>
      </c>
      <c r="F119" s="229"/>
      <c r="G119" s="229"/>
      <c r="H119" s="229"/>
      <c r="I119" s="229"/>
      <c r="J119" s="229"/>
      <c r="K119" s="229"/>
      <c r="L119" s="229"/>
      <c r="M119" s="229"/>
      <c r="N119" s="229"/>
    </row>
    <row r="120" spans="1:18" ht="11.25" customHeight="1" x14ac:dyDescent="0.2">
      <c r="A120" s="118">
        <v>58</v>
      </c>
      <c r="B120" s="229"/>
      <c r="C120" s="229"/>
      <c r="D120" s="233" t="s">
        <v>252</v>
      </c>
      <c r="E120" s="234" t="s">
        <v>253</v>
      </c>
      <c r="F120" s="229" t="s">
        <v>118</v>
      </c>
      <c r="G120" s="230">
        <v>1</v>
      </c>
      <c r="H120" s="141">
        <v>0</v>
      </c>
      <c r="I120" s="141">
        <v>0</v>
      </c>
      <c r="J120" s="229"/>
      <c r="K120" s="229"/>
      <c r="L120" s="229"/>
      <c r="M120" s="229"/>
      <c r="N120" s="229"/>
    </row>
    <row r="121" spans="1:18" ht="11.25" customHeight="1" x14ac:dyDescent="0.2">
      <c r="A121" s="229"/>
      <c r="B121" s="229"/>
      <c r="C121" s="229"/>
      <c r="D121" s="229"/>
      <c r="E121" s="234" t="s">
        <v>254</v>
      </c>
      <c r="F121" s="229"/>
      <c r="G121" s="229"/>
      <c r="H121" s="229"/>
      <c r="I121" s="229"/>
      <c r="J121" s="229"/>
      <c r="K121" s="229"/>
      <c r="L121" s="229"/>
      <c r="M121" s="229"/>
      <c r="N121" s="229"/>
    </row>
    <row r="122" spans="1:18" ht="11.25" customHeight="1" x14ac:dyDescent="0.2">
      <c r="A122" s="229"/>
      <c r="B122" s="229"/>
      <c r="C122" s="229"/>
      <c r="D122" s="229"/>
      <c r="E122" s="234" t="s">
        <v>255</v>
      </c>
      <c r="F122" s="229"/>
      <c r="G122" s="229"/>
      <c r="H122" s="229"/>
      <c r="I122" s="229"/>
      <c r="J122" s="229"/>
      <c r="K122" s="229"/>
      <c r="L122" s="229"/>
      <c r="M122" s="229"/>
      <c r="N122" s="229"/>
    </row>
    <row r="123" spans="1:18" ht="11.25" customHeight="1" x14ac:dyDescent="0.2">
      <c r="A123" s="118">
        <v>59</v>
      </c>
      <c r="B123" s="229"/>
      <c r="C123" s="229"/>
      <c r="D123" s="233" t="s">
        <v>256</v>
      </c>
      <c r="E123" s="234" t="s">
        <v>257</v>
      </c>
      <c r="F123" s="229" t="s">
        <v>118</v>
      </c>
      <c r="G123" s="230">
        <v>1</v>
      </c>
      <c r="H123" s="141">
        <v>0</v>
      </c>
      <c r="I123" s="141">
        <v>0</v>
      </c>
      <c r="J123" s="229"/>
      <c r="K123" s="229"/>
      <c r="L123" s="229"/>
      <c r="M123" s="229"/>
      <c r="N123" s="229"/>
    </row>
    <row r="124" spans="1:18" ht="11.25" customHeight="1" x14ac:dyDescent="0.2">
      <c r="A124" s="229"/>
      <c r="B124" s="229"/>
      <c r="C124" s="229"/>
      <c r="D124" s="229"/>
      <c r="E124" s="234" t="s">
        <v>258</v>
      </c>
      <c r="F124" s="229"/>
      <c r="G124" s="229"/>
      <c r="H124" s="229"/>
      <c r="I124" s="229"/>
      <c r="J124" s="229"/>
      <c r="K124" s="229"/>
      <c r="L124" s="229"/>
      <c r="M124" s="229"/>
      <c r="N124" s="229"/>
    </row>
    <row r="125" spans="1:18" ht="11.25" customHeight="1" x14ac:dyDescent="0.2">
      <c r="A125" s="229"/>
      <c r="B125" s="229"/>
      <c r="C125" s="229"/>
      <c r="D125" s="229"/>
      <c r="E125" s="234" t="s">
        <v>259</v>
      </c>
      <c r="F125" s="229"/>
      <c r="G125" s="229"/>
      <c r="H125" s="229"/>
      <c r="I125" s="229"/>
      <c r="J125" s="229"/>
      <c r="K125" s="229"/>
      <c r="L125" s="229"/>
      <c r="M125" s="229"/>
      <c r="N125" s="229"/>
    </row>
    <row r="126" spans="1:18" ht="11.25" customHeight="1" x14ac:dyDescent="0.2">
      <c r="A126" s="229"/>
      <c r="B126" s="229"/>
      <c r="C126" s="229"/>
      <c r="D126" s="229"/>
      <c r="E126" s="234" t="s">
        <v>260</v>
      </c>
      <c r="F126" s="229"/>
      <c r="G126" s="229"/>
      <c r="H126" s="229"/>
      <c r="I126" s="229"/>
      <c r="J126" s="229"/>
      <c r="K126" s="229"/>
      <c r="L126" s="229"/>
      <c r="M126" s="229"/>
      <c r="N126" s="229"/>
    </row>
    <row r="127" spans="1:18" ht="11.25" customHeight="1" x14ac:dyDescent="0.2">
      <c r="A127" s="229"/>
      <c r="B127" s="229"/>
      <c r="C127" s="229"/>
      <c r="D127" s="229"/>
      <c r="E127" s="234" t="s">
        <v>261</v>
      </c>
      <c r="F127" s="229"/>
      <c r="G127" s="229"/>
      <c r="H127" s="229"/>
      <c r="I127" s="229"/>
      <c r="J127" s="229"/>
      <c r="K127" s="229"/>
      <c r="L127" s="229"/>
      <c r="M127" s="229"/>
      <c r="N127" s="229"/>
    </row>
    <row r="128" spans="1:18" ht="11.25" customHeight="1" x14ac:dyDescent="0.2">
      <c r="A128" s="229">
        <v>60</v>
      </c>
      <c r="B128" s="229"/>
      <c r="C128" s="229"/>
      <c r="D128" s="229"/>
      <c r="E128" s="234" t="s">
        <v>262</v>
      </c>
      <c r="F128" s="229" t="s">
        <v>263</v>
      </c>
      <c r="G128" s="230">
        <v>5</v>
      </c>
      <c r="H128" s="141">
        <v>0</v>
      </c>
      <c r="I128" s="141">
        <v>0</v>
      </c>
      <c r="J128" s="229"/>
      <c r="K128" s="229"/>
      <c r="L128" s="229"/>
      <c r="M128" s="229"/>
      <c r="N128" s="229"/>
    </row>
    <row r="129" spans="1:18" ht="23.25" customHeight="1" x14ac:dyDescent="0.2">
      <c r="A129" s="229">
        <v>61</v>
      </c>
      <c r="B129" s="229"/>
      <c r="C129" s="229"/>
      <c r="D129" s="229"/>
      <c r="E129" s="234" t="s">
        <v>264</v>
      </c>
      <c r="F129" s="229" t="s">
        <v>241</v>
      </c>
      <c r="G129" s="235">
        <v>1</v>
      </c>
      <c r="H129" s="248">
        <v>0</v>
      </c>
      <c r="I129" s="248">
        <v>0</v>
      </c>
      <c r="J129" s="229"/>
      <c r="K129" s="229"/>
      <c r="L129" s="229"/>
      <c r="M129" s="229"/>
      <c r="N129" s="229"/>
    </row>
    <row r="130" spans="1:18" ht="36" customHeight="1" x14ac:dyDescent="0.2">
      <c r="A130" s="229">
        <v>62</v>
      </c>
      <c r="B130" s="229"/>
      <c r="C130" s="229"/>
      <c r="D130" s="229"/>
      <c r="E130" s="234" t="s">
        <v>265</v>
      </c>
      <c r="F130" s="229" t="s">
        <v>241</v>
      </c>
      <c r="G130" s="235">
        <v>1</v>
      </c>
      <c r="H130" s="248">
        <v>0</v>
      </c>
      <c r="I130" s="248">
        <v>0</v>
      </c>
      <c r="J130" s="229"/>
      <c r="K130" s="229"/>
      <c r="L130" s="229"/>
      <c r="M130" s="229"/>
      <c r="N130" s="229"/>
    </row>
    <row r="131" spans="1:18" ht="11.25" customHeight="1" x14ac:dyDescent="0.2">
      <c r="A131" s="229">
        <v>63</v>
      </c>
      <c r="B131" s="229"/>
      <c r="C131" s="229"/>
      <c r="D131" s="229"/>
      <c r="E131" s="234" t="s">
        <v>266</v>
      </c>
      <c r="F131" s="229" t="s">
        <v>241</v>
      </c>
      <c r="G131" s="235">
        <v>1</v>
      </c>
      <c r="H131" s="141">
        <v>0</v>
      </c>
      <c r="I131" s="141">
        <v>0</v>
      </c>
      <c r="J131" s="229"/>
      <c r="K131" s="229"/>
      <c r="L131" s="229"/>
      <c r="M131" s="229"/>
      <c r="N131" s="229"/>
    </row>
    <row r="132" spans="1:18" ht="11.25" customHeight="1" x14ac:dyDescent="0.2">
      <c r="A132" s="229">
        <v>64</v>
      </c>
      <c r="B132" s="229"/>
      <c r="C132" s="229"/>
      <c r="D132" s="229"/>
      <c r="E132" s="236" t="s">
        <v>267</v>
      </c>
      <c r="F132" s="14" t="s">
        <v>241</v>
      </c>
      <c r="G132" s="238">
        <v>1</v>
      </c>
      <c r="H132" s="141">
        <v>0</v>
      </c>
      <c r="I132" s="141">
        <v>0</v>
      </c>
      <c r="J132" s="229"/>
      <c r="K132" s="229"/>
      <c r="L132" s="229"/>
      <c r="M132" s="229"/>
      <c r="N132" s="229"/>
    </row>
    <row r="133" spans="1:18" ht="11.25" customHeight="1" x14ac:dyDescent="0.2">
      <c r="A133" s="229">
        <v>65</v>
      </c>
      <c r="B133" s="229"/>
      <c r="C133" s="229"/>
      <c r="D133" s="229"/>
      <c r="E133" s="236" t="s">
        <v>268</v>
      </c>
      <c r="F133" s="14" t="s">
        <v>241</v>
      </c>
      <c r="G133" s="238">
        <v>1</v>
      </c>
      <c r="H133" s="141">
        <v>0</v>
      </c>
      <c r="I133" s="141">
        <v>0</v>
      </c>
      <c r="J133" s="229"/>
      <c r="K133" s="229"/>
      <c r="L133" s="229"/>
      <c r="M133" s="229"/>
      <c r="N133" s="229"/>
    </row>
    <row r="134" spans="1:18" ht="11.25" customHeight="1" x14ac:dyDescent="0.2">
      <c r="A134" s="229">
        <v>66</v>
      </c>
      <c r="B134" s="229"/>
      <c r="C134" s="229"/>
      <c r="D134" s="229"/>
      <c r="E134" s="236" t="s">
        <v>269</v>
      </c>
      <c r="F134" s="14" t="s">
        <v>241</v>
      </c>
      <c r="G134" s="238">
        <v>1</v>
      </c>
      <c r="H134" s="141">
        <v>0</v>
      </c>
      <c r="I134" s="141">
        <v>0</v>
      </c>
      <c r="J134" s="229"/>
      <c r="K134" s="229"/>
      <c r="L134" s="229"/>
      <c r="M134" s="229"/>
      <c r="N134" s="229"/>
    </row>
    <row r="135" spans="1:18" ht="11.25" customHeight="1" x14ac:dyDescent="0.2">
      <c r="A135" s="229">
        <v>67</v>
      </c>
      <c r="B135" s="229"/>
      <c r="C135" s="229"/>
      <c r="D135" s="229"/>
      <c r="E135" s="236" t="s">
        <v>270</v>
      </c>
      <c r="F135" s="14" t="s">
        <v>241</v>
      </c>
      <c r="G135" s="238">
        <v>1</v>
      </c>
      <c r="H135" s="141">
        <v>0</v>
      </c>
      <c r="I135" s="141">
        <v>0</v>
      </c>
      <c r="J135" s="229"/>
      <c r="K135" s="229"/>
      <c r="L135" s="229"/>
      <c r="M135" s="229"/>
      <c r="N135" s="229"/>
    </row>
    <row r="136" spans="1:18" ht="11.25" customHeight="1" x14ac:dyDescent="0.2">
      <c r="A136" s="229">
        <v>68</v>
      </c>
      <c r="B136" s="229"/>
      <c r="C136" s="229"/>
      <c r="D136" s="229"/>
      <c r="E136" s="237" t="s">
        <v>271</v>
      </c>
      <c r="F136" s="14" t="s">
        <v>241</v>
      </c>
      <c r="G136" s="238">
        <v>1</v>
      </c>
      <c r="H136" s="141">
        <v>0</v>
      </c>
      <c r="I136" s="141">
        <v>0</v>
      </c>
      <c r="J136" s="229"/>
      <c r="K136" s="229"/>
      <c r="L136" s="229"/>
      <c r="M136" s="229"/>
      <c r="N136" s="229"/>
    </row>
    <row r="137" spans="1:18" s="101" customFormat="1" ht="12.75" customHeight="1" x14ac:dyDescent="0.2">
      <c r="A137" s="124" t="s">
        <v>139</v>
      </c>
      <c r="B137" s="224" t="s">
        <v>59</v>
      </c>
      <c r="C137" s="124"/>
      <c r="D137" s="124" t="s">
        <v>220</v>
      </c>
      <c r="E137" s="124" t="s">
        <v>295</v>
      </c>
      <c r="F137" s="124"/>
      <c r="G137" s="124"/>
      <c r="H137" s="140" t="s">
        <v>139</v>
      </c>
      <c r="I137" s="225">
        <f>SUM(I138:I141)</f>
        <v>0</v>
      </c>
      <c r="J137" s="124"/>
      <c r="K137" s="225">
        <f>SUM(K138:K141)</f>
        <v>0</v>
      </c>
      <c r="L137" s="124"/>
      <c r="M137" s="225">
        <f>SUM(M138:M141)</f>
        <v>0</v>
      </c>
      <c r="N137" s="140"/>
      <c r="O137" s="124"/>
      <c r="P137" s="124" t="s">
        <v>102</v>
      </c>
      <c r="Q137" s="124"/>
      <c r="R137" s="124"/>
    </row>
    <row r="138" spans="1:18" ht="11.25" customHeight="1" x14ac:dyDescent="0.2">
      <c r="A138" s="229">
        <v>69</v>
      </c>
      <c r="B138" s="229"/>
      <c r="C138" s="229"/>
      <c r="D138" s="229"/>
      <c r="E138" s="242" t="s">
        <v>272</v>
      </c>
      <c r="F138" s="239" t="s">
        <v>263</v>
      </c>
      <c r="G138" s="243">
        <v>15</v>
      </c>
      <c r="H138" s="141">
        <v>0</v>
      </c>
      <c r="I138" s="141">
        <v>0</v>
      </c>
      <c r="J138" s="240">
        <v>15</v>
      </c>
      <c r="K138" s="229"/>
      <c r="L138" s="229"/>
      <c r="M138" s="229"/>
      <c r="N138" s="229"/>
    </row>
    <row r="139" spans="1:18" ht="24" customHeight="1" x14ac:dyDescent="0.2">
      <c r="A139" s="229">
        <v>70</v>
      </c>
      <c r="B139" s="229"/>
      <c r="C139" s="229"/>
      <c r="D139" s="229"/>
      <c r="E139" s="244" t="s">
        <v>273</v>
      </c>
      <c r="F139" s="245" t="s">
        <v>263</v>
      </c>
      <c r="G139" s="246">
        <v>15</v>
      </c>
      <c r="H139" s="141">
        <v>0</v>
      </c>
      <c r="I139" s="141">
        <v>0</v>
      </c>
      <c r="J139" s="241">
        <v>15</v>
      </c>
      <c r="K139" s="229"/>
      <c r="L139" s="229"/>
      <c r="M139" s="229"/>
      <c r="N139" s="229"/>
    </row>
    <row r="140" spans="1:18" ht="11.25" customHeight="1" x14ac:dyDescent="0.2">
      <c r="A140" s="229">
        <v>71</v>
      </c>
      <c r="B140" s="229"/>
      <c r="C140" s="229"/>
      <c r="D140" s="229"/>
      <c r="E140" s="242" t="s">
        <v>274</v>
      </c>
      <c r="F140" s="239" t="s">
        <v>42</v>
      </c>
      <c r="G140" s="242">
        <v>6.27</v>
      </c>
      <c r="H140" s="141">
        <v>0</v>
      </c>
      <c r="I140" s="141">
        <v>0</v>
      </c>
      <c r="J140" s="240">
        <v>6.5270000000000001</v>
      </c>
      <c r="K140" s="229"/>
      <c r="L140" s="229"/>
      <c r="M140" s="229"/>
      <c r="N140" s="229"/>
    </row>
    <row r="141" spans="1:18" ht="14.25" customHeight="1" x14ac:dyDescent="0.2">
      <c r="A141" s="229">
        <v>72</v>
      </c>
      <c r="B141" s="229"/>
      <c r="C141" s="229"/>
      <c r="D141" s="229"/>
      <c r="E141" s="242" t="s">
        <v>275</v>
      </c>
      <c r="F141" s="239" t="s">
        <v>263</v>
      </c>
      <c r="G141" s="240">
        <v>15</v>
      </c>
      <c r="H141" s="141">
        <v>0</v>
      </c>
      <c r="I141" s="141">
        <v>0</v>
      </c>
      <c r="J141" s="229"/>
      <c r="K141" s="229"/>
      <c r="L141" s="229"/>
      <c r="M141" s="229"/>
      <c r="N141" s="229"/>
    </row>
    <row r="142" spans="1:18" ht="11.25" customHeight="1" x14ac:dyDescent="0.2">
      <c r="A142" s="229">
        <v>73</v>
      </c>
      <c r="B142" s="229"/>
      <c r="C142" s="229"/>
      <c r="D142" s="229"/>
      <c r="E142" s="242" t="s">
        <v>276</v>
      </c>
      <c r="F142" s="239" t="s">
        <v>263</v>
      </c>
      <c r="G142" s="240">
        <v>14</v>
      </c>
      <c r="H142" s="141">
        <v>0</v>
      </c>
      <c r="I142" s="141">
        <v>0</v>
      </c>
      <c r="J142" s="229"/>
      <c r="K142" s="229"/>
      <c r="L142" s="229"/>
      <c r="M142" s="229"/>
      <c r="N142" s="229"/>
    </row>
    <row r="143" spans="1:18" ht="11.25" customHeight="1" x14ac:dyDescent="0.2">
      <c r="A143" s="229">
        <v>74</v>
      </c>
      <c r="B143" s="229"/>
      <c r="C143" s="229"/>
      <c r="D143" s="229"/>
      <c r="E143" s="242" t="s">
        <v>277</v>
      </c>
      <c r="F143" s="239" t="s">
        <v>114</v>
      </c>
      <c r="G143" s="240">
        <f>G141+G142</f>
        <v>29</v>
      </c>
      <c r="H143" s="141">
        <v>0</v>
      </c>
      <c r="I143" s="141">
        <v>0</v>
      </c>
      <c r="J143" s="229"/>
      <c r="K143" s="229"/>
      <c r="L143" s="229"/>
      <c r="M143" s="229"/>
      <c r="N143" s="229"/>
    </row>
    <row r="144" spans="1:18" ht="11.25" customHeight="1" x14ac:dyDescent="0.2">
      <c r="A144" s="229">
        <v>75</v>
      </c>
      <c r="B144" s="229"/>
      <c r="C144" s="229"/>
      <c r="D144" s="229"/>
      <c r="E144" s="242" t="s">
        <v>278</v>
      </c>
      <c r="F144" s="239" t="s">
        <v>118</v>
      </c>
      <c r="G144" s="240">
        <v>1</v>
      </c>
      <c r="H144" s="141">
        <v>0</v>
      </c>
      <c r="I144" s="141">
        <v>0</v>
      </c>
      <c r="J144" s="229"/>
      <c r="K144" s="229"/>
      <c r="L144" s="229"/>
      <c r="M144" s="229"/>
      <c r="N144" s="229"/>
    </row>
    <row r="145" spans="1:14" ht="11.25" customHeight="1" x14ac:dyDescent="0.2">
      <c r="A145" s="229">
        <v>76</v>
      </c>
      <c r="B145" s="229"/>
      <c r="C145" s="229"/>
      <c r="D145" s="229"/>
      <c r="E145" s="242" t="s">
        <v>279</v>
      </c>
      <c r="F145" s="239" t="s">
        <v>241</v>
      </c>
      <c r="G145" s="240">
        <v>1</v>
      </c>
      <c r="H145" s="141">
        <v>0</v>
      </c>
      <c r="I145" s="141">
        <v>0</v>
      </c>
      <c r="J145" s="229"/>
      <c r="K145" s="229"/>
      <c r="L145" s="229"/>
      <c r="M145" s="229"/>
      <c r="N145" s="229"/>
    </row>
    <row r="146" spans="1:14" ht="11.25" customHeight="1" x14ac:dyDescent="0.2">
      <c r="A146" s="229">
        <v>77</v>
      </c>
      <c r="B146" s="229"/>
      <c r="C146" s="229"/>
      <c r="D146" s="229"/>
      <c r="E146" s="242" t="s">
        <v>280</v>
      </c>
      <c r="F146" s="239" t="s">
        <v>42</v>
      </c>
      <c r="G146" s="240">
        <v>10.394</v>
      </c>
      <c r="H146" s="141">
        <v>0</v>
      </c>
      <c r="I146" s="141">
        <v>0</v>
      </c>
      <c r="J146" s="229"/>
      <c r="K146" s="229"/>
      <c r="L146" s="229"/>
      <c r="M146" s="229"/>
      <c r="N146" s="229"/>
    </row>
    <row r="147" spans="1:14" ht="11.25" customHeight="1" x14ac:dyDescent="0.2">
      <c r="A147" s="229">
        <v>78</v>
      </c>
      <c r="B147" s="229"/>
      <c r="C147" s="229"/>
      <c r="D147" s="229"/>
      <c r="E147" s="242" t="s">
        <v>281</v>
      </c>
      <c r="F147" s="239" t="s">
        <v>263</v>
      </c>
      <c r="G147" s="240">
        <v>15</v>
      </c>
      <c r="H147" s="141">
        <v>0</v>
      </c>
      <c r="I147" s="141">
        <v>0</v>
      </c>
      <c r="J147" s="229"/>
      <c r="K147" s="229"/>
      <c r="L147" s="229"/>
      <c r="M147" s="229"/>
      <c r="N147" s="229"/>
    </row>
    <row r="148" spans="1:14" ht="11.25" customHeight="1" x14ac:dyDescent="0.2">
      <c r="A148" s="229">
        <v>79</v>
      </c>
      <c r="B148" s="229"/>
      <c r="C148" s="229"/>
      <c r="D148" s="229"/>
      <c r="E148" s="242" t="s">
        <v>282</v>
      </c>
      <c r="F148" s="239" t="s">
        <v>118</v>
      </c>
      <c r="G148" s="240">
        <v>2</v>
      </c>
      <c r="H148" s="141">
        <v>0</v>
      </c>
      <c r="I148" s="141">
        <v>0</v>
      </c>
      <c r="J148" s="229"/>
      <c r="K148" s="229"/>
      <c r="L148" s="229"/>
      <c r="M148" s="229"/>
      <c r="N148" s="229"/>
    </row>
    <row r="149" spans="1:14" ht="11.25" customHeight="1" x14ac:dyDescent="0.2">
      <c r="A149" s="229">
        <v>80</v>
      </c>
      <c r="B149" s="229"/>
      <c r="C149" s="229"/>
      <c r="D149" s="229"/>
      <c r="E149" s="242" t="s">
        <v>283</v>
      </c>
      <c r="F149" s="239" t="s">
        <v>118</v>
      </c>
      <c r="G149" s="240">
        <v>2</v>
      </c>
      <c r="H149" s="141">
        <v>0</v>
      </c>
      <c r="I149" s="141">
        <v>0</v>
      </c>
      <c r="J149" s="229"/>
      <c r="K149" s="229"/>
      <c r="L149" s="229"/>
      <c r="M149" s="229"/>
      <c r="N149" s="229"/>
    </row>
    <row r="150" spans="1:14" ht="11.25" customHeight="1" x14ac:dyDescent="0.2">
      <c r="A150" s="229">
        <v>81</v>
      </c>
      <c r="B150" s="229"/>
      <c r="C150" s="229"/>
      <c r="D150" s="229"/>
      <c r="E150" s="242" t="s">
        <v>284</v>
      </c>
      <c r="F150" s="239" t="s">
        <v>114</v>
      </c>
      <c r="G150" s="240">
        <v>15</v>
      </c>
      <c r="H150" s="141">
        <v>0</v>
      </c>
      <c r="I150" s="141">
        <v>0</v>
      </c>
      <c r="J150" s="229"/>
      <c r="K150" s="229"/>
      <c r="L150" s="229"/>
      <c r="M150" s="229"/>
      <c r="N150" s="229"/>
    </row>
    <row r="151" spans="1:14" ht="11.25" customHeight="1" x14ac:dyDescent="0.2">
      <c r="A151" s="229">
        <v>82</v>
      </c>
      <c r="B151" s="229"/>
      <c r="C151" s="229"/>
      <c r="D151" s="229"/>
      <c r="E151" s="242" t="s">
        <v>285</v>
      </c>
      <c r="F151" s="239" t="s">
        <v>241</v>
      </c>
      <c r="G151" s="240">
        <v>1</v>
      </c>
      <c r="H151" s="141">
        <v>0</v>
      </c>
      <c r="I151" s="141">
        <v>0</v>
      </c>
      <c r="J151" s="229"/>
      <c r="K151" s="229"/>
      <c r="L151" s="229"/>
      <c r="M151" s="229"/>
      <c r="N151" s="229"/>
    </row>
    <row r="152" spans="1:14" ht="11.25" customHeight="1" x14ac:dyDescent="0.2">
      <c r="A152" s="229">
        <v>83</v>
      </c>
      <c r="B152" s="229"/>
      <c r="C152" s="229"/>
      <c r="D152" s="229"/>
      <c r="E152" s="242" t="s">
        <v>286</v>
      </c>
      <c r="F152" s="239" t="s">
        <v>114</v>
      </c>
      <c r="G152" s="240">
        <f>G150</f>
        <v>15</v>
      </c>
      <c r="H152" s="141">
        <v>0</v>
      </c>
      <c r="I152" s="141">
        <v>0</v>
      </c>
      <c r="J152" s="229"/>
      <c r="K152" s="229"/>
      <c r="L152" s="229"/>
      <c r="M152" s="229"/>
      <c r="N152" s="229"/>
    </row>
    <row r="153" spans="1:14" ht="11.25" customHeight="1" x14ac:dyDescent="0.2">
      <c r="A153" s="229">
        <v>84</v>
      </c>
      <c r="B153" s="229"/>
      <c r="C153" s="229"/>
      <c r="D153" s="229"/>
      <c r="E153" s="242" t="s">
        <v>287</v>
      </c>
      <c r="F153" s="239" t="s">
        <v>42</v>
      </c>
      <c r="G153" s="240">
        <v>15.819000000000001</v>
      </c>
      <c r="H153" s="141">
        <v>0</v>
      </c>
      <c r="I153" s="141">
        <v>0</v>
      </c>
      <c r="J153" s="229"/>
      <c r="K153" s="229"/>
      <c r="L153" s="229"/>
      <c r="M153" s="229"/>
      <c r="N153" s="229"/>
    </row>
    <row r="154" spans="1:14" ht="11.25" customHeight="1" x14ac:dyDescent="0.2">
      <c r="A154" s="229">
        <v>85</v>
      </c>
      <c r="B154" s="229"/>
      <c r="C154" s="229"/>
      <c r="D154" s="229"/>
      <c r="E154" s="242" t="s">
        <v>288</v>
      </c>
      <c r="F154" s="239" t="s">
        <v>138</v>
      </c>
      <c r="G154" s="240">
        <v>1</v>
      </c>
      <c r="H154" s="141">
        <v>0</v>
      </c>
      <c r="I154" s="141">
        <v>0</v>
      </c>
      <c r="J154" s="229"/>
      <c r="K154" s="229"/>
      <c r="L154" s="229"/>
      <c r="M154" s="229"/>
      <c r="N154" s="229"/>
    </row>
    <row r="155" spans="1:14" ht="11.25" customHeight="1" x14ac:dyDescent="0.2">
      <c r="A155" s="229">
        <v>86</v>
      </c>
      <c r="B155" s="229"/>
      <c r="C155" s="229"/>
      <c r="D155" s="229"/>
      <c r="E155" s="244" t="s">
        <v>289</v>
      </c>
      <c r="F155" s="245" t="s">
        <v>118</v>
      </c>
      <c r="G155" s="247">
        <v>1</v>
      </c>
      <c r="H155" s="141">
        <v>0</v>
      </c>
      <c r="I155" s="141">
        <v>0</v>
      </c>
      <c r="J155" s="229"/>
      <c r="K155" s="229"/>
      <c r="L155" s="229"/>
      <c r="M155" s="229"/>
      <c r="N155" s="229"/>
    </row>
    <row r="156" spans="1:14" ht="23.25" customHeight="1" x14ac:dyDescent="0.2">
      <c r="A156" s="229">
        <v>87</v>
      </c>
      <c r="B156" s="229"/>
      <c r="C156" s="229"/>
      <c r="D156" s="229"/>
      <c r="E156" s="242" t="s">
        <v>290</v>
      </c>
      <c r="F156" s="239" t="s">
        <v>138</v>
      </c>
      <c r="G156" s="240">
        <v>1</v>
      </c>
      <c r="H156" s="141">
        <v>0</v>
      </c>
      <c r="I156" s="141">
        <v>0</v>
      </c>
      <c r="J156" s="229"/>
      <c r="K156" s="229"/>
      <c r="L156" s="229"/>
      <c r="M156" s="229"/>
      <c r="N156" s="229"/>
    </row>
    <row r="157" spans="1:14" ht="23.25" customHeight="1" x14ac:dyDescent="0.2">
      <c r="A157" s="229">
        <v>88</v>
      </c>
      <c r="B157" s="229"/>
      <c r="C157" s="229"/>
      <c r="D157" s="229"/>
      <c r="E157" s="244" t="s">
        <v>291</v>
      </c>
      <c r="F157" s="245" t="s">
        <v>118</v>
      </c>
      <c r="G157" s="247">
        <v>1</v>
      </c>
      <c r="H157" s="141">
        <v>0</v>
      </c>
      <c r="I157" s="141">
        <v>0</v>
      </c>
      <c r="J157" s="229"/>
      <c r="K157" s="229"/>
      <c r="L157" s="229"/>
      <c r="M157" s="229"/>
      <c r="N157" s="229"/>
    </row>
    <row r="158" spans="1:14" ht="11.25" customHeight="1" x14ac:dyDescent="0.2">
      <c r="A158" s="229">
        <v>89</v>
      </c>
      <c r="B158" s="229"/>
      <c r="C158" s="229"/>
      <c r="D158" s="229"/>
      <c r="E158" s="242" t="s">
        <v>292</v>
      </c>
      <c r="F158" s="239" t="s">
        <v>138</v>
      </c>
      <c r="G158" s="240">
        <v>2</v>
      </c>
      <c r="H158" s="141">
        <v>0</v>
      </c>
      <c r="I158" s="141">
        <v>0</v>
      </c>
      <c r="J158" s="229"/>
      <c r="K158" s="229"/>
      <c r="L158" s="229"/>
      <c r="M158" s="229"/>
      <c r="N158" s="229"/>
    </row>
    <row r="159" spans="1:14" ht="11.25" customHeight="1" x14ac:dyDescent="0.2">
      <c r="A159" s="229">
        <v>90</v>
      </c>
      <c r="B159" s="229"/>
      <c r="C159" s="229"/>
      <c r="D159" s="229"/>
      <c r="E159" s="244" t="s">
        <v>293</v>
      </c>
      <c r="F159" s="245" t="s">
        <v>118</v>
      </c>
      <c r="G159" s="247">
        <v>2</v>
      </c>
      <c r="H159" s="141">
        <v>0</v>
      </c>
      <c r="I159" s="141">
        <v>0</v>
      </c>
      <c r="J159" s="229"/>
      <c r="K159" s="229"/>
      <c r="L159" s="229"/>
      <c r="M159" s="229"/>
      <c r="N159" s="229"/>
    </row>
    <row r="160" spans="1:14" ht="11.25" customHeight="1" x14ac:dyDescent="0.2">
      <c r="A160" s="229">
        <v>91</v>
      </c>
      <c r="B160" s="229"/>
      <c r="C160" s="229"/>
      <c r="D160" s="229"/>
      <c r="E160" s="242" t="s">
        <v>294</v>
      </c>
      <c r="F160" s="239" t="s">
        <v>42</v>
      </c>
      <c r="G160" s="240">
        <v>28.759</v>
      </c>
      <c r="H160" s="141">
        <v>0</v>
      </c>
      <c r="I160" s="141">
        <v>0</v>
      </c>
      <c r="J160" s="229"/>
      <c r="K160" s="229"/>
      <c r="L160" s="229"/>
      <c r="M160" s="229"/>
      <c r="N160" s="229"/>
    </row>
    <row r="161" spans="1:14" ht="11.25" customHeight="1" x14ac:dyDescent="0.2">
      <c r="A161" s="229"/>
      <c r="B161" s="229"/>
      <c r="C161" s="229"/>
      <c r="D161" s="229"/>
      <c r="E161" s="229"/>
      <c r="F161" s="229"/>
      <c r="G161" s="229"/>
      <c r="H161" s="229"/>
      <c r="I161" s="229"/>
      <c r="J161" s="229"/>
      <c r="K161" s="229"/>
      <c r="L161" s="229"/>
      <c r="M161" s="229"/>
      <c r="N161" s="229"/>
    </row>
    <row r="162" spans="1:14" ht="11.25" customHeight="1" x14ac:dyDescent="0.2">
      <c r="A162" s="229"/>
      <c r="B162" s="229"/>
      <c r="C162" s="229"/>
      <c r="D162" s="229"/>
      <c r="E162" s="229"/>
      <c r="F162" s="229"/>
      <c r="G162" s="229"/>
      <c r="H162" s="229"/>
      <c r="I162" s="229"/>
      <c r="J162" s="229"/>
      <c r="K162" s="229"/>
      <c r="L162" s="229"/>
      <c r="M162" s="229"/>
      <c r="N162" s="229"/>
    </row>
    <row r="163" spans="1:14" ht="11.25" customHeight="1" x14ac:dyDescent="0.2">
      <c r="A163" s="229"/>
      <c r="B163" s="229"/>
      <c r="C163" s="229"/>
      <c r="D163" s="229"/>
      <c r="E163" s="229"/>
      <c r="F163" s="229"/>
      <c r="G163" s="229"/>
      <c r="H163" s="229"/>
      <c r="I163" s="229"/>
      <c r="J163" s="229"/>
      <c r="K163" s="229"/>
      <c r="L163" s="229"/>
      <c r="M163" s="229"/>
      <c r="N163" s="229"/>
    </row>
    <row r="164" spans="1:14" ht="11.25" customHeight="1" x14ac:dyDescent="0.2">
      <c r="A164" s="229"/>
      <c r="B164" s="229"/>
      <c r="C164" s="229"/>
      <c r="D164" s="229"/>
      <c r="E164" s="229"/>
      <c r="F164" s="229"/>
      <c r="G164" s="229"/>
      <c r="H164" s="229"/>
      <c r="I164" s="229"/>
      <c r="J164" s="229"/>
      <c r="K164" s="229"/>
      <c r="L164" s="229"/>
      <c r="M164" s="229"/>
      <c r="N164" s="229"/>
    </row>
    <row r="165" spans="1:14" ht="11.25" customHeight="1" x14ac:dyDescent="0.2">
      <c r="A165" s="229"/>
      <c r="B165" s="229"/>
      <c r="C165" s="229"/>
      <c r="D165" s="229"/>
      <c r="E165" s="229"/>
      <c r="F165" s="229"/>
      <c r="G165" s="229"/>
      <c r="H165" s="229"/>
      <c r="I165" s="229"/>
      <c r="J165" s="229"/>
      <c r="K165" s="229"/>
      <c r="L165" s="229"/>
      <c r="M165" s="229"/>
      <c r="N165" s="229"/>
    </row>
    <row r="166" spans="1:14" ht="11.25" customHeight="1" x14ac:dyDescent="0.2">
      <c r="A166" s="229"/>
      <c r="B166" s="229"/>
      <c r="C166" s="229"/>
      <c r="D166" s="229"/>
      <c r="E166" s="229"/>
      <c r="F166" s="229"/>
      <c r="G166" s="229"/>
      <c r="H166" s="229"/>
      <c r="I166" s="229"/>
      <c r="J166" s="229"/>
      <c r="K166" s="229"/>
      <c r="L166" s="229"/>
      <c r="M166" s="229"/>
      <c r="N166" s="229"/>
    </row>
    <row r="167" spans="1:14" ht="11.25" customHeight="1" x14ac:dyDescent="0.2">
      <c r="A167" s="229"/>
      <c r="B167" s="229"/>
      <c r="C167" s="229"/>
      <c r="D167" s="229"/>
      <c r="E167" s="229"/>
      <c r="F167" s="229"/>
      <c r="G167" s="229"/>
      <c r="H167" s="229"/>
      <c r="I167" s="229"/>
      <c r="J167" s="229"/>
      <c r="K167" s="229"/>
      <c r="L167" s="229"/>
      <c r="M167" s="229"/>
      <c r="N167" s="229"/>
    </row>
    <row r="168" spans="1:14" ht="11.25" customHeight="1" x14ac:dyDescent="0.2">
      <c r="A168" s="229"/>
      <c r="B168" s="229"/>
      <c r="C168" s="229"/>
      <c r="D168" s="229"/>
      <c r="E168" s="229"/>
      <c r="F168" s="229"/>
      <c r="G168" s="229"/>
      <c r="H168" s="229"/>
      <c r="I168" s="229"/>
      <c r="J168" s="229"/>
      <c r="K168" s="229"/>
      <c r="L168" s="229"/>
      <c r="M168" s="229"/>
      <c r="N168" s="229"/>
    </row>
    <row r="169" spans="1:14" ht="11.25" customHeight="1" x14ac:dyDescent="0.2">
      <c r="A169" s="229"/>
      <c r="B169" s="229"/>
      <c r="C169" s="229"/>
      <c r="D169" s="229"/>
      <c r="E169" s="229"/>
      <c r="F169" s="229"/>
      <c r="G169" s="229"/>
      <c r="H169" s="229"/>
      <c r="I169" s="229"/>
      <c r="J169" s="229"/>
      <c r="K169" s="229"/>
      <c r="L169" s="229"/>
      <c r="M169" s="229"/>
      <c r="N169" s="229"/>
    </row>
    <row r="170" spans="1:14" ht="11.25" customHeight="1" x14ac:dyDescent="0.2">
      <c r="A170" s="229"/>
      <c r="B170" s="229"/>
      <c r="C170" s="229"/>
      <c r="D170" s="229"/>
      <c r="E170" s="229"/>
      <c r="F170" s="229"/>
      <c r="G170" s="229"/>
      <c r="H170" s="229"/>
      <c r="I170" s="229"/>
      <c r="J170" s="229"/>
      <c r="K170" s="229"/>
      <c r="L170" s="229"/>
      <c r="M170" s="229"/>
      <c r="N170" s="229"/>
    </row>
    <row r="171" spans="1:14" ht="11.25" customHeight="1" x14ac:dyDescent="0.2">
      <c r="A171" s="229"/>
      <c r="B171" s="229"/>
      <c r="C171" s="229"/>
      <c r="D171" s="229"/>
      <c r="E171" s="229"/>
      <c r="F171" s="229"/>
      <c r="G171" s="229"/>
      <c r="H171" s="229"/>
      <c r="I171" s="229"/>
      <c r="J171" s="229"/>
      <c r="K171" s="229"/>
      <c r="L171" s="229"/>
      <c r="M171" s="229"/>
      <c r="N171" s="229"/>
    </row>
    <row r="172" spans="1:14" ht="11.25" customHeight="1" x14ac:dyDescent="0.2">
      <c r="A172" s="229"/>
      <c r="B172" s="229"/>
      <c r="C172" s="229"/>
      <c r="D172" s="229"/>
      <c r="E172" s="229"/>
      <c r="F172" s="229"/>
      <c r="G172" s="229"/>
      <c r="H172" s="229"/>
      <c r="I172" s="229"/>
      <c r="J172" s="229"/>
      <c r="K172" s="229"/>
      <c r="L172" s="229"/>
      <c r="M172" s="229"/>
      <c r="N172" s="229"/>
    </row>
    <row r="173" spans="1:14" ht="11.25" customHeight="1" x14ac:dyDescent="0.2">
      <c r="A173" s="229"/>
      <c r="B173" s="229"/>
      <c r="C173" s="229"/>
      <c r="D173" s="229"/>
      <c r="E173" s="229"/>
      <c r="F173" s="229"/>
      <c r="G173" s="229"/>
      <c r="H173" s="229"/>
      <c r="I173" s="229"/>
      <c r="J173" s="229"/>
      <c r="K173" s="229"/>
      <c r="L173" s="229"/>
      <c r="M173" s="229"/>
      <c r="N173" s="229"/>
    </row>
    <row r="174" spans="1:14" ht="11.25" customHeight="1" x14ac:dyDescent="0.2">
      <c r="A174" s="229"/>
      <c r="B174" s="229"/>
      <c r="C174" s="229"/>
      <c r="D174" s="229"/>
      <c r="E174" s="229"/>
      <c r="F174" s="229"/>
      <c r="G174" s="229"/>
      <c r="H174" s="229"/>
      <c r="I174" s="229"/>
      <c r="J174" s="229"/>
      <c r="K174" s="229"/>
      <c r="L174" s="229"/>
      <c r="M174" s="229"/>
      <c r="N174" s="229"/>
    </row>
    <row r="175" spans="1:14" ht="11.25" customHeight="1" x14ac:dyDescent="0.2">
      <c r="A175" s="229"/>
      <c r="B175" s="229"/>
      <c r="C175" s="229"/>
      <c r="D175" s="229"/>
      <c r="E175" s="229"/>
      <c r="F175" s="229"/>
      <c r="G175" s="229"/>
      <c r="H175" s="229"/>
      <c r="I175" s="229"/>
      <c r="J175" s="229"/>
      <c r="K175" s="229"/>
      <c r="L175" s="229"/>
      <c r="M175" s="229"/>
      <c r="N175" s="229"/>
    </row>
    <row r="176" spans="1:14" ht="11.25" customHeight="1" x14ac:dyDescent="0.2">
      <c r="A176" s="229"/>
      <c r="B176" s="229"/>
      <c r="C176" s="229"/>
      <c r="D176" s="229"/>
      <c r="E176" s="229"/>
      <c r="F176" s="229"/>
      <c r="G176" s="229"/>
      <c r="H176" s="229"/>
      <c r="I176" s="229"/>
      <c r="J176" s="229"/>
      <c r="K176" s="229"/>
      <c r="L176" s="229"/>
      <c r="M176" s="229"/>
      <c r="N176" s="229"/>
    </row>
    <row r="177" spans="1:14" ht="11.25" customHeight="1" x14ac:dyDescent="0.2">
      <c r="A177" s="229"/>
      <c r="B177" s="229"/>
      <c r="C177" s="229"/>
      <c r="D177" s="229"/>
      <c r="E177" s="229"/>
      <c r="F177" s="229"/>
      <c r="G177" s="229"/>
      <c r="H177" s="229"/>
      <c r="I177" s="229"/>
      <c r="J177" s="229"/>
      <c r="K177" s="229"/>
      <c r="L177" s="229"/>
      <c r="M177" s="229"/>
      <c r="N177" s="229"/>
    </row>
    <row r="178" spans="1:14" ht="11.25" customHeight="1" x14ac:dyDescent="0.2">
      <c r="A178" s="229"/>
      <c r="B178" s="229"/>
      <c r="C178" s="229"/>
      <c r="D178" s="229"/>
      <c r="E178" s="229"/>
      <c r="F178" s="229"/>
      <c r="G178" s="229"/>
      <c r="H178" s="229"/>
      <c r="I178" s="229"/>
      <c r="J178" s="229"/>
      <c r="K178" s="229"/>
      <c r="L178" s="229"/>
      <c r="M178" s="229"/>
      <c r="N178" s="229"/>
    </row>
    <row r="179" spans="1:14" ht="11.25" customHeight="1" x14ac:dyDescent="0.2">
      <c r="A179" s="229"/>
      <c r="B179" s="229"/>
      <c r="C179" s="229"/>
      <c r="D179" s="229"/>
      <c r="E179" s="229"/>
      <c r="F179" s="229"/>
      <c r="G179" s="229"/>
      <c r="H179" s="229"/>
      <c r="I179" s="229"/>
      <c r="J179" s="229"/>
      <c r="K179" s="229"/>
      <c r="L179" s="229"/>
      <c r="M179" s="229"/>
      <c r="N179" s="229"/>
    </row>
    <row r="180" spans="1:14" ht="11.25" customHeight="1" x14ac:dyDescent="0.2">
      <c r="A180" s="229"/>
      <c r="B180" s="229"/>
      <c r="C180" s="229"/>
      <c r="D180" s="229"/>
      <c r="E180" s="229"/>
      <c r="F180" s="229"/>
      <c r="G180" s="229"/>
      <c r="H180" s="229"/>
      <c r="I180" s="229"/>
      <c r="J180" s="229"/>
      <c r="K180" s="229"/>
      <c r="L180" s="229"/>
      <c r="M180" s="229"/>
      <c r="N180" s="229"/>
    </row>
    <row r="181" spans="1:14" ht="11.25" customHeight="1" x14ac:dyDescent="0.2">
      <c r="A181" s="229"/>
      <c r="B181" s="229"/>
      <c r="C181" s="229"/>
      <c r="D181" s="229"/>
      <c r="E181" s="229"/>
      <c r="F181" s="229"/>
      <c r="G181" s="229"/>
      <c r="H181" s="229"/>
      <c r="I181" s="229"/>
      <c r="J181" s="229"/>
      <c r="K181" s="229"/>
      <c r="L181" s="229"/>
      <c r="M181" s="229"/>
      <c r="N181" s="229"/>
    </row>
    <row r="182" spans="1:14" ht="11.25" customHeight="1" x14ac:dyDescent="0.2">
      <c r="A182" s="229"/>
      <c r="B182" s="229"/>
      <c r="C182" s="229"/>
      <c r="D182" s="229"/>
      <c r="E182" s="229"/>
      <c r="F182" s="229"/>
      <c r="G182" s="229"/>
      <c r="H182" s="229"/>
      <c r="I182" s="229"/>
      <c r="J182" s="229"/>
      <c r="K182" s="229"/>
      <c r="L182" s="229"/>
      <c r="M182" s="229"/>
      <c r="N182" s="229"/>
    </row>
    <row r="183" spans="1:14" ht="11.25" customHeight="1" x14ac:dyDescent="0.2">
      <c r="A183" s="229"/>
      <c r="B183" s="229"/>
      <c r="C183" s="229"/>
      <c r="D183" s="229"/>
      <c r="E183" s="229"/>
      <c r="F183" s="229"/>
      <c r="G183" s="229"/>
      <c r="H183" s="229"/>
      <c r="I183" s="229"/>
      <c r="J183" s="229"/>
      <c r="K183" s="229"/>
      <c r="L183" s="229"/>
      <c r="M183" s="229"/>
      <c r="N183" s="229"/>
    </row>
    <row r="184" spans="1:14" ht="11.25" customHeight="1" x14ac:dyDescent="0.2">
      <c r="A184" s="229"/>
      <c r="B184" s="229"/>
      <c r="C184" s="229"/>
      <c r="D184" s="229"/>
      <c r="E184" s="229"/>
      <c r="F184" s="229"/>
      <c r="G184" s="229"/>
      <c r="H184" s="229"/>
      <c r="I184" s="229"/>
      <c r="J184" s="229"/>
      <c r="K184" s="229"/>
      <c r="L184" s="229"/>
      <c r="M184" s="229"/>
      <c r="N184" s="229"/>
    </row>
    <row r="185" spans="1:14" ht="11.25" customHeight="1" x14ac:dyDescent="0.2">
      <c r="A185" s="229"/>
      <c r="B185" s="229"/>
      <c r="C185" s="229"/>
      <c r="D185" s="229"/>
      <c r="E185" s="229"/>
      <c r="F185" s="229"/>
      <c r="G185" s="229"/>
      <c r="H185" s="229"/>
      <c r="I185" s="229"/>
      <c r="J185" s="229"/>
      <c r="K185" s="229"/>
      <c r="L185" s="229"/>
      <c r="M185" s="229"/>
      <c r="N185" s="229"/>
    </row>
    <row r="186" spans="1:14" ht="11.25" customHeight="1" x14ac:dyDescent="0.2">
      <c r="A186" s="229"/>
      <c r="B186" s="229"/>
      <c r="C186" s="229"/>
      <c r="D186" s="229"/>
      <c r="E186" s="229"/>
      <c r="F186" s="229"/>
      <c r="G186" s="229"/>
      <c r="H186" s="229"/>
      <c r="I186" s="229"/>
      <c r="J186" s="229"/>
      <c r="K186" s="229"/>
      <c r="L186" s="229"/>
      <c r="M186" s="229"/>
      <c r="N186" s="229"/>
    </row>
    <row r="187" spans="1:14" ht="11.25" customHeight="1" x14ac:dyDescent="0.2">
      <c r="A187" s="229"/>
      <c r="B187" s="229"/>
      <c r="C187" s="229"/>
      <c r="D187" s="229"/>
      <c r="E187" s="229"/>
      <c r="F187" s="229"/>
      <c r="G187" s="229"/>
      <c r="H187" s="229"/>
      <c r="I187" s="229"/>
      <c r="J187" s="229"/>
      <c r="K187" s="229"/>
      <c r="L187" s="229"/>
      <c r="M187" s="229"/>
      <c r="N187" s="229"/>
    </row>
    <row r="188" spans="1:14" ht="11.25" customHeight="1" x14ac:dyDescent="0.2">
      <c r="A188" s="229"/>
      <c r="B188" s="229"/>
      <c r="C188" s="229"/>
      <c r="D188" s="229"/>
      <c r="E188" s="229"/>
      <c r="F188" s="229"/>
      <c r="G188" s="229"/>
      <c r="H188" s="229"/>
      <c r="I188" s="229"/>
      <c r="J188" s="229"/>
      <c r="K188" s="229"/>
      <c r="L188" s="229"/>
      <c r="M188" s="229"/>
      <c r="N188" s="229"/>
    </row>
    <row r="189" spans="1:14" ht="11.25" customHeight="1" x14ac:dyDescent="0.2">
      <c r="A189" s="229"/>
      <c r="B189" s="229"/>
      <c r="C189" s="229"/>
      <c r="D189" s="229"/>
      <c r="E189" s="229"/>
      <c r="F189" s="229"/>
      <c r="G189" s="229"/>
      <c r="H189" s="229"/>
      <c r="I189" s="229"/>
      <c r="J189" s="229"/>
      <c r="K189" s="229"/>
      <c r="L189" s="229"/>
      <c r="M189" s="229"/>
      <c r="N189" s="229"/>
    </row>
    <row r="190" spans="1:14" ht="11.25" customHeight="1" x14ac:dyDescent="0.2">
      <c r="A190" s="229"/>
      <c r="B190" s="229"/>
      <c r="C190" s="229"/>
      <c r="D190" s="229"/>
      <c r="E190" s="229"/>
      <c r="F190" s="229"/>
      <c r="G190" s="229"/>
      <c r="H190" s="229"/>
      <c r="I190" s="229"/>
      <c r="J190" s="229"/>
      <c r="K190" s="229"/>
      <c r="L190" s="229"/>
      <c r="M190" s="229"/>
      <c r="N190" s="229"/>
    </row>
    <row r="191" spans="1:14" ht="11.25" customHeight="1" x14ac:dyDescent="0.2">
      <c r="A191" s="229"/>
      <c r="B191" s="229"/>
      <c r="C191" s="229"/>
      <c r="D191" s="229"/>
      <c r="E191" s="229"/>
      <c r="F191" s="229"/>
      <c r="G191" s="229"/>
      <c r="H191" s="229"/>
      <c r="I191" s="229"/>
      <c r="J191" s="229"/>
      <c r="K191" s="229"/>
      <c r="L191" s="229"/>
      <c r="M191" s="229"/>
      <c r="N191" s="229"/>
    </row>
    <row r="192" spans="1:14" ht="11.25" customHeight="1" x14ac:dyDescent="0.2">
      <c r="A192" s="229"/>
      <c r="B192" s="229"/>
      <c r="C192" s="229"/>
      <c r="D192" s="229"/>
      <c r="E192" s="229"/>
      <c r="F192" s="229"/>
      <c r="G192" s="229"/>
      <c r="H192" s="229"/>
      <c r="I192" s="229"/>
      <c r="J192" s="229"/>
      <c r="K192" s="229"/>
      <c r="L192" s="229"/>
      <c r="M192" s="229"/>
      <c r="N192" s="229"/>
    </row>
    <row r="193" spans="1:14" ht="11.25" customHeight="1" x14ac:dyDescent="0.2">
      <c r="A193" s="229"/>
      <c r="B193" s="229"/>
      <c r="C193" s="229"/>
      <c r="D193" s="229"/>
      <c r="E193" s="229"/>
      <c r="F193" s="229"/>
      <c r="G193" s="229"/>
      <c r="H193" s="229"/>
      <c r="I193" s="229"/>
      <c r="J193" s="229"/>
      <c r="K193" s="229"/>
      <c r="L193" s="229"/>
      <c r="M193" s="229"/>
      <c r="N193" s="229"/>
    </row>
    <row r="194" spans="1:14" ht="11.25" customHeight="1" x14ac:dyDescent="0.2">
      <c r="A194" s="229"/>
      <c r="B194" s="229"/>
      <c r="C194" s="229"/>
      <c r="D194" s="229"/>
      <c r="E194" s="229"/>
      <c r="F194" s="229"/>
      <c r="G194" s="229"/>
      <c r="H194" s="229"/>
      <c r="I194" s="229"/>
      <c r="J194" s="229"/>
      <c r="K194" s="229"/>
      <c r="L194" s="229"/>
      <c r="M194" s="229"/>
      <c r="N194" s="229"/>
    </row>
    <row r="195" spans="1:14" ht="11.25" customHeight="1" x14ac:dyDescent="0.2">
      <c r="A195" s="229"/>
      <c r="B195" s="229"/>
      <c r="C195" s="229"/>
      <c r="D195" s="229"/>
      <c r="E195" s="229"/>
      <c r="F195" s="229"/>
      <c r="G195" s="229"/>
      <c r="H195" s="229"/>
      <c r="I195" s="229"/>
      <c r="J195" s="229"/>
      <c r="K195" s="229"/>
      <c r="L195" s="229"/>
      <c r="M195" s="229"/>
      <c r="N195" s="229"/>
    </row>
    <row r="196" spans="1:14" ht="11.25" customHeight="1" x14ac:dyDescent="0.2">
      <c r="A196" s="229"/>
      <c r="B196" s="229"/>
      <c r="C196" s="229"/>
      <c r="D196" s="229"/>
      <c r="E196" s="229"/>
      <c r="F196" s="229"/>
      <c r="G196" s="229"/>
      <c r="H196" s="229"/>
      <c r="I196" s="229"/>
      <c r="J196" s="229"/>
      <c r="K196" s="229"/>
      <c r="L196" s="229"/>
      <c r="M196" s="229"/>
      <c r="N196" s="229"/>
    </row>
    <row r="197" spans="1:14" ht="11.25" customHeight="1" x14ac:dyDescent="0.2">
      <c r="A197" s="229"/>
      <c r="B197" s="229"/>
      <c r="C197" s="229"/>
      <c r="D197" s="229"/>
      <c r="E197" s="229"/>
      <c r="F197" s="229"/>
      <c r="G197" s="229"/>
      <c r="H197" s="229"/>
      <c r="I197" s="229"/>
      <c r="J197" s="229"/>
      <c r="K197" s="229"/>
      <c r="L197" s="229"/>
      <c r="M197" s="229"/>
      <c r="N197" s="229"/>
    </row>
    <row r="198" spans="1:14" ht="11.25" customHeight="1" x14ac:dyDescent="0.2">
      <c r="A198" s="229"/>
      <c r="B198" s="229"/>
      <c r="C198" s="229"/>
      <c r="D198" s="229"/>
      <c r="E198" s="229"/>
      <c r="F198" s="229"/>
      <c r="G198" s="229"/>
      <c r="H198" s="229"/>
      <c r="I198" s="229"/>
      <c r="J198" s="229"/>
      <c r="K198" s="229"/>
      <c r="L198" s="229"/>
      <c r="M198" s="229"/>
      <c r="N198" s="229"/>
    </row>
    <row r="199" spans="1:14" ht="11.25" customHeight="1" x14ac:dyDescent="0.2">
      <c r="A199" s="229"/>
      <c r="B199" s="229"/>
      <c r="C199" s="229"/>
      <c r="D199" s="229"/>
      <c r="E199" s="229"/>
      <c r="F199" s="229"/>
      <c r="G199" s="229"/>
      <c r="H199" s="229"/>
      <c r="I199" s="229"/>
      <c r="J199" s="229"/>
      <c r="K199" s="229"/>
      <c r="L199" s="229"/>
      <c r="M199" s="229"/>
      <c r="N199" s="229"/>
    </row>
    <row r="200" spans="1:14" ht="11.25" customHeight="1" x14ac:dyDescent="0.2">
      <c r="A200" s="229"/>
      <c r="B200" s="229"/>
      <c r="C200" s="229"/>
      <c r="D200" s="229"/>
      <c r="E200" s="229"/>
      <c r="F200" s="229"/>
      <c r="G200" s="229"/>
      <c r="H200" s="229"/>
      <c r="I200" s="229"/>
      <c r="J200" s="229"/>
      <c r="K200" s="229"/>
      <c r="L200" s="229"/>
      <c r="M200" s="229"/>
      <c r="N200" s="229"/>
    </row>
    <row r="201" spans="1:14" ht="11.25" customHeight="1" x14ac:dyDescent="0.2">
      <c r="A201" s="229"/>
      <c r="B201" s="229"/>
      <c r="C201" s="229"/>
      <c r="D201" s="229"/>
      <c r="E201" s="229"/>
      <c r="F201" s="229"/>
      <c r="G201" s="229"/>
      <c r="H201" s="229"/>
      <c r="I201" s="229"/>
      <c r="J201" s="229"/>
      <c r="K201" s="229"/>
      <c r="L201" s="229"/>
      <c r="M201" s="229"/>
      <c r="N201" s="229"/>
    </row>
    <row r="202" spans="1:14" ht="11.25" customHeight="1" x14ac:dyDescent="0.2">
      <c r="A202" s="229"/>
      <c r="B202" s="229"/>
      <c r="C202" s="229"/>
      <c r="D202" s="229"/>
      <c r="E202" s="229"/>
      <c r="F202" s="229"/>
      <c r="G202" s="229"/>
      <c r="H202" s="229"/>
      <c r="I202" s="229"/>
      <c r="J202" s="229"/>
      <c r="K202" s="229"/>
      <c r="L202" s="229"/>
      <c r="M202" s="229"/>
      <c r="N202" s="229"/>
    </row>
    <row r="203" spans="1:14" ht="11.25" customHeight="1" x14ac:dyDescent="0.2">
      <c r="A203" s="229"/>
      <c r="B203" s="229"/>
      <c r="C203" s="229"/>
      <c r="D203" s="229"/>
      <c r="E203" s="229"/>
      <c r="F203" s="229"/>
      <c r="G203" s="229"/>
      <c r="H203" s="229"/>
      <c r="I203" s="229"/>
      <c r="J203" s="229"/>
      <c r="K203" s="229"/>
      <c r="L203" s="229"/>
      <c r="M203" s="229"/>
      <c r="N203" s="229"/>
    </row>
    <row r="204" spans="1:14" ht="11.25" customHeight="1" x14ac:dyDescent="0.2">
      <c r="A204" s="229"/>
      <c r="B204" s="229"/>
      <c r="C204" s="229"/>
      <c r="D204" s="229"/>
      <c r="E204" s="229"/>
      <c r="F204" s="229"/>
      <c r="G204" s="229"/>
      <c r="H204" s="229"/>
      <c r="I204" s="229"/>
      <c r="J204" s="229"/>
      <c r="K204" s="229"/>
      <c r="L204" s="229"/>
      <c r="M204" s="229"/>
      <c r="N204" s="229"/>
    </row>
    <row r="205" spans="1:14" ht="11.25" customHeight="1" x14ac:dyDescent="0.2">
      <c r="A205" s="229"/>
      <c r="B205" s="229"/>
      <c r="C205" s="229"/>
      <c r="D205" s="229"/>
      <c r="E205" s="229"/>
      <c r="F205" s="229"/>
      <c r="G205" s="229"/>
      <c r="H205" s="229"/>
      <c r="I205" s="229"/>
      <c r="J205" s="229"/>
      <c r="K205" s="229"/>
      <c r="L205" s="229"/>
      <c r="M205" s="229"/>
      <c r="N205" s="229"/>
    </row>
    <row r="206" spans="1:14" ht="11.25" customHeight="1" x14ac:dyDescent="0.2">
      <c r="A206" s="229"/>
      <c r="B206" s="229"/>
      <c r="C206" s="229"/>
      <c r="D206" s="229"/>
      <c r="E206" s="229"/>
      <c r="F206" s="229"/>
      <c r="G206" s="229"/>
      <c r="H206" s="229"/>
      <c r="I206" s="229"/>
      <c r="J206" s="229"/>
      <c r="K206" s="229"/>
      <c r="L206" s="229"/>
      <c r="M206" s="229"/>
      <c r="N206" s="229"/>
    </row>
    <row r="207" spans="1:14" ht="11.25" customHeight="1" x14ac:dyDescent="0.2">
      <c r="A207" s="229"/>
      <c r="B207" s="229"/>
      <c r="C207" s="229"/>
      <c r="D207" s="229"/>
      <c r="E207" s="229"/>
      <c r="F207" s="229"/>
      <c r="G207" s="229"/>
      <c r="H207" s="229"/>
      <c r="I207" s="229"/>
      <c r="J207" s="229"/>
      <c r="K207" s="229"/>
      <c r="L207" s="229"/>
      <c r="M207" s="229"/>
      <c r="N207" s="229"/>
    </row>
    <row r="208" spans="1:14" ht="11.25" customHeight="1" x14ac:dyDescent="0.2">
      <c r="A208" s="229"/>
      <c r="B208" s="229"/>
      <c r="C208" s="229"/>
      <c r="D208" s="229"/>
      <c r="E208" s="229"/>
      <c r="F208" s="229"/>
      <c r="G208" s="229"/>
      <c r="H208" s="229"/>
      <c r="I208" s="229"/>
      <c r="J208" s="229"/>
      <c r="K208" s="229"/>
      <c r="L208" s="229"/>
      <c r="M208" s="229"/>
      <c r="N208" s="229"/>
    </row>
    <row r="209" spans="1:14" ht="11.25" customHeight="1" x14ac:dyDescent="0.2">
      <c r="A209" s="229"/>
      <c r="B209" s="229"/>
      <c r="C209" s="229"/>
      <c r="D209" s="229"/>
      <c r="E209" s="229"/>
      <c r="F209" s="229"/>
      <c r="G209" s="229"/>
      <c r="H209" s="229"/>
      <c r="I209" s="229"/>
      <c r="J209" s="229"/>
      <c r="K209" s="229"/>
      <c r="L209" s="229"/>
      <c r="M209" s="229"/>
      <c r="N209" s="229"/>
    </row>
    <row r="210" spans="1:14" ht="11.25" customHeight="1" x14ac:dyDescent="0.2">
      <c r="A210" s="229"/>
      <c r="B210" s="229"/>
      <c r="C210" s="229"/>
      <c r="D210" s="229"/>
      <c r="E210" s="229"/>
      <c r="F210" s="229"/>
      <c r="G210" s="229"/>
      <c r="H210" s="229"/>
      <c r="I210" s="229"/>
      <c r="J210" s="229"/>
      <c r="K210" s="229"/>
      <c r="L210" s="229"/>
      <c r="M210" s="229"/>
      <c r="N210" s="229"/>
    </row>
    <row r="211" spans="1:14" ht="11.25" customHeight="1" x14ac:dyDescent="0.2">
      <c r="A211" s="229"/>
      <c r="B211" s="229"/>
      <c r="C211" s="229"/>
      <c r="D211" s="229"/>
      <c r="E211" s="229"/>
      <c r="F211" s="229"/>
      <c r="G211" s="229"/>
      <c r="H211" s="229"/>
      <c r="I211" s="229"/>
      <c r="J211" s="229"/>
      <c r="K211" s="229"/>
      <c r="L211" s="229"/>
      <c r="M211" s="229"/>
      <c r="N211" s="229"/>
    </row>
    <row r="212" spans="1:14" ht="11.25" customHeight="1" x14ac:dyDescent="0.2">
      <c r="A212" s="229"/>
      <c r="B212" s="229"/>
      <c r="C212" s="229"/>
      <c r="D212" s="229"/>
      <c r="E212" s="229"/>
      <c r="F212" s="229"/>
      <c r="G212" s="229"/>
      <c r="H212" s="229"/>
      <c r="I212" s="229"/>
      <c r="J212" s="229"/>
      <c r="K212" s="229"/>
      <c r="L212" s="229"/>
      <c r="M212" s="229"/>
      <c r="N212" s="229"/>
    </row>
    <row r="213" spans="1:14" ht="11.25" customHeight="1" x14ac:dyDescent="0.2">
      <c r="A213" s="229"/>
      <c r="B213" s="229"/>
      <c r="C213" s="229"/>
      <c r="D213" s="229"/>
      <c r="E213" s="229"/>
      <c r="F213" s="229"/>
      <c r="G213" s="229"/>
      <c r="H213" s="229"/>
      <c r="I213" s="229"/>
      <c r="J213" s="229"/>
      <c r="K213" s="229"/>
      <c r="L213" s="229"/>
      <c r="M213" s="229"/>
      <c r="N213" s="229"/>
    </row>
    <row r="214" spans="1:14" ht="11.25" customHeight="1" x14ac:dyDescent="0.2">
      <c r="A214" s="229"/>
      <c r="B214" s="229"/>
      <c r="C214" s="229"/>
      <c r="D214" s="229"/>
      <c r="E214" s="229"/>
      <c r="F214" s="229"/>
      <c r="G214" s="229"/>
      <c r="H214" s="229"/>
      <c r="I214" s="229"/>
      <c r="J214" s="229"/>
      <c r="K214" s="229"/>
      <c r="L214" s="229"/>
      <c r="M214" s="229"/>
      <c r="N214" s="229"/>
    </row>
    <row r="215" spans="1:14" ht="11.25" customHeight="1" x14ac:dyDescent="0.2">
      <c r="A215" s="229"/>
      <c r="B215" s="229"/>
      <c r="C215" s="229"/>
      <c r="D215" s="229"/>
      <c r="E215" s="229"/>
      <c r="F215" s="229"/>
      <c r="G215" s="229"/>
      <c r="H215" s="229"/>
      <c r="I215" s="229"/>
      <c r="J215" s="229"/>
      <c r="K215" s="229"/>
      <c r="L215" s="229"/>
      <c r="M215" s="229"/>
      <c r="N215" s="229"/>
    </row>
    <row r="216" spans="1:14" ht="11.25" customHeight="1" x14ac:dyDescent="0.2">
      <c r="A216" s="229"/>
      <c r="B216" s="229"/>
      <c r="C216" s="229"/>
      <c r="D216" s="229"/>
      <c r="E216" s="229"/>
      <c r="F216" s="229"/>
      <c r="G216" s="229"/>
      <c r="H216" s="229"/>
      <c r="I216" s="229"/>
      <c r="J216" s="229"/>
      <c r="K216" s="229"/>
      <c r="L216" s="229"/>
      <c r="M216" s="229"/>
      <c r="N216" s="229"/>
    </row>
    <row r="217" spans="1:14" ht="11.25" customHeight="1" x14ac:dyDescent="0.2">
      <c r="A217" s="229"/>
      <c r="B217" s="229"/>
      <c r="C217" s="229"/>
      <c r="D217" s="229"/>
      <c r="E217" s="229"/>
      <c r="F217" s="229"/>
      <c r="G217" s="229"/>
      <c r="H217" s="229"/>
      <c r="I217" s="229"/>
      <c r="J217" s="229"/>
      <c r="K217" s="229"/>
      <c r="L217" s="229"/>
      <c r="M217" s="229"/>
      <c r="N217" s="229"/>
    </row>
    <row r="218" spans="1:14" ht="11.25" customHeight="1" x14ac:dyDescent="0.2">
      <c r="A218" s="229"/>
      <c r="B218" s="229"/>
      <c r="C218" s="229"/>
      <c r="D218" s="229"/>
      <c r="E218" s="229"/>
      <c r="F218" s="229"/>
      <c r="G218" s="229"/>
      <c r="H218" s="229"/>
      <c r="I218" s="229"/>
      <c r="J218" s="229"/>
      <c r="K218" s="229"/>
      <c r="L218" s="229"/>
      <c r="M218" s="229"/>
      <c r="N218" s="229"/>
    </row>
    <row r="219" spans="1:14" ht="11.25" customHeight="1" x14ac:dyDescent="0.2">
      <c r="A219" s="229"/>
      <c r="B219" s="229"/>
      <c r="C219" s="229"/>
      <c r="D219" s="229"/>
      <c r="E219" s="229"/>
      <c r="F219" s="229"/>
      <c r="G219" s="229"/>
      <c r="H219" s="229"/>
      <c r="I219" s="229"/>
      <c r="J219" s="229"/>
      <c r="K219" s="229"/>
      <c r="L219" s="229"/>
      <c r="M219" s="229"/>
      <c r="N219" s="229"/>
    </row>
    <row r="220" spans="1:14" ht="11.25" customHeight="1" x14ac:dyDescent="0.2">
      <c r="A220" s="229"/>
      <c r="B220" s="229"/>
      <c r="C220" s="229"/>
      <c r="D220" s="229"/>
      <c r="E220" s="229"/>
      <c r="F220" s="229"/>
      <c r="G220" s="229"/>
      <c r="H220" s="229"/>
      <c r="I220" s="229"/>
      <c r="J220" s="229"/>
      <c r="K220" s="229"/>
      <c r="L220" s="229"/>
      <c r="M220" s="229"/>
      <c r="N220" s="229"/>
    </row>
    <row r="221" spans="1:14" ht="11.25" customHeight="1" x14ac:dyDescent="0.2">
      <c r="A221" s="229"/>
      <c r="B221" s="229"/>
      <c r="C221" s="229"/>
      <c r="D221" s="229"/>
      <c r="E221" s="229"/>
      <c r="F221" s="229"/>
      <c r="G221" s="229"/>
      <c r="H221" s="229"/>
      <c r="I221" s="229"/>
      <c r="J221" s="229"/>
      <c r="K221" s="229"/>
      <c r="L221" s="229"/>
      <c r="M221" s="229"/>
      <c r="N221" s="229"/>
    </row>
    <row r="222" spans="1:14" ht="11.25" customHeight="1" x14ac:dyDescent="0.2">
      <c r="A222" s="229"/>
      <c r="B222" s="229"/>
      <c r="C222" s="229"/>
      <c r="D222" s="229"/>
      <c r="E222" s="229"/>
      <c r="F222" s="229"/>
      <c r="G222" s="229"/>
      <c r="H222" s="229"/>
      <c r="I222" s="229"/>
      <c r="J222" s="229"/>
      <c r="K222" s="229"/>
      <c r="L222" s="229"/>
      <c r="M222" s="229"/>
      <c r="N222" s="229"/>
    </row>
    <row r="223" spans="1:14" ht="11.25" customHeight="1" x14ac:dyDescent="0.2">
      <c r="A223" s="229"/>
      <c r="B223" s="229"/>
      <c r="C223" s="229"/>
      <c r="D223" s="229"/>
      <c r="E223" s="229"/>
      <c r="F223" s="229"/>
      <c r="G223" s="229"/>
      <c r="H223" s="229"/>
      <c r="I223" s="229"/>
      <c r="J223" s="229"/>
      <c r="K223" s="229"/>
      <c r="L223" s="229"/>
      <c r="M223" s="229"/>
      <c r="N223" s="229"/>
    </row>
    <row r="224" spans="1:14" ht="11.25" customHeight="1" x14ac:dyDescent="0.2">
      <c r="A224" s="229"/>
      <c r="B224" s="229"/>
      <c r="C224" s="229"/>
      <c r="D224" s="229"/>
      <c r="E224" s="229"/>
      <c r="F224" s="229"/>
      <c r="G224" s="229"/>
      <c r="H224" s="229"/>
      <c r="I224" s="229"/>
      <c r="J224" s="229"/>
      <c r="K224" s="229"/>
      <c r="L224" s="229"/>
      <c r="M224" s="229"/>
      <c r="N224" s="229"/>
    </row>
    <row r="225" spans="1:14" ht="11.25" customHeight="1" x14ac:dyDescent="0.2">
      <c r="A225" s="229"/>
      <c r="B225" s="229"/>
      <c r="C225" s="229"/>
      <c r="D225" s="229"/>
      <c r="E225" s="229"/>
      <c r="F225" s="229"/>
      <c r="G225" s="229"/>
      <c r="H225" s="229"/>
      <c r="I225" s="229"/>
      <c r="J225" s="229"/>
      <c r="K225" s="229"/>
      <c r="L225" s="229"/>
      <c r="M225" s="229"/>
      <c r="N225" s="229"/>
    </row>
    <row r="226" spans="1:14" ht="11.25" customHeight="1" x14ac:dyDescent="0.2">
      <c r="A226" s="229"/>
      <c r="B226" s="229"/>
      <c r="C226" s="229"/>
      <c r="D226" s="229"/>
      <c r="E226" s="229"/>
      <c r="F226" s="229"/>
      <c r="G226" s="229"/>
      <c r="H226" s="229"/>
      <c r="I226" s="229"/>
      <c r="J226" s="229"/>
      <c r="K226" s="229"/>
      <c r="L226" s="229"/>
      <c r="M226" s="229"/>
      <c r="N226" s="229"/>
    </row>
    <row r="227" spans="1:14" ht="11.25" customHeight="1" x14ac:dyDescent="0.2">
      <c r="A227" s="229"/>
      <c r="B227" s="229"/>
      <c r="C227" s="229"/>
      <c r="D227" s="229"/>
      <c r="E227" s="229"/>
      <c r="F227" s="229"/>
      <c r="G227" s="229"/>
      <c r="H227" s="229"/>
      <c r="I227" s="229"/>
      <c r="J227" s="229"/>
      <c r="K227" s="229"/>
      <c r="L227" s="229"/>
      <c r="M227" s="229"/>
      <c r="N227" s="229"/>
    </row>
    <row r="228" spans="1:14" ht="11.25" customHeight="1" x14ac:dyDescent="0.2">
      <c r="A228" s="229"/>
      <c r="B228" s="229"/>
      <c r="C228" s="229"/>
      <c r="D228" s="229"/>
      <c r="E228" s="229"/>
      <c r="F228" s="229"/>
      <c r="G228" s="229"/>
      <c r="H228" s="229"/>
      <c r="I228" s="229"/>
      <c r="J228" s="229"/>
      <c r="K228" s="229"/>
      <c r="L228" s="229"/>
      <c r="M228" s="229"/>
      <c r="N228" s="229"/>
    </row>
    <row r="229" spans="1:14" ht="11.25" customHeight="1" x14ac:dyDescent="0.2">
      <c r="A229" s="229"/>
      <c r="B229" s="229"/>
      <c r="C229" s="229"/>
      <c r="D229" s="229"/>
      <c r="E229" s="229"/>
      <c r="F229" s="229"/>
      <c r="G229" s="229"/>
      <c r="H229" s="229"/>
      <c r="I229" s="229"/>
      <c r="J229" s="229"/>
      <c r="K229" s="229"/>
      <c r="L229" s="229"/>
      <c r="M229" s="229"/>
      <c r="N229" s="229"/>
    </row>
    <row r="230" spans="1:14" ht="11.25" customHeight="1" x14ac:dyDescent="0.2">
      <c r="A230" s="229"/>
      <c r="B230" s="229"/>
      <c r="C230" s="229"/>
      <c r="D230" s="229"/>
      <c r="E230" s="229"/>
      <c r="F230" s="229"/>
      <c r="G230" s="229"/>
      <c r="H230" s="229"/>
      <c r="I230" s="229"/>
      <c r="J230" s="229"/>
      <c r="K230" s="229"/>
      <c r="L230" s="229"/>
      <c r="M230" s="229"/>
      <c r="N230" s="229"/>
    </row>
    <row r="231" spans="1:14" ht="11.25" customHeight="1" x14ac:dyDescent="0.2">
      <c r="A231" s="229"/>
      <c r="B231" s="229"/>
      <c r="C231" s="229"/>
      <c r="D231" s="229"/>
      <c r="E231" s="229"/>
      <c r="F231" s="229"/>
      <c r="G231" s="229"/>
      <c r="H231" s="229"/>
      <c r="I231" s="229"/>
      <c r="J231" s="229"/>
      <c r="K231" s="229"/>
      <c r="L231" s="229"/>
      <c r="M231" s="229"/>
      <c r="N231" s="229"/>
    </row>
    <row r="232" spans="1:14" ht="11.25" customHeight="1" x14ac:dyDescent="0.2">
      <c r="A232" s="229"/>
      <c r="B232" s="229"/>
      <c r="C232" s="229"/>
      <c r="D232" s="229"/>
      <c r="E232" s="229"/>
      <c r="F232" s="229"/>
      <c r="G232" s="229"/>
      <c r="H232" s="229"/>
      <c r="I232" s="229"/>
      <c r="J232" s="229"/>
      <c r="K232" s="229"/>
      <c r="L232" s="229"/>
      <c r="M232" s="229"/>
      <c r="N232" s="229"/>
    </row>
    <row r="233" spans="1:14" ht="11.25" customHeight="1" x14ac:dyDescent="0.2">
      <c r="A233" s="229"/>
      <c r="B233" s="229"/>
      <c r="C233" s="229"/>
      <c r="D233" s="229"/>
      <c r="E233" s="229"/>
      <c r="F233" s="229"/>
      <c r="G233" s="229"/>
      <c r="H233" s="229"/>
      <c r="I233" s="229"/>
      <c r="J233" s="229"/>
      <c r="K233" s="229"/>
      <c r="L233" s="229"/>
      <c r="M233" s="229"/>
      <c r="N233" s="229"/>
    </row>
    <row r="234" spans="1:14" ht="11.25" customHeight="1" x14ac:dyDescent="0.2">
      <c r="A234" s="229"/>
      <c r="B234" s="229"/>
      <c r="C234" s="229"/>
      <c r="D234" s="229"/>
      <c r="E234" s="229"/>
      <c r="F234" s="229"/>
      <c r="G234" s="229"/>
      <c r="H234" s="229"/>
      <c r="I234" s="229"/>
      <c r="J234" s="229"/>
      <c r="K234" s="229"/>
      <c r="L234" s="229"/>
      <c r="M234" s="229"/>
      <c r="N234" s="229"/>
    </row>
    <row r="235" spans="1:14" ht="11.25" customHeight="1" x14ac:dyDescent="0.2">
      <c r="A235" s="229"/>
      <c r="B235" s="229"/>
      <c r="C235" s="229"/>
      <c r="D235" s="229"/>
      <c r="E235" s="229"/>
      <c r="F235" s="229"/>
      <c r="G235" s="229"/>
      <c r="H235" s="229"/>
      <c r="I235" s="229"/>
      <c r="J235" s="229"/>
      <c r="K235" s="229"/>
      <c r="L235" s="229"/>
      <c r="M235" s="229"/>
      <c r="N235" s="229"/>
    </row>
    <row r="236" spans="1:14" ht="11.25" customHeight="1" x14ac:dyDescent="0.2">
      <c r="A236" s="229"/>
      <c r="B236" s="229"/>
      <c r="C236" s="229"/>
      <c r="D236" s="229"/>
      <c r="E236" s="229"/>
      <c r="F236" s="229"/>
      <c r="G236" s="229"/>
      <c r="H236" s="229"/>
      <c r="I236" s="229"/>
      <c r="J236" s="229"/>
      <c r="K236" s="229"/>
      <c r="L236" s="229"/>
      <c r="M236" s="229"/>
      <c r="N236" s="229"/>
    </row>
    <row r="237" spans="1:14" ht="11.25" customHeight="1" x14ac:dyDescent="0.2">
      <c r="A237" s="229"/>
      <c r="B237" s="229"/>
      <c r="C237" s="229"/>
      <c r="D237" s="229"/>
      <c r="E237" s="229"/>
      <c r="F237" s="229"/>
      <c r="G237" s="229"/>
      <c r="H237" s="229"/>
      <c r="I237" s="229"/>
      <c r="J237" s="229"/>
      <c r="K237" s="229"/>
      <c r="L237" s="229"/>
      <c r="M237" s="229"/>
      <c r="N237" s="229"/>
    </row>
    <row r="238" spans="1:14" ht="11.25" customHeight="1" x14ac:dyDescent="0.2">
      <c r="A238" s="229"/>
      <c r="B238" s="229"/>
      <c r="C238" s="229"/>
      <c r="D238" s="229"/>
      <c r="E238" s="229"/>
      <c r="F238" s="229"/>
      <c r="G238" s="229"/>
      <c r="H238" s="229"/>
      <c r="I238" s="229"/>
      <c r="J238" s="229"/>
      <c r="K238" s="229"/>
      <c r="L238" s="229"/>
      <c r="M238" s="229"/>
      <c r="N238" s="229"/>
    </row>
    <row r="239" spans="1:14" ht="11.25" customHeight="1" x14ac:dyDescent="0.2">
      <c r="A239" s="229"/>
      <c r="B239" s="229"/>
      <c r="C239" s="229"/>
      <c r="D239" s="229"/>
      <c r="E239" s="229"/>
      <c r="F239" s="229"/>
      <c r="G239" s="229"/>
      <c r="H239" s="229"/>
      <c r="I239" s="229"/>
      <c r="J239" s="229"/>
      <c r="K239" s="229"/>
      <c r="L239" s="229"/>
      <c r="M239" s="229"/>
      <c r="N239" s="229"/>
    </row>
    <row r="240" spans="1:14" ht="11.25" customHeight="1" x14ac:dyDescent="0.2">
      <c r="A240" s="229"/>
      <c r="B240" s="229"/>
      <c r="C240" s="229"/>
      <c r="D240" s="229"/>
      <c r="E240" s="229"/>
      <c r="F240" s="229"/>
      <c r="G240" s="229"/>
      <c r="H240" s="229"/>
      <c r="I240" s="229"/>
      <c r="J240" s="229"/>
      <c r="K240" s="229"/>
      <c r="L240" s="229"/>
      <c r="M240" s="229"/>
      <c r="N240" s="229"/>
    </row>
    <row r="241" spans="1:14" ht="11.25" customHeight="1" x14ac:dyDescent="0.2">
      <c r="A241" s="229"/>
      <c r="B241" s="229"/>
      <c r="C241" s="229"/>
      <c r="D241" s="229"/>
      <c r="E241" s="229"/>
      <c r="F241" s="229"/>
      <c r="G241" s="229"/>
      <c r="H241" s="229"/>
      <c r="I241" s="229"/>
      <c r="J241" s="229"/>
      <c r="K241" s="229"/>
      <c r="L241" s="229"/>
      <c r="M241" s="229"/>
      <c r="N241" s="229"/>
    </row>
    <row r="242" spans="1:14" ht="11.25" customHeight="1" x14ac:dyDescent="0.2">
      <c r="A242" s="229"/>
      <c r="B242" s="229"/>
      <c r="C242" s="229"/>
      <c r="D242" s="229"/>
      <c r="E242" s="229"/>
      <c r="F242" s="229"/>
      <c r="G242" s="229"/>
      <c r="H242" s="229"/>
      <c r="I242" s="229"/>
      <c r="J242" s="229"/>
      <c r="K242" s="229"/>
      <c r="L242" s="229"/>
      <c r="M242" s="229"/>
      <c r="N242" s="229"/>
    </row>
    <row r="243" spans="1:14" ht="11.25" customHeight="1" x14ac:dyDescent="0.2">
      <c r="A243" s="229"/>
      <c r="B243" s="229"/>
      <c r="C243" s="229"/>
      <c r="D243" s="229"/>
      <c r="E243" s="229"/>
      <c r="F243" s="229"/>
      <c r="G243" s="229"/>
      <c r="H243" s="229"/>
      <c r="I243" s="229"/>
      <c r="J243" s="229"/>
      <c r="K243" s="229"/>
      <c r="L243" s="229"/>
      <c r="M243" s="229"/>
      <c r="N243" s="229"/>
    </row>
    <row r="244" spans="1:14" ht="11.25" customHeight="1" x14ac:dyDescent="0.2">
      <c r="A244" s="229"/>
      <c r="B244" s="229"/>
      <c r="C244" s="229"/>
      <c r="D244" s="229"/>
      <c r="E244" s="229"/>
      <c r="F244" s="229"/>
      <c r="G244" s="229"/>
      <c r="H244" s="229"/>
      <c r="I244" s="229"/>
      <c r="J244" s="229"/>
      <c r="K244" s="229"/>
      <c r="L244" s="229"/>
      <c r="M244" s="229"/>
      <c r="N244" s="229"/>
    </row>
    <row r="245" spans="1:14" ht="11.25" customHeight="1" x14ac:dyDescent="0.2">
      <c r="A245" s="229"/>
      <c r="B245" s="229"/>
      <c r="C245" s="229"/>
      <c r="D245" s="229"/>
      <c r="E245" s="229"/>
      <c r="F245" s="229"/>
      <c r="G245" s="229"/>
      <c r="H245" s="229"/>
      <c r="I245" s="229"/>
      <c r="J245" s="229"/>
      <c r="K245" s="229"/>
      <c r="L245" s="229"/>
      <c r="M245" s="229"/>
      <c r="N245" s="229"/>
    </row>
    <row r="246" spans="1:14" ht="11.25" customHeight="1" x14ac:dyDescent="0.2">
      <c r="A246" s="229"/>
      <c r="B246" s="229"/>
      <c r="C246" s="229"/>
      <c r="D246" s="229"/>
      <c r="E246" s="229"/>
      <c r="F246" s="229"/>
      <c r="G246" s="229"/>
      <c r="H246" s="229"/>
      <c r="I246" s="229"/>
      <c r="J246" s="229"/>
      <c r="K246" s="229"/>
      <c r="L246" s="229"/>
      <c r="M246" s="229"/>
      <c r="N246" s="229"/>
    </row>
    <row r="247" spans="1:14" ht="11.25" customHeight="1" x14ac:dyDescent="0.2">
      <c r="A247" s="229"/>
      <c r="B247" s="229"/>
      <c r="C247" s="229"/>
      <c r="D247" s="229"/>
      <c r="E247" s="229"/>
      <c r="F247" s="229"/>
      <c r="G247" s="229"/>
      <c r="H247" s="229"/>
      <c r="I247" s="229"/>
      <c r="J247" s="229"/>
      <c r="K247" s="229"/>
      <c r="L247" s="229"/>
      <c r="M247" s="229"/>
      <c r="N247" s="229"/>
    </row>
    <row r="248" spans="1:14" ht="11.25" customHeight="1" x14ac:dyDescent="0.2">
      <c r="A248" s="229"/>
      <c r="B248" s="229"/>
      <c r="C248" s="229"/>
      <c r="D248" s="229"/>
      <c r="E248" s="229"/>
      <c r="F248" s="229"/>
      <c r="G248" s="229"/>
      <c r="H248" s="229"/>
      <c r="I248" s="229"/>
      <c r="J248" s="229"/>
      <c r="K248" s="229"/>
      <c r="L248" s="229"/>
      <c r="M248" s="229"/>
      <c r="N248" s="229"/>
    </row>
    <row r="249" spans="1:14" ht="11.25" customHeight="1" x14ac:dyDescent="0.2">
      <c r="A249" s="229"/>
      <c r="B249" s="229"/>
      <c r="C249" s="229"/>
      <c r="D249" s="229"/>
      <c r="E249" s="229"/>
      <c r="F249" s="229"/>
      <c r="G249" s="229"/>
      <c r="H249" s="229"/>
      <c r="I249" s="229"/>
      <c r="J249" s="229"/>
      <c r="K249" s="229"/>
      <c r="L249" s="229"/>
      <c r="M249" s="229"/>
      <c r="N249" s="229"/>
    </row>
    <row r="250" spans="1:14" ht="11.25" customHeight="1" x14ac:dyDescent="0.2">
      <c r="A250" s="229"/>
      <c r="B250" s="229"/>
      <c r="C250" s="229"/>
      <c r="D250" s="229"/>
      <c r="E250" s="229"/>
      <c r="F250" s="229"/>
      <c r="G250" s="229"/>
      <c r="H250" s="229"/>
      <c r="I250" s="229"/>
      <c r="J250" s="229"/>
      <c r="K250" s="229"/>
      <c r="L250" s="229"/>
      <c r="M250" s="229"/>
      <c r="N250" s="229"/>
    </row>
    <row r="251" spans="1:14" ht="11.25" customHeight="1" x14ac:dyDescent="0.2">
      <c r="A251" s="229"/>
      <c r="B251" s="229"/>
      <c r="C251" s="229"/>
      <c r="D251" s="229"/>
      <c r="E251" s="229"/>
      <c r="F251" s="229"/>
      <c r="G251" s="229"/>
      <c r="H251" s="229"/>
      <c r="I251" s="229"/>
      <c r="J251" s="229"/>
      <c r="K251" s="229"/>
      <c r="L251" s="229"/>
      <c r="M251" s="229"/>
      <c r="N251" s="229"/>
    </row>
    <row r="252" spans="1:14" ht="11.25" customHeight="1" x14ac:dyDescent="0.2">
      <c r="A252" s="229"/>
      <c r="B252" s="229"/>
      <c r="C252" s="229"/>
      <c r="D252" s="229"/>
      <c r="E252" s="229"/>
      <c r="F252" s="229"/>
      <c r="G252" s="229"/>
      <c r="H252" s="229"/>
      <c r="I252" s="229"/>
      <c r="J252" s="229"/>
      <c r="K252" s="229"/>
      <c r="L252" s="229"/>
      <c r="M252" s="229"/>
      <c r="N252" s="229"/>
    </row>
    <row r="253" spans="1:14" ht="11.25" customHeight="1" x14ac:dyDescent="0.2">
      <c r="A253" s="229"/>
      <c r="B253" s="229"/>
      <c r="C253" s="229"/>
      <c r="D253" s="229"/>
      <c r="E253" s="229"/>
      <c r="F253" s="229"/>
      <c r="G253" s="229"/>
      <c r="H253" s="229"/>
      <c r="I253" s="229"/>
      <c r="J253" s="229"/>
      <c r="K253" s="229"/>
      <c r="L253" s="229"/>
      <c r="M253" s="229"/>
      <c r="N253" s="229"/>
    </row>
    <row r="254" spans="1:14" ht="11.25" customHeight="1" x14ac:dyDescent="0.2">
      <c r="A254" s="229"/>
      <c r="B254" s="229"/>
      <c r="C254" s="229"/>
      <c r="D254" s="229"/>
      <c r="E254" s="229"/>
      <c r="F254" s="229"/>
      <c r="G254" s="229"/>
      <c r="H254" s="229"/>
      <c r="I254" s="229"/>
      <c r="J254" s="229"/>
      <c r="K254" s="229"/>
      <c r="L254" s="229"/>
      <c r="M254" s="229"/>
      <c r="N254" s="229"/>
    </row>
    <row r="255" spans="1:14" ht="11.25" customHeight="1" x14ac:dyDescent="0.2">
      <c r="A255" s="229"/>
      <c r="B255" s="229"/>
      <c r="C255" s="229"/>
      <c r="D255" s="229"/>
      <c r="E255" s="229"/>
      <c r="F255" s="229"/>
      <c r="G255" s="229"/>
      <c r="H255" s="229"/>
      <c r="I255" s="229"/>
      <c r="J255" s="229"/>
      <c r="K255" s="229"/>
      <c r="L255" s="229"/>
      <c r="M255" s="229"/>
      <c r="N255" s="229"/>
    </row>
    <row r="256" spans="1:14" ht="11.25" customHeight="1" x14ac:dyDescent="0.2">
      <c r="A256" s="229"/>
      <c r="B256" s="229"/>
      <c r="C256" s="229"/>
      <c r="D256" s="229"/>
      <c r="E256" s="229"/>
      <c r="F256" s="229"/>
      <c r="G256" s="229"/>
      <c r="H256" s="229"/>
      <c r="I256" s="229"/>
      <c r="J256" s="229"/>
      <c r="K256" s="229"/>
      <c r="L256" s="229"/>
      <c r="M256" s="229"/>
      <c r="N256" s="229"/>
    </row>
    <row r="257" spans="1:14" ht="11.25" customHeight="1" x14ac:dyDescent="0.2">
      <c r="A257" s="229"/>
      <c r="B257" s="229"/>
      <c r="C257" s="229"/>
      <c r="D257" s="229"/>
      <c r="E257" s="229"/>
      <c r="F257" s="229"/>
      <c r="G257" s="229"/>
      <c r="H257" s="229"/>
      <c r="I257" s="229"/>
      <c r="J257" s="229"/>
      <c r="K257" s="229"/>
      <c r="L257" s="229"/>
      <c r="M257" s="229"/>
      <c r="N257" s="229"/>
    </row>
    <row r="258" spans="1:14" ht="11.25" customHeight="1" x14ac:dyDescent="0.2">
      <c r="A258" s="229"/>
      <c r="B258" s="229"/>
      <c r="C258" s="229"/>
      <c r="D258" s="229"/>
      <c r="E258" s="229"/>
      <c r="F258" s="229"/>
      <c r="G258" s="229"/>
      <c r="H258" s="229"/>
      <c r="I258" s="229"/>
      <c r="J258" s="229"/>
      <c r="K258" s="229"/>
      <c r="L258" s="229"/>
      <c r="M258" s="229"/>
      <c r="N258" s="229"/>
    </row>
    <row r="259" spans="1:14" ht="11.25" customHeight="1" x14ac:dyDescent="0.2">
      <c r="A259" s="229"/>
      <c r="B259" s="229"/>
      <c r="C259" s="229"/>
      <c r="D259" s="229"/>
      <c r="E259" s="229"/>
      <c r="F259" s="229"/>
      <c r="G259" s="229"/>
      <c r="H259" s="229"/>
      <c r="I259" s="229"/>
      <c r="J259" s="229"/>
      <c r="K259" s="229"/>
      <c r="L259" s="229"/>
      <c r="M259" s="229"/>
      <c r="N259" s="229"/>
    </row>
    <row r="260" spans="1:14" ht="11.25" customHeight="1" x14ac:dyDescent="0.2">
      <c r="A260" s="229"/>
      <c r="B260" s="229"/>
      <c r="C260" s="229"/>
      <c r="D260" s="229"/>
      <c r="E260" s="229"/>
      <c r="F260" s="229"/>
      <c r="G260" s="229"/>
      <c r="H260" s="229"/>
      <c r="I260" s="229"/>
      <c r="J260" s="229"/>
      <c r="K260" s="229"/>
      <c r="L260" s="229"/>
      <c r="M260" s="229"/>
      <c r="N260" s="229"/>
    </row>
    <row r="261" spans="1:14" ht="11.25" customHeight="1" x14ac:dyDescent="0.2">
      <c r="A261" s="229"/>
      <c r="B261" s="229"/>
      <c r="C261" s="229"/>
      <c r="D261" s="229"/>
      <c r="E261" s="229"/>
      <c r="F261" s="229"/>
      <c r="G261" s="229"/>
      <c r="H261" s="229"/>
      <c r="I261" s="229"/>
      <c r="J261" s="229"/>
      <c r="K261" s="229"/>
      <c r="L261" s="229"/>
      <c r="M261" s="229"/>
      <c r="N261" s="229"/>
    </row>
    <row r="262" spans="1:14" ht="11.25" customHeight="1" x14ac:dyDescent="0.2">
      <c r="A262" s="229"/>
      <c r="B262" s="229"/>
      <c r="C262" s="229"/>
      <c r="D262" s="229"/>
      <c r="E262" s="229"/>
      <c r="F262" s="229"/>
      <c r="G262" s="229"/>
      <c r="H262" s="229"/>
      <c r="I262" s="229"/>
      <c r="J262" s="229"/>
      <c r="K262" s="229"/>
      <c r="L262" s="229"/>
      <c r="M262" s="229"/>
      <c r="N262" s="229"/>
    </row>
    <row r="263" spans="1:14" ht="11.25" customHeight="1" x14ac:dyDescent="0.2">
      <c r="A263" s="229"/>
      <c r="B263" s="229"/>
      <c r="C263" s="229"/>
      <c r="D263" s="229"/>
      <c r="E263" s="229"/>
      <c r="F263" s="229"/>
      <c r="G263" s="229"/>
      <c r="H263" s="229"/>
      <c r="I263" s="229"/>
      <c r="J263" s="229"/>
      <c r="K263" s="229"/>
      <c r="L263" s="229"/>
      <c r="M263" s="229"/>
      <c r="N263" s="229"/>
    </row>
    <row r="264" spans="1:14" ht="11.25" customHeight="1" x14ac:dyDescent="0.2">
      <c r="A264" s="229"/>
      <c r="B264" s="229"/>
      <c r="C264" s="229"/>
      <c r="D264" s="229"/>
      <c r="E264" s="229"/>
      <c r="F264" s="229"/>
      <c r="G264" s="229"/>
      <c r="H264" s="229"/>
      <c r="I264" s="229"/>
      <c r="J264" s="229"/>
      <c r="K264" s="229"/>
      <c r="L264" s="229"/>
      <c r="M264" s="229"/>
      <c r="N264" s="229"/>
    </row>
    <row r="265" spans="1:14" ht="11.25" customHeight="1" x14ac:dyDescent="0.2">
      <c r="A265" s="229"/>
      <c r="B265" s="229"/>
      <c r="C265" s="229"/>
      <c r="D265" s="229"/>
      <c r="E265" s="229"/>
      <c r="F265" s="229"/>
      <c r="G265" s="229"/>
      <c r="H265" s="229"/>
      <c r="I265" s="229"/>
      <c r="J265" s="229"/>
      <c r="K265" s="229"/>
      <c r="L265" s="229"/>
      <c r="M265" s="229"/>
      <c r="N265" s="229"/>
    </row>
    <row r="266" spans="1:14" ht="11.25" customHeight="1" x14ac:dyDescent="0.2">
      <c r="A266" s="229"/>
      <c r="B266" s="229"/>
      <c r="C266" s="229"/>
      <c r="D266" s="229"/>
      <c r="E266" s="229"/>
      <c r="F266" s="229"/>
      <c r="G266" s="229"/>
      <c r="H266" s="229"/>
      <c r="I266" s="229"/>
      <c r="J266" s="229"/>
      <c r="K266" s="229"/>
      <c r="L266" s="229"/>
      <c r="M266" s="229"/>
      <c r="N266" s="229"/>
    </row>
    <row r="267" spans="1:14" ht="11.25" customHeight="1" x14ac:dyDescent="0.2">
      <c r="A267" s="229"/>
      <c r="B267" s="229"/>
      <c r="C267" s="229"/>
      <c r="D267" s="229"/>
      <c r="E267" s="229"/>
      <c r="F267" s="229"/>
      <c r="G267" s="229"/>
      <c r="H267" s="229"/>
      <c r="I267" s="229"/>
      <c r="J267" s="229"/>
      <c r="K267" s="229"/>
      <c r="L267" s="229"/>
      <c r="M267" s="229"/>
      <c r="N267" s="229"/>
    </row>
    <row r="268" spans="1:14" ht="11.25" customHeight="1" x14ac:dyDescent="0.2">
      <c r="A268" s="229"/>
      <c r="B268" s="229"/>
      <c r="C268" s="229"/>
      <c r="D268" s="229"/>
      <c r="E268" s="229"/>
      <c r="F268" s="229"/>
      <c r="G268" s="229"/>
      <c r="H268" s="229"/>
      <c r="I268" s="229"/>
      <c r="J268" s="229"/>
      <c r="K268" s="229"/>
      <c r="L268" s="229"/>
      <c r="M268" s="229"/>
      <c r="N268" s="229"/>
    </row>
    <row r="269" spans="1:14" ht="11.25" customHeight="1" x14ac:dyDescent="0.2">
      <c r="A269" s="229"/>
      <c r="B269" s="229"/>
      <c r="C269" s="229"/>
      <c r="D269" s="229"/>
      <c r="E269" s="229"/>
      <c r="F269" s="229"/>
      <c r="G269" s="229"/>
      <c r="H269" s="229"/>
      <c r="I269" s="229"/>
      <c r="J269" s="229"/>
      <c r="K269" s="229"/>
      <c r="L269" s="229"/>
      <c r="M269" s="229"/>
      <c r="N269" s="229"/>
    </row>
    <row r="270" spans="1:14" ht="11.25" customHeight="1" x14ac:dyDescent="0.2">
      <c r="A270" s="229"/>
      <c r="B270" s="229"/>
      <c r="C270" s="229"/>
      <c r="D270" s="229"/>
      <c r="E270" s="229"/>
      <c r="F270" s="229"/>
      <c r="G270" s="229"/>
      <c r="H270" s="229"/>
      <c r="I270" s="229"/>
      <c r="J270" s="229"/>
      <c r="K270" s="229"/>
      <c r="L270" s="229"/>
      <c r="M270" s="229"/>
      <c r="N270" s="229"/>
    </row>
    <row r="271" spans="1:14" ht="11.25" customHeight="1" x14ac:dyDescent="0.2">
      <c r="A271" s="229"/>
      <c r="B271" s="229"/>
      <c r="C271" s="229"/>
      <c r="D271" s="229"/>
      <c r="E271" s="229"/>
      <c r="F271" s="229"/>
      <c r="G271" s="229"/>
      <c r="H271" s="229"/>
      <c r="I271" s="229"/>
      <c r="J271" s="229"/>
      <c r="K271" s="229"/>
      <c r="L271" s="229"/>
      <c r="M271" s="229"/>
      <c r="N271" s="229"/>
    </row>
    <row r="272" spans="1:14" ht="11.25" customHeight="1" x14ac:dyDescent="0.2">
      <c r="A272" s="229"/>
      <c r="B272" s="229"/>
      <c r="C272" s="229"/>
      <c r="D272" s="229"/>
      <c r="E272" s="229"/>
      <c r="F272" s="229"/>
      <c r="G272" s="229"/>
      <c r="H272" s="229"/>
      <c r="I272" s="229"/>
      <c r="J272" s="229"/>
      <c r="K272" s="229"/>
      <c r="L272" s="229"/>
      <c r="M272" s="229"/>
      <c r="N272" s="229"/>
    </row>
    <row r="273" spans="1:14" ht="11.25" customHeight="1" x14ac:dyDescent="0.2">
      <c r="A273" s="229"/>
      <c r="B273" s="229"/>
      <c r="C273" s="229"/>
      <c r="D273" s="229"/>
      <c r="E273" s="229"/>
      <c r="F273" s="229"/>
      <c r="G273" s="229"/>
      <c r="H273" s="229"/>
      <c r="I273" s="229"/>
      <c r="J273" s="229"/>
      <c r="K273" s="229"/>
      <c r="L273" s="229"/>
      <c r="M273" s="229"/>
      <c r="N273" s="229"/>
    </row>
    <row r="274" spans="1:14" ht="11.25" customHeight="1" x14ac:dyDescent="0.2">
      <c r="A274" s="229"/>
      <c r="B274" s="229"/>
      <c r="C274" s="229"/>
      <c r="D274" s="229"/>
      <c r="E274" s="229"/>
      <c r="F274" s="229"/>
      <c r="G274" s="229"/>
      <c r="H274" s="229"/>
      <c r="I274" s="229"/>
      <c r="J274" s="229"/>
      <c r="K274" s="229"/>
      <c r="L274" s="229"/>
      <c r="M274" s="229"/>
      <c r="N274" s="229"/>
    </row>
    <row r="275" spans="1:14" ht="11.25" customHeight="1" x14ac:dyDescent="0.2">
      <c r="A275" s="229"/>
      <c r="B275" s="229"/>
      <c r="C275" s="229"/>
      <c r="D275" s="229"/>
      <c r="E275" s="229"/>
      <c r="F275" s="229"/>
      <c r="G275" s="229"/>
      <c r="H275" s="229"/>
      <c r="I275" s="229"/>
      <c r="J275" s="229"/>
      <c r="K275" s="229"/>
      <c r="L275" s="229"/>
      <c r="M275" s="229"/>
      <c r="N275" s="229"/>
    </row>
    <row r="276" spans="1:14" ht="11.25" customHeight="1" x14ac:dyDescent="0.2">
      <c r="A276" s="229"/>
      <c r="B276" s="229"/>
      <c r="C276" s="229"/>
      <c r="D276" s="229"/>
      <c r="E276" s="229"/>
      <c r="F276" s="229"/>
      <c r="G276" s="229"/>
      <c r="H276" s="229"/>
      <c r="I276" s="229"/>
      <c r="J276" s="229"/>
      <c r="K276" s="229"/>
      <c r="L276" s="229"/>
      <c r="M276" s="229"/>
      <c r="N276" s="229"/>
    </row>
    <row r="277" spans="1:14" ht="11.25" customHeight="1" x14ac:dyDescent="0.2">
      <c r="A277" s="229"/>
      <c r="B277" s="229"/>
      <c r="C277" s="229"/>
      <c r="D277" s="229"/>
      <c r="E277" s="229"/>
      <c r="F277" s="229"/>
      <c r="G277" s="229"/>
      <c r="H277" s="229"/>
      <c r="I277" s="229"/>
      <c r="J277" s="229"/>
      <c r="K277" s="229"/>
      <c r="L277" s="229"/>
      <c r="M277" s="229"/>
      <c r="N277" s="229"/>
    </row>
    <row r="278" spans="1:14" ht="11.25" customHeight="1" x14ac:dyDescent="0.2">
      <c r="A278" s="229"/>
      <c r="B278" s="229"/>
      <c r="C278" s="229"/>
      <c r="D278" s="229"/>
      <c r="E278" s="229"/>
      <c r="F278" s="229"/>
      <c r="G278" s="229"/>
      <c r="H278" s="229"/>
      <c r="I278" s="229"/>
      <c r="J278" s="229"/>
      <c r="K278" s="229"/>
      <c r="L278" s="229"/>
      <c r="M278" s="229"/>
      <c r="N278" s="229"/>
    </row>
    <row r="279" spans="1:14" ht="11.25" customHeight="1" x14ac:dyDescent="0.2">
      <c r="A279" s="229"/>
      <c r="B279" s="229"/>
      <c r="C279" s="229"/>
      <c r="D279" s="229"/>
      <c r="E279" s="229"/>
      <c r="F279" s="229"/>
      <c r="G279" s="229"/>
      <c r="H279" s="229"/>
      <c r="I279" s="229"/>
      <c r="J279" s="229"/>
      <c r="K279" s="229"/>
      <c r="L279" s="229"/>
      <c r="M279" s="229"/>
      <c r="N279" s="229"/>
    </row>
    <row r="280" spans="1:14" ht="11.25" customHeight="1" x14ac:dyDescent="0.2">
      <c r="A280" s="229"/>
      <c r="B280" s="229"/>
      <c r="C280" s="229"/>
      <c r="D280" s="229"/>
      <c r="E280" s="229"/>
      <c r="F280" s="229"/>
      <c r="G280" s="229"/>
      <c r="H280" s="229"/>
      <c r="I280" s="229"/>
      <c r="J280" s="229"/>
      <c r="K280" s="229"/>
      <c r="L280" s="229"/>
      <c r="M280" s="229"/>
      <c r="N280" s="229"/>
    </row>
    <row r="281" spans="1:14" ht="11.25" customHeight="1" x14ac:dyDescent="0.2">
      <c r="A281" s="229"/>
      <c r="B281" s="229"/>
      <c r="C281" s="229"/>
      <c r="D281" s="229"/>
      <c r="E281" s="229"/>
      <c r="F281" s="229"/>
      <c r="G281" s="229"/>
      <c r="H281" s="229"/>
      <c r="I281" s="229"/>
      <c r="J281" s="229"/>
      <c r="K281" s="229"/>
      <c r="L281" s="229"/>
      <c r="M281" s="229"/>
      <c r="N281" s="229"/>
    </row>
    <row r="282" spans="1:14" ht="11.25" customHeight="1" x14ac:dyDescent="0.2">
      <c r="A282" s="229"/>
      <c r="B282" s="229"/>
      <c r="C282" s="229"/>
      <c r="D282" s="229"/>
      <c r="E282" s="229"/>
      <c r="F282" s="229"/>
      <c r="G282" s="229"/>
      <c r="H282" s="229"/>
      <c r="I282" s="229"/>
      <c r="J282" s="229"/>
      <c r="K282" s="229"/>
      <c r="L282" s="229"/>
      <c r="M282" s="229"/>
      <c r="N282" s="229"/>
    </row>
    <row r="283" spans="1:14" ht="11.25" customHeight="1" x14ac:dyDescent="0.2">
      <c r="A283" s="229"/>
      <c r="B283" s="229"/>
      <c r="C283" s="229"/>
      <c r="D283" s="229"/>
      <c r="E283" s="229"/>
      <c r="F283" s="229"/>
      <c r="G283" s="229"/>
      <c r="H283" s="229"/>
      <c r="I283" s="229"/>
      <c r="J283" s="229"/>
      <c r="K283" s="229"/>
      <c r="L283" s="229"/>
      <c r="M283" s="229"/>
      <c r="N283" s="229"/>
    </row>
    <row r="284" spans="1:14" ht="11.25" customHeight="1" x14ac:dyDescent="0.2">
      <c r="A284" s="229"/>
      <c r="B284" s="229"/>
      <c r="C284" s="229"/>
      <c r="D284" s="229"/>
      <c r="E284" s="229"/>
      <c r="F284" s="229"/>
      <c r="G284" s="229"/>
      <c r="H284" s="229"/>
      <c r="I284" s="229"/>
      <c r="J284" s="229"/>
      <c r="K284" s="229"/>
      <c r="L284" s="229"/>
      <c r="M284" s="229"/>
      <c r="N284" s="229"/>
    </row>
    <row r="285" spans="1:14" ht="11.25" customHeight="1" x14ac:dyDescent="0.2">
      <c r="A285" s="229"/>
      <c r="B285" s="229"/>
      <c r="C285" s="229"/>
      <c r="D285" s="229"/>
      <c r="E285" s="229"/>
      <c r="F285" s="229"/>
      <c r="G285" s="229"/>
      <c r="H285" s="229"/>
      <c r="I285" s="229"/>
      <c r="J285" s="229"/>
      <c r="K285" s="229"/>
      <c r="L285" s="229"/>
      <c r="M285" s="229"/>
      <c r="N285" s="229"/>
    </row>
    <row r="286" spans="1:14" ht="11.25" customHeight="1" x14ac:dyDescent="0.2">
      <c r="A286" s="229"/>
      <c r="B286" s="229"/>
      <c r="C286" s="229"/>
      <c r="D286" s="229"/>
      <c r="E286" s="229"/>
      <c r="F286" s="229"/>
      <c r="G286" s="229"/>
      <c r="H286" s="229"/>
      <c r="I286" s="229"/>
      <c r="J286" s="229"/>
      <c r="K286" s="229"/>
      <c r="L286" s="229"/>
      <c r="M286" s="229"/>
      <c r="N286" s="229"/>
    </row>
    <row r="287" spans="1:14" ht="11.25" customHeight="1" x14ac:dyDescent="0.2">
      <c r="A287" s="229"/>
      <c r="B287" s="229"/>
      <c r="C287" s="229"/>
      <c r="D287" s="229"/>
      <c r="E287" s="229"/>
      <c r="F287" s="229"/>
      <c r="G287" s="229"/>
      <c r="H287" s="229"/>
      <c r="I287" s="229"/>
      <c r="J287" s="229"/>
      <c r="K287" s="229"/>
      <c r="L287" s="229"/>
      <c r="M287" s="229"/>
      <c r="N287" s="229"/>
    </row>
    <row r="288" spans="1:14" ht="11.25" customHeight="1" x14ac:dyDescent="0.2">
      <c r="A288" s="229"/>
      <c r="B288" s="229"/>
      <c r="C288" s="229"/>
      <c r="D288" s="229"/>
      <c r="E288" s="229"/>
      <c r="F288" s="229"/>
      <c r="G288" s="229"/>
      <c r="H288" s="229"/>
      <c r="I288" s="229"/>
      <c r="J288" s="229"/>
      <c r="K288" s="229"/>
      <c r="L288" s="229"/>
      <c r="M288" s="229"/>
      <c r="N288" s="229"/>
    </row>
    <row r="289" spans="1:14" ht="11.25" customHeight="1" x14ac:dyDescent="0.2">
      <c r="A289" s="229"/>
      <c r="B289" s="229"/>
      <c r="C289" s="229"/>
      <c r="D289" s="229"/>
      <c r="E289" s="229"/>
      <c r="F289" s="229"/>
      <c r="G289" s="229"/>
      <c r="H289" s="229"/>
      <c r="I289" s="229"/>
      <c r="J289" s="229"/>
      <c r="K289" s="229"/>
      <c r="L289" s="229"/>
      <c r="M289" s="229"/>
      <c r="N289" s="229"/>
    </row>
    <row r="290" spans="1:14" ht="11.25" customHeight="1" x14ac:dyDescent="0.2">
      <c r="A290" s="229"/>
      <c r="B290" s="229"/>
      <c r="C290" s="229"/>
      <c r="D290" s="229"/>
      <c r="E290" s="229"/>
      <c r="F290" s="229"/>
      <c r="G290" s="229"/>
      <c r="H290" s="229"/>
      <c r="I290" s="229"/>
      <c r="J290" s="229"/>
      <c r="K290" s="229"/>
      <c r="L290" s="229"/>
      <c r="M290" s="229"/>
      <c r="N290" s="229"/>
    </row>
    <row r="291" spans="1:14" ht="11.25" customHeight="1" x14ac:dyDescent="0.2">
      <c r="A291" s="229"/>
      <c r="B291" s="229"/>
      <c r="C291" s="229"/>
      <c r="D291" s="229"/>
      <c r="E291" s="229"/>
      <c r="F291" s="229"/>
      <c r="G291" s="229"/>
      <c r="H291" s="229"/>
      <c r="I291" s="229"/>
      <c r="J291" s="229"/>
      <c r="K291" s="229"/>
      <c r="L291" s="229"/>
      <c r="M291" s="229"/>
      <c r="N291" s="229"/>
    </row>
    <row r="292" spans="1:14" ht="11.25" customHeight="1" x14ac:dyDescent="0.2">
      <c r="A292" s="229"/>
      <c r="B292" s="229"/>
      <c r="C292" s="229"/>
      <c r="D292" s="229"/>
      <c r="E292" s="229"/>
      <c r="F292" s="229"/>
      <c r="G292" s="229"/>
      <c r="H292" s="229"/>
      <c r="I292" s="229"/>
      <c r="J292" s="229"/>
      <c r="K292" s="229"/>
      <c r="L292" s="229"/>
      <c r="M292" s="229"/>
      <c r="N292" s="229"/>
    </row>
    <row r="293" spans="1:14" ht="11.25" customHeight="1" x14ac:dyDescent="0.2">
      <c r="A293" s="229"/>
      <c r="B293" s="229"/>
      <c r="C293" s="229"/>
      <c r="D293" s="229"/>
      <c r="E293" s="229"/>
      <c r="F293" s="229"/>
      <c r="G293" s="229"/>
      <c r="H293" s="229"/>
      <c r="I293" s="229"/>
      <c r="J293" s="229"/>
      <c r="K293" s="229"/>
      <c r="L293" s="229"/>
      <c r="M293" s="229"/>
      <c r="N293" s="229"/>
    </row>
    <row r="294" spans="1:14" ht="11.25" customHeight="1" x14ac:dyDescent="0.2">
      <c r="A294" s="229"/>
      <c r="B294" s="229"/>
      <c r="C294" s="229"/>
      <c r="D294" s="229"/>
      <c r="E294" s="229"/>
      <c r="F294" s="229"/>
      <c r="G294" s="229"/>
      <c r="H294" s="229"/>
      <c r="I294" s="229"/>
      <c r="J294" s="229"/>
      <c r="K294" s="229"/>
      <c r="L294" s="229"/>
      <c r="M294" s="229"/>
      <c r="N294" s="229"/>
    </row>
    <row r="295" spans="1:14" ht="11.25" customHeight="1" x14ac:dyDescent="0.2">
      <c r="A295" s="229"/>
      <c r="B295" s="229"/>
      <c r="C295" s="229"/>
      <c r="D295" s="229"/>
      <c r="E295" s="229"/>
      <c r="F295" s="229"/>
      <c r="G295" s="229"/>
      <c r="H295" s="229"/>
      <c r="I295" s="229"/>
      <c r="J295" s="229"/>
      <c r="K295" s="229"/>
      <c r="L295" s="229"/>
      <c r="M295" s="229"/>
      <c r="N295" s="229"/>
    </row>
    <row r="296" spans="1:14" ht="11.25" customHeight="1" x14ac:dyDescent="0.2">
      <c r="A296" s="229"/>
      <c r="B296" s="229"/>
      <c r="C296" s="229"/>
      <c r="D296" s="229"/>
      <c r="E296" s="229"/>
      <c r="F296" s="229"/>
      <c r="G296" s="229"/>
      <c r="H296" s="229"/>
      <c r="I296" s="229"/>
      <c r="J296" s="229"/>
      <c r="K296" s="229"/>
      <c r="L296" s="229"/>
      <c r="M296" s="229"/>
      <c r="N296" s="229"/>
    </row>
    <row r="297" spans="1:14" ht="11.25" customHeight="1" x14ac:dyDescent="0.2">
      <c r="A297" s="229"/>
      <c r="B297" s="229"/>
      <c r="C297" s="229"/>
      <c r="D297" s="229"/>
      <c r="E297" s="229"/>
      <c r="F297" s="229"/>
      <c r="G297" s="229"/>
      <c r="H297" s="229"/>
      <c r="I297" s="229"/>
      <c r="J297" s="229"/>
      <c r="K297" s="229"/>
      <c r="L297" s="229"/>
      <c r="M297" s="229"/>
      <c r="N297" s="229"/>
    </row>
    <row r="298" spans="1:14" ht="11.25" customHeight="1" x14ac:dyDescent="0.2">
      <c r="A298" s="229"/>
      <c r="B298" s="229"/>
      <c r="C298" s="229"/>
      <c r="D298" s="229"/>
      <c r="E298" s="229"/>
      <c r="F298" s="229"/>
      <c r="G298" s="229"/>
      <c r="H298" s="229"/>
      <c r="I298" s="229"/>
      <c r="J298" s="229"/>
      <c r="K298" s="229"/>
      <c r="L298" s="229"/>
      <c r="M298" s="229"/>
      <c r="N298" s="229"/>
    </row>
  </sheetData>
  <printOptions horizontalCentered="1"/>
  <pageMargins left="0.19685039370078741" right="0.19685039370078741" top="0.39370078740157483" bottom="0.39370078740157483" header="0" footer="0"/>
  <pageSetup paperSize="9" scale="81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I15" sqref="I15"/>
    </sheetView>
  </sheetViews>
  <sheetFormatPr defaultColWidth="9" defaultRowHeight="12.75" customHeight="1" x14ac:dyDescent="0.2"/>
  <cols>
    <col min="1" max="16384" width="9" style="1"/>
  </cols>
  <sheetData/>
  <pageMargins left="0.69999998807907104" right="0.69999998807907104" top="0.75" bottom="0.75" header="0" footer="0"/>
  <pageSetup paperSize="9" orientation="portrait" horizontalDpi="1200" verticalDpi="1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7257616D4A0664EB5B0E19CE663D26B" ma:contentTypeVersion="12" ma:contentTypeDescription="Umožňuje vytvoriť nový dokument." ma:contentTypeScope="" ma:versionID="e3389511fc4ebb7e51b22e75e7c056a7">
  <xsd:schema xmlns:xsd="http://www.w3.org/2001/XMLSchema" xmlns:xs="http://www.w3.org/2001/XMLSchema" xmlns:p="http://schemas.microsoft.com/office/2006/metadata/properties" xmlns:ns2="1a99d2dc-be7d-46bb-a62e-6bcb1d09f158" xmlns:ns3="f3361b31-583a-491d-9ad2-fc5a2bd63445" targetNamespace="http://schemas.microsoft.com/office/2006/metadata/properties" ma:root="true" ma:fieldsID="3450fd04f9c0c3f83dc94b868788fccc" ns2:_="" ns3:_="">
    <xsd:import namespace="1a99d2dc-be7d-46bb-a62e-6bcb1d09f158"/>
    <xsd:import namespace="f3361b31-583a-491d-9ad2-fc5a2bd6344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99d2dc-be7d-46bb-a62e-6bcb1d09f15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361b31-583a-491d-9ad2-fc5a2bd63445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7514CC6-4F8D-466A-9E7D-8A4340A20DB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716F017-CA06-413F-95CA-A977586D81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99d2dc-be7d-46bb-a62e-6bcb1d09f158"/>
    <ds:schemaRef ds:uri="f3361b31-583a-491d-9ad2-fc5a2bd634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6BD47F-D6B4-4698-8AE9-51E0E5B9C752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2</vt:i4>
      </vt:variant>
    </vt:vector>
  </HeadingPairs>
  <TitlesOfParts>
    <vt:vector size="6" baseType="lpstr">
      <vt:lpstr>Krycí list</vt:lpstr>
      <vt:lpstr>Rekapitulácia</vt:lpstr>
      <vt:lpstr>Rozpocet</vt:lpstr>
      <vt:lpstr>#Figury</vt:lpstr>
      <vt:lpstr>Rozpocet!Názvy_tlače</vt:lpstr>
      <vt:lpstr>Rozpocet!Oblasť_tlače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2015-09-27T20:31:28Z</dcterms:created>
  <dcterms:modified xsi:type="dcterms:W3CDTF">2021-06-02T10:51:33Z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0x01010007257616D4A0664EB5B0E19CE663D26B</vt:lpwstr>
  </property>
</Properties>
</file>