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85" windowWidth="27495" windowHeight="11700" firstSheet="1" activeTab="1"/>
  </bookViews>
  <sheets>
    <sheet name="Rekapitulácia stavby" sheetId="1" state="veryHidden" r:id="rId1"/>
    <sheet name="zadanie" sheetId="2" r:id="rId2"/>
  </sheets>
  <definedNames>
    <definedName name="_xlnm._FilterDatabase" localSheetId="1" hidden="1">zadanie!$C$138:$K$495</definedName>
    <definedName name="_xlnm.Print_Area" localSheetId="0">'Rekapitulácia stavby'!$D$4:$AO$76,'Rekapitulácia stavby'!$C$82:$AQ$96</definedName>
    <definedName name="_xlnm.Print_Area" localSheetId="1">zadanie!$C$4:$J$76,zadanie!$C$82:$J$122,zadanie!$C$128:$J$495</definedName>
    <definedName name="_xlnm.Print_Titles" localSheetId="0">'Rekapitulácia stavby'!$92:$92</definedName>
    <definedName name="_xlnm.Print_Titles" localSheetId="1">zadanie!$138:$138</definedName>
  </definedNames>
  <calcPr calcId="125725"/>
</workbook>
</file>

<file path=xl/calcChain.xml><?xml version="1.0" encoding="utf-8"?>
<calcChain xmlns="http://schemas.openxmlformats.org/spreadsheetml/2006/main">
  <c r="J35" i="2"/>
  <c r="J34"/>
  <c r="AY95" i="1" s="1"/>
  <c r="J33" i="2"/>
  <c r="AX95" i="1" s="1"/>
  <c r="BI495" i="2"/>
  <c r="BH495"/>
  <c r="BG495"/>
  <c r="BE495"/>
  <c r="BK495"/>
  <c r="J495" s="1"/>
  <c r="BF495" s="1"/>
  <c r="BI494"/>
  <c r="BH494"/>
  <c r="BG494"/>
  <c r="BE494"/>
  <c r="BK494"/>
  <c r="J494"/>
  <c r="BF494" s="1"/>
  <c r="BI493"/>
  <c r="BH493"/>
  <c r="BG493"/>
  <c r="BE493"/>
  <c r="BK493"/>
  <c r="J493" s="1"/>
  <c r="BF493" s="1"/>
  <c r="BI492"/>
  <c r="BH492"/>
  <c r="BG492"/>
  <c r="BE492"/>
  <c r="BK492"/>
  <c r="J492" s="1"/>
  <c r="BF492" s="1"/>
  <c r="BI490"/>
  <c r="BH490"/>
  <c r="BG490"/>
  <c r="BE490"/>
  <c r="T490"/>
  <c r="R490"/>
  <c r="P490"/>
  <c r="BI489"/>
  <c r="BH489"/>
  <c r="BG489"/>
  <c r="BE489"/>
  <c r="T489"/>
  <c r="R489"/>
  <c r="P489"/>
  <c r="BI488"/>
  <c r="BH488"/>
  <c r="BG488"/>
  <c r="BE488"/>
  <c r="T488"/>
  <c r="R488"/>
  <c r="P488"/>
  <c r="BI487"/>
  <c r="BH487"/>
  <c r="BG487"/>
  <c r="BE487"/>
  <c r="T487"/>
  <c r="R487"/>
  <c r="P487"/>
  <c r="BI486"/>
  <c r="BH486"/>
  <c r="BG486"/>
  <c r="BE486"/>
  <c r="T486"/>
  <c r="R486"/>
  <c r="P486"/>
  <c r="BI485"/>
  <c r="BH485"/>
  <c r="BG485"/>
  <c r="BE485"/>
  <c r="T485"/>
  <c r="R485"/>
  <c r="P485"/>
  <c r="BI484"/>
  <c r="BH484"/>
  <c r="BG484"/>
  <c r="BE484"/>
  <c r="T484"/>
  <c r="R484"/>
  <c r="P484"/>
  <c r="BI483"/>
  <c r="BH483"/>
  <c r="BG483"/>
  <c r="BE483"/>
  <c r="T483"/>
  <c r="R483"/>
  <c r="P483"/>
  <c r="BI481"/>
  <c r="BH481"/>
  <c r="BG481"/>
  <c r="BE481"/>
  <c r="T481"/>
  <c r="R481"/>
  <c r="P481"/>
  <c r="BI480"/>
  <c r="BH480"/>
  <c r="BG480"/>
  <c r="BE480"/>
  <c r="T480"/>
  <c r="R480"/>
  <c r="P480"/>
  <c r="BI479"/>
  <c r="BH479"/>
  <c r="BG479"/>
  <c r="BE479"/>
  <c r="T479"/>
  <c r="R479"/>
  <c r="P479"/>
  <c r="BI478"/>
  <c r="BH478"/>
  <c r="BG478"/>
  <c r="BE478"/>
  <c r="T478"/>
  <c r="R478"/>
  <c r="P478"/>
  <c r="BI476"/>
  <c r="BH476"/>
  <c r="BG476"/>
  <c r="BE476"/>
  <c r="T476"/>
  <c r="R476"/>
  <c r="P476"/>
  <c r="BI475"/>
  <c r="BH475"/>
  <c r="BG475"/>
  <c r="BE475"/>
  <c r="T475"/>
  <c r="R475"/>
  <c r="P475"/>
  <c r="BI473"/>
  <c r="BH473"/>
  <c r="BG473"/>
  <c r="BE473"/>
  <c r="T473"/>
  <c r="R473"/>
  <c r="P473"/>
  <c r="BI472"/>
  <c r="BH472"/>
  <c r="BG472"/>
  <c r="BE472"/>
  <c r="T472"/>
  <c r="R472"/>
  <c r="P472"/>
  <c r="BI470"/>
  <c r="BH470"/>
  <c r="BG470"/>
  <c r="BE470"/>
  <c r="T470"/>
  <c r="R470"/>
  <c r="P470"/>
  <c r="BI468"/>
  <c r="BH468"/>
  <c r="BG468"/>
  <c r="BE468"/>
  <c r="T468"/>
  <c r="R468"/>
  <c r="P468"/>
  <c r="BI466"/>
  <c r="BH466"/>
  <c r="BG466"/>
  <c r="BE466"/>
  <c r="T466"/>
  <c r="R466"/>
  <c r="P466"/>
  <c r="BI464"/>
  <c r="BH464"/>
  <c r="BG464"/>
  <c r="BE464"/>
  <c r="T464"/>
  <c r="R464"/>
  <c r="P464"/>
  <c r="BI463"/>
  <c r="BH463"/>
  <c r="BG463"/>
  <c r="BE463"/>
  <c r="T463"/>
  <c r="R463"/>
  <c r="P463"/>
  <c r="BI462"/>
  <c r="BH462"/>
  <c r="BG462"/>
  <c r="BE462"/>
  <c r="T462"/>
  <c r="R462"/>
  <c r="P462"/>
  <c r="BI461"/>
  <c r="BH461"/>
  <c r="BG461"/>
  <c r="BE461"/>
  <c r="T461"/>
  <c r="R461"/>
  <c r="P461"/>
  <c r="BI460"/>
  <c r="BH460"/>
  <c r="BG460"/>
  <c r="BE460"/>
  <c r="T460"/>
  <c r="R460"/>
  <c r="P460"/>
  <c r="BI459"/>
  <c r="BH459"/>
  <c r="BG459"/>
  <c r="BE459"/>
  <c r="T459"/>
  <c r="R459"/>
  <c r="P459"/>
  <c r="BI458"/>
  <c r="BH458"/>
  <c r="BG458"/>
  <c r="BE458"/>
  <c r="T458"/>
  <c r="R458"/>
  <c r="P458"/>
  <c r="BI457"/>
  <c r="BH457"/>
  <c r="BG457"/>
  <c r="BE457"/>
  <c r="T457"/>
  <c r="R457"/>
  <c r="P457"/>
  <c r="BI456"/>
  <c r="BH456"/>
  <c r="BG456"/>
  <c r="BE456"/>
  <c r="T456"/>
  <c r="R456"/>
  <c r="P456"/>
  <c r="BI455"/>
  <c r="BH455"/>
  <c r="BG455"/>
  <c r="BE455"/>
  <c r="T455"/>
  <c r="R455"/>
  <c r="P455"/>
  <c r="BI453"/>
  <c r="BH453"/>
  <c r="BG453"/>
  <c r="BE453"/>
  <c r="T453"/>
  <c r="R453"/>
  <c r="P453"/>
  <c r="BI452"/>
  <c r="BH452"/>
  <c r="BG452"/>
  <c r="BE452"/>
  <c r="T452"/>
  <c r="R452"/>
  <c r="P452"/>
  <c r="BI451"/>
  <c r="BH451"/>
  <c r="BG451"/>
  <c r="BE451"/>
  <c r="T451"/>
  <c r="R451"/>
  <c r="P451"/>
  <c r="BI450"/>
  <c r="BH450"/>
  <c r="BG450"/>
  <c r="BE450"/>
  <c r="T450"/>
  <c r="R450"/>
  <c r="P450"/>
  <c r="BI449"/>
  <c r="BH449"/>
  <c r="BG449"/>
  <c r="BE449"/>
  <c r="T449"/>
  <c r="R449"/>
  <c r="P449"/>
  <c r="BI448"/>
  <c r="BH448"/>
  <c r="BG448"/>
  <c r="BE448"/>
  <c r="T448"/>
  <c r="R448"/>
  <c r="P448"/>
  <c r="BI447"/>
  <c r="BH447"/>
  <c r="BG447"/>
  <c r="BE447"/>
  <c r="T447"/>
  <c r="R447"/>
  <c r="P447"/>
  <c r="BI446"/>
  <c r="BH446"/>
  <c r="BG446"/>
  <c r="BE446"/>
  <c r="T446"/>
  <c r="R446"/>
  <c r="P446"/>
  <c r="BI445"/>
  <c r="BH445"/>
  <c r="BG445"/>
  <c r="BE445"/>
  <c r="T445"/>
  <c r="R445"/>
  <c r="P445"/>
  <c r="BI442"/>
  <c r="BH442"/>
  <c r="BG442"/>
  <c r="BE442"/>
  <c r="T442"/>
  <c r="R442"/>
  <c r="P442"/>
  <c r="BI438"/>
  <c r="BH438"/>
  <c r="BG438"/>
  <c r="BE438"/>
  <c r="T438"/>
  <c r="R438"/>
  <c r="P438"/>
  <c r="BI436"/>
  <c r="BH436"/>
  <c r="BG436"/>
  <c r="BE436"/>
  <c r="T436"/>
  <c r="R436"/>
  <c r="P436"/>
  <c r="BI434"/>
  <c r="BH434"/>
  <c r="BG434"/>
  <c r="BE434"/>
  <c r="T434"/>
  <c r="R434"/>
  <c r="P434"/>
  <c r="BI433"/>
  <c r="BH433"/>
  <c r="BG433"/>
  <c r="BE433"/>
  <c r="T433"/>
  <c r="R433"/>
  <c r="P433"/>
  <c r="BI430"/>
  <c r="BH430"/>
  <c r="BG430"/>
  <c r="BE430"/>
  <c r="T430"/>
  <c r="T429" s="1"/>
  <c r="R430"/>
  <c r="R429"/>
  <c r="P430"/>
  <c r="P429" s="1"/>
  <c r="BI428"/>
  <c r="BH428"/>
  <c r="BG428"/>
  <c r="BE428"/>
  <c r="T428"/>
  <c r="R428"/>
  <c r="P428"/>
  <c r="BI426"/>
  <c r="BH426"/>
  <c r="BG426"/>
  <c r="BE426"/>
  <c r="T426"/>
  <c r="R426"/>
  <c r="P426"/>
  <c r="BI425"/>
  <c r="BH425"/>
  <c r="BG425"/>
  <c r="BE425"/>
  <c r="T425"/>
  <c r="R425"/>
  <c r="P425"/>
  <c r="BI423"/>
  <c r="BH423"/>
  <c r="BG423"/>
  <c r="BE423"/>
  <c r="T423"/>
  <c r="R423"/>
  <c r="P423"/>
  <c r="BI422"/>
  <c r="BH422"/>
  <c r="BG422"/>
  <c r="BE422"/>
  <c r="T422"/>
  <c r="R422"/>
  <c r="P422"/>
  <c r="BI420"/>
  <c r="BH420"/>
  <c r="BG420"/>
  <c r="BE420"/>
  <c r="T420"/>
  <c r="R420"/>
  <c r="P420"/>
  <c r="BI419"/>
  <c r="BH419"/>
  <c r="BG419"/>
  <c r="BE419"/>
  <c r="T419"/>
  <c r="R419"/>
  <c r="P419"/>
  <c r="BI418"/>
  <c r="BH418"/>
  <c r="BG418"/>
  <c r="BE418"/>
  <c r="T418"/>
  <c r="R418"/>
  <c r="P418"/>
  <c r="BI416"/>
  <c r="BH416"/>
  <c r="BG416"/>
  <c r="BE416"/>
  <c r="T416"/>
  <c r="R416"/>
  <c r="P416"/>
  <c r="BI415"/>
  <c r="BH415"/>
  <c r="BG415"/>
  <c r="BE415"/>
  <c r="T415"/>
  <c r="R415"/>
  <c r="P415"/>
  <c r="BI413"/>
  <c r="BH413"/>
  <c r="BG413"/>
  <c r="BE413"/>
  <c r="T413"/>
  <c r="R413"/>
  <c r="P413"/>
  <c r="BI411"/>
  <c r="BH411"/>
  <c r="BG411"/>
  <c r="BE411"/>
  <c r="T411"/>
  <c r="R411"/>
  <c r="P411"/>
  <c r="BI410"/>
  <c r="BH410"/>
  <c r="BG410"/>
  <c r="BE410"/>
  <c r="T410"/>
  <c r="R410"/>
  <c r="P410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2"/>
  <c r="BH402"/>
  <c r="BG402"/>
  <c r="BE402"/>
  <c r="T402"/>
  <c r="R402"/>
  <c r="P402"/>
  <c r="BI401"/>
  <c r="BH401"/>
  <c r="BG401"/>
  <c r="BE401"/>
  <c r="T401"/>
  <c r="R401"/>
  <c r="P401"/>
  <c r="BI399"/>
  <c r="BH399"/>
  <c r="BG399"/>
  <c r="BE399"/>
  <c r="T399"/>
  <c r="R399"/>
  <c r="P399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88"/>
  <c r="BH388"/>
  <c r="BG388"/>
  <c r="BE388"/>
  <c r="T388"/>
  <c r="R388"/>
  <c r="P388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8"/>
  <c r="BH288"/>
  <c r="BG288"/>
  <c r="BE288"/>
  <c r="T288"/>
  <c r="R288"/>
  <c r="P288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4"/>
  <c r="BH264"/>
  <c r="BG264"/>
  <c r="BE264"/>
  <c r="T264"/>
  <c r="R264"/>
  <c r="P264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6"/>
  <c r="BH256"/>
  <c r="BG256"/>
  <c r="BE256"/>
  <c r="T256"/>
  <c r="R256"/>
  <c r="P256"/>
  <c r="BI255"/>
  <c r="BH255"/>
  <c r="BG255"/>
  <c r="BE255"/>
  <c r="T255"/>
  <c r="R255"/>
  <c r="P255"/>
  <c r="BI253"/>
  <c r="BH253"/>
  <c r="BG253"/>
  <c r="BE253"/>
  <c r="T253"/>
  <c r="R253"/>
  <c r="P253"/>
  <c r="BI251"/>
  <c r="BH251"/>
  <c r="BG251"/>
  <c r="BE251"/>
  <c r="T251"/>
  <c r="R251"/>
  <c r="P251"/>
  <c r="BI247"/>
  <c r="BH247"/>
  <c r="BG247"/>
  <c r="BE247"/>
  <c r="T247"/>
  <c r="R247"/>
  <c r="P247"/>
  <c r="BI245"/>
  <c r="BH245"/>
  <c r="BG245"/>
  <c r="BE245"/>
  <c r="T245"/>
  <c r="R245"/>
  <c r="P245"/>
  <c r="BI244"/>
  <c r="BH244"/>
  <c r="BG244"/>
  <c r="BE244"/>
  <c r="T244"/>
  <c r="R244"/>
  <c r="P244"/>
  <c r="BI242"/>
  <c r="BH242"/>
  <c r="BG242"/>
  <c r="BE242"/>
  <c r="T242"/>
  <c r="R242"/>
  <c r="P242"/>
  <c r="BI241"/>
  <c r="BH241"/>
  <c r="BG241"/>
  <c r="BE241"/>
  <c r="T241"/>
  <c r="R241"/>
  <c r="P241"/>
  <c r="BI239"/>
  <c r="BH239"/>
  <c r="BG239"/>
  <c r="BE239"/>
  <c r="T239"/>
  <c r="R239"/>
  <c r="P239"/>
  <c r="BI238"/>
  <c r="BH238"/>
  <c r="BG238"/>
  <c r="BE238"/>
  <c r="T238"/>
  <c r="R238"/>
  <c r="P238"/>
  <c r="BI235"/>
  <c r="BH235"/>
  <c r="BG235"/>
  <c r="BE235"/>
  <c r="T235"/>
  <c r="T234"/>
  <c r="R235"/>
  <c r="R234" s="1"/>
  <c r="P235"/>
  <c r="P234"/>
  <c r="BI232"/>
  <c r="BH232"/>
  <c r="BG232"/>
  <c r="BE232"/>
  <c r="T232"/>
  <c r="R232"/>
  <c r="P232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6"/>
  <c r="BH226"/>
  <c r="BG226"/>
  <c r="BE226"/>
  <c r="T226"/>
  <c r="R226"/>
  <c r="P226"/>
  <c r="BI225"/>
  <c r="BH225"/>
  <c r="BG225"/>
  <c r="BE225"/>
  <c r="T225"/>
  <c r="R225"/>
  <c r="P225"/>
  <c r="BI223"/>
  <c r="BH223"/>
  <c r="BG223"/>
  <c r="BE223"/>
  <c r="T223"/>
  <c r="R223"/>
  <c r="P223"/>
  <c r="BI222"/>
  <c r="BH222"/>
  <c r="BG222"/>
  <c r="BE222"/>
  <c r="T222"/>
  <c r="R222"/>
  <c r="P222"/>
  <c r="BI220"/>
  <c r="BH220"/>
  <c r="BG220"/>
  <c r="BE220"/>
  <c r="T220"/>
  <c r="R220"/>
  <c r="P220"/>
  <c r="BI218"/>
  <c r="BH218"/>
  <c r="BG218"/>
  <c r="BE218"/>
  <c r="T218"/>
  <c r="R218"/>
  <c r="P218"/>
  <c r="BI216"/>
  <c r="BH216"/>
  <c r="BG216"/>
  <c r="BE216"/>
  <c r="T216"/>
  <c r="R216"/>
  <c r="P216"/>
  <c r="BI212"/>
  <c r="BH212"/>
  <c r="BG212"/>
  <c r="BE212"/>
  <c r="T212"/>
  <c r="R212"/>
  <c r="P212"/>
  <c r="BI210"/>
  <c r="BH210"/>
  <c r="BG210"/>
  <c r="BE210"/>
  <c r="T210"/>
  <c r="R210"/>
  <c r="P210"/>
  <c r="BI209"/>
  <c r="BH209"/>
  <c r="BG209"/>
  <c r="BE209"/>
  <c r="T209"/>
  <c r="R209"/>
  <c r="P209"/>
  <c r="BI207"/>
  <c r="BH207"/>
  <c r="BG207"/>
  <c r="BE207"/>
  <c r="T207"/>
  <c r="R207"/>
  <c r="P207"/>
  <c r="BI205"/>
  <c r="BH205"/>
  <c r="BG205"/>
  <c r="BE205"/>
  <c r="T205"/>
  <c r="R205"/>
  <c r="P205"/>
  <c r="BI203"/>
  <c r="BH203"/>
  <c r="BG203"/>
  <c r="BE203"/>
  <c r="T203"/>
  <c r="R203"/>
  <c r="P203"/>
  <c r="BI201"/>
  <c r="BH201"/>
  <c r="BG201"/>
  <c r="BE201"/>
  <c r="T201"/>
  <c r="R201"/>
  <c r="P201"/>
  <c r="BI197"/>
  <c r="BH197"/>
  <c r="BG197"/>
  <c r="BE197"/>
  <c r="T197"/>
  <c r="R197"/>
  <c r="P197"/>
  <c r="BI195"/>
  <c r="BH195"/>
  <c r="BG195"/>
  <c r="BE195"/>
  <c r="T195"/>
  <c r="R195"/>
  <c r="P195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5"/>
  <c r="BH185"/>
  <c r="BG185"/>
  <c r="BE185"/>
  <c r="T185"/>
  <c r="R185"/>
  <c r="P185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6"/>
  <c r="BH176"/>
  <c r="BG176"/>
  <c r="BE176"/>
  <c r="T176"/>
  <c r="R176"/>
  <c r="P176"/>
  <c r="BI174"/>
  <c r="BH174"/>
  <c r="BG174"/>
  <c r="BE174"/>
  <c r="T174"/>
  <c r="R174"/>
  <c r="P174"/>
  <c r="BI172"/>
  <c r="BH172"/>
  <c r="BG172"/>
  <c r="BE172"/>
  <c r="T172"/>
  <c r="R172"/>
  <c r="P172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2"/>
  <c r="BH162"/>
  <c r="BG162"/>
  <c r="BE162"/>
  <c r="T162"/>
  <c r="T161" s="1"/>
  <c r="R162"/>
  <c r="R161"/>
  <c r="P162"/>
  <c r="P161" s="1"/>
  <c r="BI159"/>
  <c r="BH159"/>
  <c r="BG159"/>
  <c r="BE159"/>
  <c r="T159"/>
  <c r="R159"/>
  <c r="P159"/>
  <c r="BI157"/>
  <c r="BH157"/>
  <c r="BG157"/>
  <c r="BE157"/>
  <c r="T157"/>
  <c r="R157"/>
  <c r="P157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J136"/>
  <c r="F135"/>
  <c r="F133"/>
  <c r="E131"/>
  <c r="J90"/>
  <c r="F89"/>
  <c r="F87"/>
  <c r="E85"/>
  <c r="J19"/>
  <c r="E19"/>
  <c r="J89" s="1"/>
  <c r="J18"/>
  <c r="J16"/>
  <c r="E16"/>
  <c r="F136" s="1"/>
  <c r="J15"/>
  <c r="J10"/>
  <c r="J87" s="1"/>
  <c r="L90" i="1"/>
  <c r="AM90"/>
  <c r="AM89"/>
  <c r="L89"/>
  <c r="AM87"/>
  <c r="L87"/>
  <c r="L85"/>
  <c r="L84"/>
  <c r="BK490" i="2"/>
  <c r="BK489"/>
  <c r="BK488"/>
  <c r="BK487"/>
  <c r="BK486"/>
  <c r="J485"/>
  <c r="BK484"/>
  <c r="BK483"/>
  <c r="J481"/>
  <c r="J480"/>
  <c r="BK479"/>
  <c r="BK478"/>
  <c r="J476"/>
  <c r="J475"/>
  <c r="J473"/>
  <c r="BK472"/>
  <c r="J470"/>
  <c r="J468"/>
  <c r="J466"/>
  <c r="BK464"/>
  <c r="J463"/>
  <c r="BK462"/>
  <c r="J461"/>
  <c r="BK460"/>
  <c r="BK459"/>
  <c r="J458"/>
  <c r="J457"/>
  <c r="BK456"/>
  <c r="BK455"/>
  <c r="BK453"/>
  <c r="J452"/>
  <c r="J451"/>
  <c r="J450"/>
  <c r="J449"/>
  <c r="BK448"/>
  <c r="BK447"/>
  <c r="J446"/>
  <c r="J445"/>
  <c r="J442"/>
  <c r="J438"/>
  <c r="J436"/>
  <c r="J434"/>
  <c r="BK433"/>
  <c r="J430"/>
  <c r="J428"/>
  <c r="J426"/>
  <c r="BK425"/>
  <c r="J423"/>
  <c r="J422"/>
  <c r="J420"/>
  <c r="BK419"/>
  <c r="J418"/>
  <c r="BK416"/>
  <c r="J415"/>
  <c r="J413"/>
  <c r="BK411"/>
  <c r="J410"/>
  <c r="J408"/>
  <c r="J407"/>
  <c r="J406"/>
  <c r="J402"/>
  <c r="BK401"/>
  <c r="BK399"/>
  <c r="J397"/>
  <c r="J396"/>
  <c r="J395"/>
  <c r="BK394"/>
  <c r="J393"/>
  <c r="J388"/>
  <c r="BK386"/>
  <c r="BK385"/>
  <c r="BK384"/>
  <c r="BK383"/>
  <c r="BK382"/>
  <c r="J381"/>
  <c r="J380"/>
  <c r="J379"/>
  <c r="J378"/>
  <c r="BK377"/>
  <c r="J376"/>
  <c r="BK374"/>
  <c r="J373"/>
  <c r="J372"/>
  <c r="J371"/>
  <c r="J370"/>
  <c r="J369"/>
  <c r="J368"/>
  <c r="J367"/>
  <c r="BK366"/>
  <c r="BK364"/>
  <c r="J363"/>
  <c r="J362"/>
  <c r="J361"/>
  <c r="J360"/>
  <c r="BK358"/>
  <c r="BK357"/>
  <c r="BK356"/>
  <c r="BK354"/>
  <c r="BK353"/>
  <c r="J352"/>
  <c r="J351"/>
  <c r="J350"/>
  <c r="BK349"/>
  <c r="BK348"/>
  <c r="J347"/>
  <c r="J346"/>
  <c r="BK345"/>
  <c r="J344"/>
  <c r="J343"/>
  <c r="BK342"/>
  <c r="J341"/>
  <c r="J340"/>
  <c r="J339"/>
  <c r="J338"/>
  <c r="J337"/>
  <c r="J336"/>
  <c r="BK335"/>
  <c r="J334"/>
  <c r="J332"/>
  <c r="BK331"/>
  <c r="J330"/>
  <c r="J329"/>
  <c r="J328"/>
  <c r="J327"/>
  <c r="J326"/>
  <c r="J325"/>
  <c r="BK323"/>
  <c r="J322"/>
  <c r="BK321"/>
  <c r="BK320"/>
  <c r="BK319"/>
  <c r="BK318"/>
  <c r="J316"/>
  <c r="J315"/>
  <c r="BK314"/>
  <c r="J313"/>
  <c r="J312"/>
  <c r="BK311"/>
  <c r="J310"/>
  <c r="J309"/>
  <c r="BK308"/>
  <c r="BK307"/>
  <c r="BK306"/>
  <c r="J305"/>
  <c r="J303"/>
  <c r="BK302"/>
  <c r="BK301"/>
  <c r="BK300"/>
  <c r="J299"/>
  <c r="J298"/>
  <c r="BK297"/>
  <c r="J296"/>
  <c r="J295"/>
  <c r="J294"/>
  <c r="J293"/>
  <c r="BK292"/>
  <c r="BK291"/>
  <c r="J290"/>
  <c r="J288"/>
  <c r="J286"/>
  <c r="J285"/>
  <c r="J284"/>
  <c r="J283"/>
  <c r="J282"/>
  <c r="J281"/>
  <c r="J280"/>
  <c r="BK279"/>
  <c r="BK278"/>
  <c r="J277"/>
  <c r="J276"/>
  <c r="BK275"/>
  <c r="BK274"/>
  <c r="J273"/>
  <c r="BK272"/>
  <c r="J271"/>
  <c r="BK270"/>
  <c r="J269"/>
  <c r="J268"/>
  <c r="BK267"/>
  <c r="J266"/>
  <c r="J264"/>
  <c r="J262"/>
  <c r="BK261"/>
  <c r="BK260"/>
  <c r="BK259"/>
  <c r="BK258"/>
  <c r="BK256"/>
  <c r="BK255"/>
  <c r="J253"/>
  <c r="BK251"/>
  <c r="BK247"/>
  <c r="BK245"/>
  <c r="J244"/>
  <c r="J242"/>
  <c r="J241"/>
  <c r="J239"/>
  <c r="BK238"/>
  <c r="J235"/>
  <c r="BK232"/>
  <c r="J230"/>
  <c r="BK229"/>
  <c r="BK228"/>
  <c r="BK226"/>
  <c r="BK225"/>
  <c r="BK223"/>
  <c r="BK222"/>
  <c r="J220"/>
  <c r="BK218"/>
  <c r="BK216"/>
  <c r="BK212"/>
  <c r="BK210"/>
  <c r="J209"/>
  <c r="BK207"/>
  <c r="BK205"/>
  <c r="J203"/>
  <c r="BK201"/>
  <c r="J197"/>
  <c r="BK195"/>
  <c r="BK191"/>
  <c r="J190"/>
  <c r="BK189"/>
  <c r="J187"/>
  <c r="J185"/>
  <c r="J183"/>
  <c r="J181"/>
  <c r="J176"/>
  <c r="BK174"/>
  <c r="J172"/>
  <c r="BK170"/>
  <c r="J168"/>
  <c r="J166"/>
  <c r="J164"/>
  <c r="BK162"/>
  <c r="BK159"/>
  <c r="J157"/>
  <c r="J154"/>
  <c r="J152"/>
  <c r="J151"/>
  <c r="BK149"/>
  <c r="BK147"/>
  <c r="J146"/>
  <c r="BK144"/>
  <c r="J144"/>
  <c r="J142"/>
  <c r="J490"/>
  <c r="J489"/>
  <c r="J488"/>
  <c r="J487"/>
  <c r="J486"/>
  <c r="BK485"/>
  <c r="J484"/>
  <c r="J483"/>
  <c r="BK481"/>
  <c r="BK480"/>
  <c r="J479"/>
  <c r="J478"/>
  <c r="BK476"/>
  <c r="BK475"/>
  <c r="BK473"/>
  <c r="J472"/>
  <c r="BK470"/>
  <c r="BK468"/>
  <c r="BK466"/>
  <c r="J464"/>
  <c r="BK463"/>
  <c r="J462"/>
  <c r="BK461"/>
  <c r="J460"/>
  <c r="J459"/>
  <c r="BK458"/>
  <c r="BK457"/>
  <c r="J456"/>
  <c r="J455"/>
  <c r="J453"/>
  <c r="BK452"/>
  <c r="BK451"/>
  <c r="BK450"/>
  <c r="BK449"/>
  <c r="J448"/>
  <c r="J447"/>
  <c r="BK446"/>
  <c r="BK445"/>
  <c r="BK442"/>
  <c r="BK438"/>
  <c r="BK436"/>
  <c r="BK434"/>
  <c r="J433"/>
  <c r="BK430"/>
  <c r="BK428"/>
  <c r="BK426"/>
  <c r="J425"/>
  <c r="BK423"/>
  <c r="BK422"/>
  <c r="BK420"/>
  <c r="J419"/>
  <c r="BK418"/>
  <c r="J416"/>
  <c r="BK415"/>
  <c r="BK413"/>
  <c r="J411"/>
  <c r="BK410"/>
  <c r="BK408"/>
  <c r="BK407"/>
  <c r="BK406"/>
  <c r="BK402"/>
  <c r="J401"/>
  <c r="J399"/>
  <c r="BK397"/>
  <c r="BK396"/>
  <c r="BK395"/>
  <c r="J394"/>
  <c r="BK393"/>
  <c r="BK388"/>
  <c r="J386"/>
  <c r="J385"/>
  <c r="J384"/>
  <c r="J383"/>
  <c r="J382"/>
  <c r="BK381"/>
  <c r="BK380"/>
  <c r="BK379"/>
  <c r="BK378"/>
  <c r="J377"/>
  <c r="BK376"/>
  <c r="J374"/>
  <c r="BK373"/>
  <c r="BK372"/>
  <c r="BK371"/>
  <c r="BK370"/>
  <c r="BK369"/>
  <c r="BK368"/>
  <c r="BK367"/>
  <c r="J366"/>
  <c r="J364"/>
  <c r="BK363"/>
  <c r="BK362"/>
  <c r="BK361"/>
  <c r="BK360"/>
  <c r="J358"/>
  <c r="J357"/>
  <c r="J356"/>
  <c r="J354"/>
  <c r="J353"/>
  <c r="BK352"/>
  <c r="BK351"/>
  <c r="BK350"/>
  <c r="J349"/>
  <c r="J348"/>
  <c r="BK347"/>
  <c r="BK346"/>
  <c r="J345"/>
  <c r="BK344"/>
  <c r="BK343"/>
  <c r="J342"/>
  <c r="BK341"/>
  <c r="BK340"/>
  <c r="BK339"/>
  <c r="BK338"/>
  <c r="BK337"/>
  <c r="BK336"/>
  <c r="J335"/>
  <c r="BK334"/>
  <c r="BK332"/>
  <c r="J331"/>
  <c r="BK330"/>
  <c r="BK329"/>
  <c r="BK328"/>
  <c r="BK327"/>
  <c r="BK326"/>
  <c r="BK325"/>
  <c r="J323"/>
  <c r="BK322"/>
  <c r="J321"/>
  <c r="J320"/>
  <c r="J319"/>
  <c r="J318"/>
  <c r="BK316"/>
  <c r="BK315"/>
  <c r="J314"/>
  <c r="BK313"/>
  <c r="BK312"/>
  <c r="J311"/>
  <c r="BK310"/>
  <c r="BK309"/>
  <c r="J308"/>
  <c r="J307"/>
  <c r="J306"/>
  <c r="BK305"/>
  <c r="BK303"/>
  <c r="J302"/>
  <c r="J301"/>
  <c r="J300"/>
  <c r="BK299"/>
  <c r="BK298"/>
  <c r="J297"/>
  <c r="BK296"/>
  <c r="BK295"/>
  <c r="BK294"/>
  <c r="BK293"/>
  <c r="J292"/>
  <c r="J291"/>
  <c r="BK290"/>
  <c r="BK288"/>
  <c r="BK286"/>
  <c r="BK285"/>
  <c r="BK284"/>
  <c r="BK283"/>
  <c r="BK282"/>
  <c r="BK281"/>
  <c r="BK280"/>
  <c r="J279"/>
  <c r="J278"/>
  <c r="BK277"/>
  <c r="BK276"/>
  <c r="J275"/>
  <c r="J274"/>
  <c r="BK273"/>
  <c r="J272"/>
  <c r="BK271"/>
  <c r="J270"/>
  <c r="BK269"/>
  <c r="BK268"/>
  <c r="J267"/>
  <c r="BK266"/>
  <c r="BK264"/>
  <c r="BK262"/>
  <c r="J261"/>
  <c r="J260"/>
  <c r="J259"/>
  <c r="J258"/>
  <c r="J256"/>
  <c r="J255"/>
  <c r="BK253"/>
  <c r="J251"/>
  <c r="J247"/>
  <c r="J245"/>
  <c r="BK244"/>
  <c r="BK242"/>
  <c r="BK241"/>
  <c r="BK239"/>
  <c r="J238"/>
  <c r="BK235"/>
  <c r="J232"/>
  <c r="BK230"/>
  <c r="J229"/>
  <c r="J228"/>
  <c r="J226"/>
  <c r="J225"/>
  <c r="J223"/>
  <c r="J222"/>
  <c r="BK220"/>
  <c r="J218"/>
  <c r="J216"/>
  <c r="J212"/>
  <c r="J210"/>
  <c r="BK209"/>
  <c r="J207"/>
  <c r="J205"/>
  <c r="BK203"/>
  <c r="J201"/>
  <c r="BK197"/>
  <c r="J195"/>
  <c r="J191"/>
  <c r="BK190"/>
  <c r="J189"/>
  <c r="BK187"/>
  <c r="BK185"/>
  <c r="BK183"/>
  <c r="BK181"/>
  <c r="BK180"/>
  <c r="J180"/>
  <c r="BK176"/>
  <c r="J174"/>
  <c r="BK172"/>
  <c r="J170"/>
  <c r="BK168"/>
  <c r="BK166"/>
  <c r="BK164"/>
  <c r="J162"/>
  <c r="J159"/>
  <c r="BK157"/>
  <c r="BK154"/>
  <c r="BK152"/>
  <c r="BK151"/>
  <c r="J149"/>
  <c r="J147"/>
  <c r="BK146"/>
  <c r="BK142"/>
  <c r="AS94" i="1"/>
  <c r="BK141" i="2" l="1"/>
  <c r="R141"/>
  <c r="BK156"/>
  <c r="J156" s="1"/>
  <c r="J97" s="1"/>
  <c r="R156"/>
  <c r="T156"/>
  <c r="P163"/>
  <c r="T163"/>
  <c r="P196"/>
  <c r="R196"/>
  <c r="P237"/>
  <c r="R237"/>
  <c r="BK252"/>
  <c r="J252"/>
  <c r="J104" s="1"/>
  <c r="R252"/>
  <c r="BK265"/>
  <c r="J265"/>
  <c r="J105" s="1"/>
  <c r="R265"/>
  <c r="T265"/>
  <c r="P289"/>
  <c r="T289"/>
  <c r="P324"/>
  <c r="R324"/>
  <c r="BK355"/>
  <c r="J355" s="1"/>
  <c r="J108" s="1"/>
  <c r="R355"/>
  <c r="BK365"/>
  <c r="J365" s="1"/>
  <c r="J109" s="1"/>
  <c r="R365"/>
  <c r="T365"/>
  <c r="P375"/>
  <c r="T375"/>
  <c r="P387"/>
  <c r="R387"/>
  <c r="BK398"/>
  <c r="J398"/>
  <c r="J112"/>
  <c r="R398"/>
  <c r="BK409"/>
  <c r="J409"/>
  <c r="J113"/>
  <c r="R409"/>
  <c r="T409"/>
  <c r="P414"/>
  <c r="R414"/>
  <c r="BK424"/>
  <c r="J424" s="1"/>
  <c r="J115" s="1"/>
  <c r="P424"/>
  <c r="T424"/>
  <c r="P432"/>
  <c r="R432"/>
  <c r="BK444"/>
  <c r="BK443"/>
  <c r="J443" s="1"/>
  <c r="J118" s="1"/>
  <c r="R444"/>
  <c r="R443"/>
  <c r="BK482"/>
  <c r="J482"/>
  <c r="J120"/>
  <c r="T482"/>
  <c r="P141"/>
  <c r="T141"/>
  <c r="P156"/>
  <c r="BK163"/>
  <c r="J163" s="1"/>
  <c r="J99" s="1"/>
  <c r="R163"/>
  <c r="BK196"/>
  <c r="J196" s="1"/>
  <c r="J100" s="1"/>
  <c r="T196"/>
  <c r="BK237"/>
  <c r="J237" s="1"/>
  <c r="J103" s="1"/>
  <c r="T237"/>
  <c r="P252"/>
  <c r="T252"/>
  <c r="P265"/>
  <c r="BK289"/>
  <c r="J289"/>
  <c r="J106" s="1"/>
  <c r="R289"/>
  <c r="BK324"/>
  <c r="J324"/>
  <c r="J107" s="1"/>
  <c r="T324"/>
  <c r="P355"/>
  <c r="T355"/>
  <c r="P365"/>
  <c r="BK375"/>
  <c r="J375"/>
  <c r="J110"/>
  <c r="R375"/>
  <c r="BK387"/>
  <c r="J387"/>
  <c r="J111"/>
  <c r="T387"/>
  <c r="P398"/>
  <c r="T398"/>
  <c r="P409"/>
  <c r="BK414"/>
  <c r="J414"/>
  <c r="J114"/>
  <c r="T414"/>
  <c r="R424"/>
  <c r="BK432"/>
  <c r="J432"/>
  <c r="J117"/>
  <c r="T432"/>
  <c r="P444"/>
  <c r="P443"/>
  <c r="T444"/>
  <c r="T443" s="1"/>
  <c r="P482"/>
  <c r="R482"/>
  <c r="BK491"/>
  <c r="J491" s="1"/>
  <c r="J121" s="1"/>
  <c r="F90"/>
  <c r="J133"/>
  <c r="J135"/>
  <c r="BF144"/>
  <c r="BF149"/>
  <c r="BF159"/>
  <c r="BF170"/>
  <c r="BF176"/>
  <c r="BF181"/>
  <c r="BF190"/>
  <c r="BF197"/>
  <c r="BF201"/>
  <c r="BF229"/>
  <c r="BF239"/>
  <c r="BF241"/>
  <c r="BF267"/>
  <c r="BF273"/>
  <c r="BF274"/>
  <c r="BF275"/>
  <c r="BF276"/>
  <c r="BF285"/>
  <c r="BF288"/>
  <c r="BF292"/>
  <c r="BF297"/>
  <c r="BF302"/>
  <c r="BF308"/>
  <c r="BF311"/>
  <c r="BF312"/>
  <c r="BF314"/>
  <c r="BF321"/>
  <c r="BF331"/>
  <c r="BF335"/>
  <c r="BF336"/>
  <c r="BF339"/>
  <c r="BF348"/>
  <c r="BF351"/>
  <c r="BF353"/>
  <c r="BF354"/>
  <c r="BF358"/>
  <c r="BF361"/>
  <c r="BF366"/>
  <c r="BF367"/>
  <c r="BF371"/>
  <c r="BF377"/>
  <c r="BF381"/>
  <c r="BF385"/>
  <c r="BF394"/>
  <c r="BF395"/>
  <c r="BF397"/>
  <c r="BF401"/>
  <c r="BF406"/>
  <c r="BF407"/>
  <c r="BF413"/>
  <c r="BF418"/>
  <c r="BF423"/>
  <c r="BF425"/>
  <c r="BF430"/>
  <c r="BF433"/>
  <c r="BF436"/>
  <c r="BF442"/>
  <c r="BF451"/>
  <c r="BF452"/>
  <c r="BF456"/>
  <c r="BF460"/>
  <c r="BF479"/>
  <c r="BF481"/>
  <c r="BF483"/>
  <c r="BF484"/>
  <c r="BF490"/>
  <c r="BK161"/>
  <c r="J161" s="1"/>
  <c r="J98" s="1"/>
  <c r="BK234"/>
  <c r="J234"/>
  <c r="J101" s="1"/>
  <c r="BK429"/>
  <c r="J429" s="1"/>
  <c r="J116" s="1"/>
  <c r="BF142"/>
  <c r="BF146"/>
  <c r="BF147"/>
  <c r="BF151"/>
  <c r="BF152"/>
  <c r="BF154"/>
  <c r="BF157"/>
  <c r="BF162"/>
  <c r="BF164"/>
  <c r="BF166"/>
  <c r="BF168"/>
  <c r="BF172"/>
  <c r="BF174"/>
  <c r="BF180"/>
  <c r="BF183"/>
  <c r="BF185"/>
  <c r="BF187"/>
  <c r="BF189"/>
  <c r="BF191"/>
  <c r="BF195"/>
  <c r="BF203"/>
  <c r="BF205"/>
  <c r="BF207"/>
  <c r="BF209"/>
  <c r="BF210"/>
  <c r="BF212"/>
  <c r="BF216"/>
  <c r="BF218"/>
  <c r="BF220"/>
  <c r="BF222"/>
  <c r="BF223"/>
  <c r="BF225"/>
  <c r="BF226"/>
  <c r="BF228"/>
  <c r="BF230"/>
  <c r="BF232"/>
  <c r="BF235"/>
  <c r="BF238"/>
  <c r="BF242"/>
  <c r="BF244"/>
  <c r="BF245"/>
  <c r="BF247"/>
  <c r="BF251"/>
  <c r="BF253"/>
  <c r="BF255"/>
  <c r="BF256"/>
  <c r="BF258"/>
  <c r="BF259"/>
  <c r="BF260"/>
  <c r="BF261"/>
  <c r="BF262"/>
  <c r="BF264"/>
  <c r="BF266"/>
  <c r="BF268"/>
  <c r="BF269"/>
  <c r="BF270"/>
  <c r="BF271"/>
  <c r="BF272"/>
  <c r="BF277"/>
  <c r="BF278"/>
  <c r="BF279"/>
  <c r="BF280"/>
  <c r="BF281"/>
  <c r="BF282"/>
  <c r="BF283"/>
  <c r="BF284"/>
  <c r="BF286"/>
  <c r="BF290"/>
  <c r="BF291"/>
  <c r="BF293"/>
  <c r="BF294"/>
  <c r="BF295"/>
  <c r="BF296"/>
  <c r="BF298"/>
  <c r="BF299"/>
  <c r="BF300"/>
  <c r="BF301"/>
  <c r="BF303"/>
  <c r="BF305"/>
  <c r="BF306"/>
  <c r="BF307"/>
  <c r="BF309"/>
  <c r="BF310"/>
  <c r="BF313"/>
  <c r="BF315"/>
  <c r="BF316"/>
  <c r="BF318"/>
  <c r="BF319"/>
  <c r="BF320"/>
  <c r="BF322"/>
  <c r="BF323"/>
  <c r="BF325"/>
  <c r="BF326"/>
  <c r="BF327"/>
  <c r="BF328"/>
  <c r="BF329"/>
  <c r="BF330"/>
  <c r="BF332"/>
  <c r="BF334"/>
  <c r="BF337"/>
  <c r="BF338"/>
  <c r="BF340"/>
  <c r="BF341"/>
  <c r="BF342"/>
  <c r="BF343"/>
  <c r="BF344"/>
  <c r="BF345"/>
  <c r="BF346"/>
  <c r="BF347"/>
  <c r="BF349"/>
  <c r="BF350"/>
  <c r="BF352"/>
  <c r="BF356"/>
  <c r="BF357"/>
  <c r="BF360"/>
  <c r="BF362"/>
  <c r="BF363"/>
  <c r="BF364"/>
  <c r="BF368"/>
  <c r="BF369"/>
  <c r="BF370"/>
  <c r="BF372"/>
  <c r="BF373"/>
  <c r="BF374"/>
  <c r="BF376"/>
  <c r="BF378"/>
  <c r="BF379"/>
  <c r="BF380"/>
  <c r="BF382"/>
  <c r="BF383"/>
  <c r="BF384"/>
  <c r="BF386"/>
  <c r="BF388"/>
  <c r="BF393"/>
  <c r="BF396"/>
  <c r="BF399"/>
  <c r="BF402"/>
  <c r="BF408"/>
  <c r="BF410"/>
  <c r="BF411"/>
  <c r="BF415"/>
  <c r="BF416"/>
  <c r="BF419"/>
  <c r="BF420"/>
  <c r="BF422"/>
  <c r="BF426"/>
  <c r="BF428"/>
  <c r="BF434"/>
  <c r="BF438"/>
  <c r="BF445"/>
  <c r="BF446"/>
  <c r="BF447"/>
  <c r="BF448"/>
  <c r="BF449"/>
  <c r="BF450"/>
  <c r="BF453"/>
  <c r="BF455"/>
  <c r="BF457"/>
  <c r="BF458"/>
  <c r="BF459"/>
  <c r="BF461"/>
  <c r="BF462"/>
  <c r="BF463"/>
  <c r="BF464"/>
  <c r="BF466"/>
  <c r="BF468"/>
  <c r="BF470"/>
  <c r="BF472"/>
  <c r="BF473"/>
  <c r="BF475"/>
  <c r="BF476"/>
  <c r="BF478"/>
  <c r="BF480"/>
  <c r="BF485"/>
  <c r="BF486"/>
  <c r="BF487"/>
  <c r="BF488"/>
  <c r="BF489"/>
  <c r="F31"/>
  <c r="AZ95" i="1" s="1"/>
  <c r="AZ94" s="1"/>
  <c r="W29" s="1"/>
  <c r="F35" i="2"/>
  <c r="BD95" i="1"/>
  <c r="BD94" s="1"/>
  <c r="W33" s="1"/>
  <c r="F33" i="2"/>
  <c r="BB95" i="1" s="1"/>
  <c r="BB94" s="1"/>
  <c r="AX94" s="1"/>
  <c r="F34" i="2"/>
  <c r="BC95" i="1" s="1"/>
  <c r="BC94" s="1"/>
  <c r="W32" s="1"/>
  <c r="J31" i="2"/>
  <c r="AV95" i="1" s="1"/>
  <c r="T236" i="2" l="1"/>
  <c r="P140"/>
  <c r="T140"/>
  <c r="T139" s="1"/>
  <c r="P236"/>
  <c r="BK140"/>
  <c r="J140" s="1"/>
  <c r="J95" s="1"/>
  <c r="R236"/>
  <c r="R140"/>
  <c r="R139" s="1"/>
  <c r="J141"/>
  <c r="J96"/>
  <c r="BK236"/>
  <c r="J236" s="1"/>
  <c r="J102" s="1"/>
  <c r="J444"/>
  <c r="J119" s="1"/>
  <c r="AV94" i="1"/>
  <c r="AK29" s="1"/>
  <c r="F32" i="2"/>
  <c r="BA95" i="1" s="1"/>
  <c r="BA94" s="1"/>
  <c r="W30" s="1"/>
  <c r="W31"/>
  <c r="AY94"/>
  <c r="J32" i="2"/>
  <c r="AW95" i="1" s="1"/>
  <c r="AT95" s="1"/>
  <c r="P139" i="2" l="1"/>
  <c r="AU95" i="1" s="1"/>
  <c r="AU94" s="1"/>
  <c r="BK139" i="2"/>
  <c r="J139" s="1"/>
  <c r="J94" s="1"/>
  <c r="AW94" i="1"/>
  <c r="AK30" s="1"/>
  <c r="J28" i="2" l="1"/>
  <c r="AG95" i="1" s="1"/>
  <c r="AG94" s="1"/>
  <c r="AT94"/>
  <c r="AN95" l="1"/>
  <c r="J37" i="2"/>
  <c r="AN94" i="1"/>
  <c r="AK26"/>
  <c r="AK35" s="1"/>
</calcChain>
</file>

<file path=xl/sharedStrings.xml><?xml version="1.0" encoding="utf-8"?>
<sst xmlns="http://schemas.openxmlformats.org/spreadsheetml/2006/main" count="4638" uniqueCount="1238">
  <si>
    <t>Export Komplet</t>
  </si>
  <si>
    <t/>
  </si>
  <si>
    <t>2.0</t>
  </si>
  <si>
    <t>False</t>
  </si>
  <si>
    <t>{2ac53aef-f5fd-483f-9422-5582745533ce}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</si>
  <si>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</si>
  <si>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</si>
  <si>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</si>
  <si>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</si>
  <si>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</si>
  <si>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</si>
  <si>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</si>
  <si>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2021Pe02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</si>
  <si>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</si>
  <si>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</si>
  <si>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ZŠ Lachova, rekonštr.šatní a hygien.zariad.pri telocvični,Pavil.B</t>
  </si>
  <si>
    <t>JKSO:</t>
  </si>
  <si>
    <t>KS:</t>
  </si>
  <si>
    <t>Miesto:</t>
  </si>
  <si>
    <t>BA-Petržalka</t>
  </si>
  <si>
    <t>Dátum:</t>
  </si>
  <si>
    <t>19. 4. 2021</t>
  </si>
  <si>
    <t>Objednávateľ:</t>
  </si>
  <si>
    <t>IČO:</t>
  </si>
  <si>
    <t>00603201</t>
  </si>
  <si>
    <t>Mestská časť Bratislava - Petržalka</t>
  </si>
  <si>
    <t>IČ DPH:</t>
  </si>
  <si>
    <t>Zhotoviteľ:</t>
  </si>
  <si>
    <t>Vyplň údaj</t>
  </si>
  <si>
    <t>Projektant:</t>
  </si>
  <si>
    <t xml:space="preserve"> </t>
  </si>
  <si>
    <t>True</t>
  </si>
  <si>
    <t>0,01</t>
  </si>
  <si>
    <t>Spracovateľ:</t>
  </si>
  <si>
    <t>Ing. Miroslav Gatial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</si>
  <si>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</si>
  <si>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</si>
  <si>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</si>
  <si>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</si>
  <si>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</si>
  <si>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</si>
  <si>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</si>
  <si>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</si>
  <si>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</si>
  <si>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</si>
  <si>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</si>
  <si>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</si>
  <si>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</si>
  <si>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</si>
  <si>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</si>
  <si>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</si>
  <si>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</si>
  <si>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</si>
  <si>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</si>
  <si>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</si>
  <si>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</si>
  <si>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</si>
  <si>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</si>
  <si>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</si>
  <si>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</si>
  <si>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</si>
  <si>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</si>
  <si>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</si>
  <si>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</si>
  <si>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</si>
  <si>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</si>
  <si>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</si>
  <si>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</si>
  <si>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</si>
  <si>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</si>
  <si>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</si>
  <si>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</si>
  <si>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</si>
  <si>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</si>
  <si>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</si>
  <si>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</si>
  <si>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</si>
  <si>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</si>
  <si>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</si>
  <si>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</si>
  <si>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</si>
  <si>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</si>
  <si>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</si>
  <si>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ryha</t>
  </si>
  <si>
    <t>m3</t>
  </si>
  <si>
    <t>10,625</t>
  </si>
  <si>
    <t>2</t>
  </si>
  <si>
    <t>odvoz</t>
  </si>
  <si>
    <t>odvoz zeminy</t>
  </si>
  <si>
    <t>8,075</t>
  </si>
  <si>
    <t>KRYCÍ LIST ROZPOČTU</t>
  </si>
  <si>
    <t>obsyp</t>
  </si>
  <si>
    <t>obsyp potrubia</t>
  </si>
  <si>
    <t>2,55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</si>
  <si>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</si>
  <si>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</si>
  <si>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</si>
  <si>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</si>
  <si>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</si>
  <si>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</si>
  <si>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</si>
  <si>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</si>
  <si>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</si>
  <si>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</si>
  <si>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</si>
  <si>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</si>
  <si>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</si>
  <si>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</si>
  <si>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</si>
  <si>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Vnútorná kanalizácia</t>
  </si>
  <si>
    <t xml:space="preserve">    722 - Vnútorný vodovod</t>
  </si>
  <si>
    <t xml:space="preserve">    725 - Zariaďovacie predmety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</si>
  <si>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</si>
  <si>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</si>
  <si>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</si>
  <si>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763 - Konštrukcie - drevostavby</t>
  </si>
  <si>
    <t xml:space="preserve">    766 - Konštrukcie stolárske</t>
  </si>
  <si>
    <t xml:space="preserve">    771 - Podlahy z dlaždíc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</si>
  <si>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</si>
  <si>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</si>
  <si>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</si>
  <si>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</si>
  <si>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M - Práce a dodávky M</t>
  </si>
  <si>
    <t xml:space="preserve">    21-M - Elektromontáže</t>
  </si>
  <si>
    <t>HZS - Hodinové zúčtovacie sadzby</t>
  </si>
  <si>
    <t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</si>
  <si>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</si>
  <si>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</si>
  <si>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</si>
  <si>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</si>
  <si>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</si>
  <si>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</si>
  <si>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</si>
  <si>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</si>
  <si>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</si>
  <si>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</si>
  <si>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</si>
  <si>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</si>
  <si>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</si>
  <si>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</si>
  <si>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</si>
  <si>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</si>
  <si>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</si>
  <si>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132211101.S</t>
  </si>
  <si>
    <t>Hĺbenie rýh šírky do 600 mm v  hornine tr.3 súdržných - ručným náradím</t>
  </si>
  <si>
    <t>4</t>
  </si>
  <si>
    <t>-1704799648</t>
  </si>
  <si>
    <t>VV</t>
  </si>
  <si>
    <t>"šírky do 600mm" 10,625</t>
  </si>
  <si>
    <t>162201102.S</t>
  </si>
  <si>
    <t>Vodorovné premiestnenie výkopku z horniny 1-4 nad 20-50m</t>
  </si>
  <si>
    <t>-776294769</t>
  </si>
  <si>
    <t>ryha-obsyp</t>
  </si>
  <si>
    <t>3</t>
  </si>
  <si>
    <t>162501102.S</t>
  </si>
  <si>
    <t>Vodorovné premiestnenie výkopku po spevnenej ceste z horniny tr.1-4, do 100 m3 na vzdialenosť do 3000 m</t>
  </si>
  <si>
    <t>466474488</t>
  </si>
  <si>
    <t>162501105.S</t>
  </si>
  <si>
    <t>Vodorovné premiestnenie výkopku po spevnenej ceste z horniny tr.1-4, do 100 m3, príplatok k cene za každých ďalšich a začatých 1000 m</t>
  </si>
  <si>
    <t>-202330068</t>
  </si>
  <si>
    <t>8,075*17 'Prepočítané koeficientom množstva</t>
  </si>
  <si>
    <t>5</t>
  </si>
  <si>
    <t>171209002.S</t>
  </si>
  <si>
    <t>Poplatok za skladovanie - zemina a kamenivo (17 05) ostatné</t>
  </si>
  <si>
    <t>t</t>
  </si>
  <si>
    <t>1998384224</t>
  </si>
  <si>
    <t>odvoz*1,50</t>
  </si>
  <si>
    <t>6</t>
  </si>
  <si>
    <t>174101102.S</t>
  </si>
  <si>
    <t>Zásyp sypaninou v uzavretých priestoroch s urovnaním povrchu zásypu</t>
  </si>
  <si>
    <t>1216677812</t>
  </si>
  <si>
    <t>7</t>
  </si>
  <si>
    <t>M</t>
  </si>
  <si>
    <t>583310003200.S</t>
  </si>
  <si>
    <t>Štrkopiesok frakcia 0-32 mm</t>
  </si>
  <si>
    <t>8</t>
  </si>
  <si>
    <t>1244736443</t>
  </si>
  <si>
    <t>5,1*1,95 'Prepočítané koeficientom množstva</t>
  </si>
  <si>
    <t>175101102.S</t>
  </si>
  <si>
    <t>Obsyp potrubia sypaninou z vhodných hornín 1 až 4 s prehodením sypaniny</t>
  </si>
  <si>
    <t>1329444660</t>
  </si>
  <si>
    <t>"obsyp" 2,55</t>
  </si>
  <si>
    <t>Zvislé a kompletné konštrukcie</t>
  </si>
  <si>
    <t>9</t>
  </si>
  <si>
    <t>342273503</t>
  </si>
  <si>
    <t xml:space="preserve">Priečky z tvárnic hr. 100 mm, na MVC a maltu </t>
  </si>
  <si>
    <t>m2</t>
  </si>
  <si>
    <t>-1846082266</t>
  </si>
  <si>
    <t>"nové priečky, kapotáž stupačiek"12,50</t>
  </si>
  <si>
    <t>10</t>
  </si>
  <si>
    <t>346271122.S</t>
  </si>
  <si>
    <t>Prímurovky izolačné a ochranné z tehál vápennopieskových dĺžky 240mm hr. 115 mm</t>
  </si>
  <si>
    <t>-1544389184</t>
  </si>
  <si>
    <t>"1.np - 4.np" 14,988</t>
  </si>
  <si>
    <t>Vodorovné konštrukcie</t>
  </si>
  <si>
    <t>11</t>
  </si>
  <si>
    <t>451572111.S</t>
  </si>
  <si>
    <t>Lôžko pod potrubie, stoky a drobné objekty, v otvorenom výkope z kameniva drobného ťaženého 0-4 mm</t>
  </si>
  <si>
    <t>479683400</t>
  </si>
  <si>
    <t>Úpravy povrchov, podlahy, osadenie</t>
  </si>
  <si>
    <t>12</t>
  </si>
  <si>
    <t>610991111.S</t>
  </si>
  <si>
    <t>Zakrývanie výplní vnútorných okenných otvorov, predmetov a konštrukcií</t>
  </si>
  <si>
    <t>-789063749</t>
  </si>
  <si>
    <t>"odhad" 120,0</t>
  </si>
  <si>
    <t>13</t>
  </si>
  <si>
    <t>611460200.S</t>
  </si>
  <si>
    <t>Vnútorná omietka stropov vápenná jadrová (hrubá), hr. 8 mm</t>
  </si>
  <si>
    <t>-23875046</t>
  </si>
  <si>
    <t>"oprava stropov" 17,80</t>
  </si>
  <si>
    <t>14</t>
  </si>
  <si>
    <t>611481119.S</t>
  </si>
  <si>
    <t>Potiahnutie vnútorných stropov sklotextílnou mriežkou s celoplošným prilepením</t>
  </si>
  <si>
    <t>-1435545734</t>
  </si>
  <si>
    <t>"lokálne vyspravenie stropov"  17,80</t>
  </si>
  <si>
    <t>15</t>
  </si>
  <si>
    <t>612423521.S</t>
  </si>
  <si>
    <t>Omietka rýh v stenách maltou vápennou šírky ryhy do 150 mm omietkou hladkou</t>
  </si>
  <si>
    <t>-600905248</t>
  </si>
  <si>
    <t>"Hrubé zaomietnutie drážok v stenách pre potrubné rozvody a kabeláž" 21,50</t>
  </si>
  <si>
    <t>16</t>
  </si>
  <si>
    <t>612460124.S</t>
  </si>
  <si>
    <t>Príprava vnútorného podkladu stien penetráciou pod omietky a nátery</t>
  </si>
  <si>
    <t>466348822</t>
  </si>
  <si>
    <t>"pod obklad (steny, z kt. bol osekaný obklad) + nové murované priečky" 107,348</t>
  </si>
  <si>
    <t>17</t>
  </si>
  <si>
    <t>612468561</t>
  </si>
  <si>
    <t>Vnútorná stierka stien vápenná, hr. 2 mm</t>
  </si>
  <si>
    <t>101964092</t>
  </si>
  <si>
    <t>18</t>
  </si>
  <si>
    <t>612481119.S</t>
  </si>
  <si>
    <t>Potiahnutie vnútorných stien sklotextílnou mriežkou s celoplošným prilepením</t>
  </si>
  <si>
    <t>117705192</t>
  </si>
  <si>
    <t>"nové priečky, kapotáž stupačiek, spresahom" (12,50+2*0,30)*2</t>
  </si>
  <si>
    <t>"lokálne opravy stien, cca 25%" 160,475*0,25</t>
  </si>
  <si>
    <t>Súčet</t>
  </si>
  <si>
    <t>19</t>
  </si>
  <si>
    <t>631312641.S</t>
  </si>
  <si>
    <t>Mazanina z betónu prostého (m2) hladená dreveným hladidlom, betón tr. C 16/20 hr. do 80 mm</t>
  </si>
  <si>
    <t>390018347</t>
  </si>
  <si>
    <t>631315511.S</t>
  </si>
  <si>
    <t>Mazanina z betónu prostého (m3) tr. C 12/15 hr.nad 120 do 240 mm</t>
  </si>
  <si>
    <t>-949499301</t>
  </si>
  <si>
    <t>"podkladný betón hr.12-15cm" 1,275</t>
  </si>
  <si>
    <t>21</t>
  </si>
  <si>
    <t>631362021.S</t>
  </si>
  <si>
    <t>Výstuž mazanín z betónov (z kameniva) a z ľahkých betónov zo zváraných sietí z drôtov typu KARI</t>
  </si>
  <si>
    <t>347616003</t>
  </si>
  <si>
    <t>"základ.dosky, drôt 8/8mm, oká 150x150mm" 0,046</t>
  </si>
  <si>
    <t>22</t>
  </si>
  <si>
    <t>632311011.R</t>
  </si>
  <si>
    <t>Brúsenie povrchu podláh strojné</t>
  </si>
  <si>
    <t>-1131987762</t>
  </si>
  <si>
    <t>"Prebrúsenie, lokálne vyspravenie nerovností podlahy (po odstránení dlažby a vyrovnávajúceho poteru, pred nivelačkou)" 7,752</t>
  </si>
  <si>
    <t>23</t>
  </si>
  <si>
    <t>632452249.S</t>
  </si>
  <si>
    <t xml:space="preserve">Cementový poter </t>
  </si>
  <si>
    <t>585592915</t>
  </si>
  <si>
    <t>"zálievka vybú.trás v podlahe š=300mm (ÚK, SV, TÚV) pripoj.na hlavné rozvody v chodbe, trasa k uzáverom v stenách, trasa SV k pisoárom v podl." 19,40</t>
  </si>
  <si>
    <t>24</t>
  </si>
  <si>
    <t>632452611.S</t>
  </si>
  <si>
    <t>Cementová samonivelizačná stierka, hr. 3 mm</t>
  </si>
  <si>
    <t>-1668072591</t>
  </si>
  <si>
    <t>25</t>
  </si>
  <si>
    <t>632452752.S</t>
  </si>
  <si>
    <t>Polymércementová samonivelizačná stierka, pevnosti v tlaku 30 MPa, hr. 3 mm</t>
  </si>
  <si>
    <t>621618167</t>
  </si>
  <si>
    <t>26</t>
  </si>
  <si>
    <t>642942111.S</t>
  </si>
  <si>
    <t>Osadenie oceľovej dverovej zárubne alebo rámu, plochy otvoru do 2,5 m2</t>
  </si>
  <si>
    <t>ks</t>
  </si>
  <si>
    <t>1519593571</t>
  </si>
  <si>
    <t>"800x1970, Ľ+P" 2+2</t>
  </si>
  <si>
    <t>"900x1970, Ľ+P" 3+1</t>
  </si>
  <si>
    <t>27</t>
  </si>
  <si>
    <t>553310007700</t>
  </si>
  <si>
    <t>Zárubňa oceľová CgU šxvxhr 800(900)x1970x100 mmL</t>
  </si>
  <si>
    <t>-769953056</t>
  </si>
  <si>
    <t>Ostatné konštrukcie a práce-búranie</t>
  </si>
  <si>
    <t>28</t>
  </si>
  <si>
    <t>941955001.S</t>
  </si>
  <si>
    <t>Lešenie ľahké pracovné pomocné, s výškou lešeňovej podlahy do 1,20 m</t>
  </si>
  <si>
    <t>600339834</t>
  </si>
  <si>
    <t>"stropy a prievlaky" 220,69</t>
  </si>
  <si>
    <t>"iné" 50,0</t>
  </si>
  <si>
    <t>29</t>
  </si>
  <si>
    <t>962031132.S</t>
  </si>
  <si>
    <t>Búranie priečok alebo vybúranie otvorov plochy nad 4 m2 z tehál pálených, plných alebo dutých hr. do 150 mm,  -0,19600t</t>
  </si>
  <si>
    <t>1263809566</t>
  </si>
  <si>
    <t>"1.np - 4.np" 16,342/0,125</t>
  </si>
  <si>
    <t>30</t>
  </si>
  <si>
    <t>965042141.S</t>
  </si>
  <si>
    <t>Búranie podkladov pod dlažby, liatych dlažieb a mazanín,betón alebo liaty asfalt hr.do 100 mm, plochy nad 4 m2 -2,20000t</t>
  </si>
  <si>
    <t>561999433</t>
  </si>
  <si>
    <t>51,680*0,1</t>
  </si>
  <si>
    <t>31</t>
  </si>
  <si>
    <t>965043341.S</t>
  </si>
  <si>
    <t>Búranie podkladov pod dlažby, liatych dlažieb a mazanín,betón s poterom,teracom hr.do 100 mm, plochy nad 4 m2  -2,20000t</t>
  </si>
  <si>
    <t>1661593260</t>
  </si>
  <si>
    <t>"pre potubné rozvody a vpuste" 19,40*0,15</t>
  </si>
  <si>
    <t>32</t>
  </si>
  <si>
    <t>965043441.S</t>
  </si>
  <si>
    <t>Búranie podkladov pod dlažby, liatych dlažieb a mazanín,betón s poterom,teracom hr.do 150 mm,  plochy nad 4 m2 -2,20000t</t>
  </si>
  <si>
    <t>-1036285758</t>
  </si>
  <si>
    <t>"podklady" 1,275</t>
  </si>
  <si>
    <t>33</t>
  </si>
  <si>
    <t>965081712.S</t>
  </si>
  <si>
    <t>Búranie dlažieb, bez podklad. lôžka z xylolit., alebo keramických dlaždíc hr. do 10 mm,  -0,02000t</t>
  </si>
  <si>
    <t>2122026560</t>
  </si>
  <si>
    <t>34</t>
  </si>
  <si>
    <t>968061116.S</t>
  </si>
  <si>
    <t>Demontáž dverí drevených, 1 bm obvodu - 0,012t</t>
  </si>
  <si>
    <t>m</t>
  </si>
  <si>
    <t>-1305565002</t>
  </si>
  <si>
    <t>2*(0,80+1,97)*4+2*(0,80*+1,97)*4</t>
  </si>
  <si>
    <t>35</t>
  </si>
  <si>
    <t>974031147.S</t>
  </si>
  <si>
    <t>Vysekávanie rýh v akomkoľvek murive tehlovom na akúkoľvek maltu   -0,03800t</t>
  </si>
  <si>
    <t>1029028871</t>
  </si>
  <si>
    <t>"pre potrubné rozvody" 21,50/0,07</t>
  </si>
  <si>
    <t>"vykurovanie + ostatné (odhad)" 8,0+50,0</t>
  </si>
  <si>
    <t>36</t>
  </si>
  <si>
    <t>974083102.S</t>
  </si>
  <si>
    <t xml:space="preserve">Rezanie betónových mazanín existujúcich </t>
  </si>
  <si>
    <t>-620891166</t>
  </si>
  <si>
    <t>"pre potubné rozvody a vpuste" 19,40/0,3*2+8*0,3</t>
  </si>
  <si>
    <t>37</t>
  </si>
  <si>
    <t>978059531.S</t>
  </si>
  <si>
    <t>Odsekanie a odobratie obkladov stien z obkladačiek vnútorných vrátane podkladovej omietky nad 2 m2,  -0,06800t</t>
  </si>
  <si>
    <t>-808445854</t>
  </si>
  <si>
    <t>"obklad na stenách, kt. sa nebudú búrať+prímur. na posch., kde sú umývadlá" 120,847</t>
  </si>
  <si>
    <t>38</t>
  </si>
  <si>
    <t>978071251.S</t>
  </si>
  <si>
    <t>Odsekanie a odstránenie izolácie lepenkovej  -0,07300t</t>
  </si>
  <si>
    <t>1943281671</t>
  </si>
  <si>
    <t>"pod obkladmi v sprchách" 70,0</t>
  </si>
  <si>
    <t>39</t>
  </si>
  <si>
    <t>979011111.S</t>
  </si>
  <si>
    <t>Zvislá doprava sutiny a vybúraných hmôt za prvé podlažie nad alebo pod základným podlažím</t>
  </si>
  <si>
    <t>1317659051</t>
  </si>
  <si>
    <t>40</t>
  </si>
  <si>
    <t>979011121.S</t>
  </si>
  <si>
    <t>Zvislá doprava sutiny a vybúraných hmôt za každé ďalšie podlažie</t>
  </si>
  <si>
    <t>74008356</t>
  </si>
  <si>
    <t>76,922*3 'Prepočítané koeficientom množstva</t>
  </si>
  <si>
    <t>41</t>
  </si>
  <si>
    <t>979081111.S</t>
  </si>
  <si>
    <t>Odvoz sutiny a vybúraných hmôt na skládku do 1 km</t>
  </si>
  <si>
    <t>1014241539</t>
  </si>
  <si>
    <t>42</t>
  </si>
  <si>
    <t>979081121.S</t>
  </si>
  <si>
    <t>Odvoz sutiny a vybúraných hmôt na skládku za každý ďalší 1 km</t>
  </si>
  <si>
    <t>-1229537871</t>
  </si>
  <si>
    <t>76,922*19 'Prepočítané koeficientom množstva</t>
  </si>
  <si>
    <t>43</t>
  </si>
  <si>
    <t>979082111.S</t>
  </si>
  <si>
    <t>Vnútrostavenisková doprava sutiny a vybúraných hmôt do 10 m</t>
  </si>
  <si>
    <t>121233979</t>
  </si>
  <si>
    <t>44</t>
  </si>
  <si>
    <t>979082121.S</t>
  </si>
  <si>
    <t>Vnútrostavenisková doprava sutiny a vybúraných hmôt za každých ďalších 5 m</t>
  </si>
  <si>
    <t>-303449228</t>
  </si>
  <si>
    <t>45</t>
  </si>
  <si>
    <t>979089012.S</t>
  </si>
  <si>
    <t>Poplatok za skladovanie - betón, tehly, dlaždice (17 01) ostatné</t>
  </si>
  <si>
    <t>-1543865473</t>
  </si>
  <si>
    <t>76,922*0,6 'Prepočítané koeficientom množstva</t>
  </si>
  <si>
    <t>46</t>
  </si>
  <si>
    <t>979089212.S</t>
  </si>
  <si>
    <t>Poplatok za skladovanie - bitúmenové zmesi, uholný decht, dechtové výrobky (17 03 ), ostatné</t>
  </si>
  <si>
    <t>-1790769112</t>
  </si>
  <si>
    <t>76,922*0,4 'Prepočítané koeficientom množstva</t>
  </si>
  <si>
    <t>99</t>
  </si>
  <si>
    <t>Presun hmôt HSV</t>
  </si>
  <si>
    <t>47</t>
  </si>
  <si>
    <t>998011003.S</t>
  </si>
  <si>
    <t>Presun hmôt pre budovy (801, 803, 812), zvislá konštr. z tehál, tvárnic, z kovu výšky do 24 m</t>
  </si>
  <si>
    <t>1952790866</t>
  </si>
  <si>
    <t>PSV</t>
  </si>
  <si>
    <t>Práce a dodávky PSV</t>
  </si>
  <si>
    <t>711</t>
  </si>
  <si>
    <t>Izolácie proti vode a vlhkosti</t>
  </si>
  <si>
    <t>48</t>
  </si>
  <si>
    <t>711111002.S</t>
  </si>
  <si>
    <t>Zhotovenie izolácie proti zemnej vlhkosti vodorovná asfaltovým lakom za studena</t>
  </si>
  <si>
    <t>-617519386</t>
  </si>
  <si>
    <t>49</t>
  </si>
  <si>
    <t>246170001000.S</t>
  </si>
  <si>
    <t>Lak asfaltový opravný</t>
  </si>
  <si>
    <t>-1118342299</t>
  </si>
  <si>
    <t>8,5*0,00075 'Prepočítané koeficientom množstva</t>
  </si>
  <si>
    <t>50</t>
  </si>
  <si>
    <t>711131106.R</t>
  </si>
  <si>
    <t>Zhotovenie izolácie proti zemnej vlhkosti nopovou fóloiu uchyt.sponami z bet.ocele</t>
  </si>
  <si>
    <t>-989428036</t>
  </si>
  <si>
    <t>51</t>
  </si>
  <si>
    <t>283230002700.S</t>
  </si>
  <si>
    <t>Nopová HDPE fólia hrúbky 0,5 mm, výška nopu 8 mm, proti zemnej vlhkosti s radónovou ochranou, pre spodnú stavbu</t>
  </si>
  <si>
    <t>-1994214584</t>
  </si>
  <si>
    <t>8,5*1,15 'Prepočítané koeficientom množstva</t>
  </si>
  <si>
    <t>52</t>
  </si>
  <si>
    <t>711141559.S</t>
  </si>
  <si>
    <t>Zhotovenie  izolácie proti zemnej vlhkosti a tlakovej vode vodorovná NAIP pritavením</t>
  </si>
  <si>
    <t>-1568962529</t>
  </si>
  <si>
    <t>53</t>
  </si>
  <si>
    <t>628420000900</t>
  </si>
  <si>
    <t>Pás ťažký asfaltový Foalbit S 40</t>
  </si>
  <si>
    <t>-1668964221</t>
  </si>
  <si>
    <t>54</t>
  </si>
  <si>
    <t>711211501</t>
  </si>
  <si>
    <t>Jednozlož. hydroizolačná hmota</t>
  </si>
  <si>
    <t>-1265387459</t>
  </si>
  <si>
    <t>"hydroizolácie - tekutou fóliou hr.2mm" 139,406</t>
  </si>
  <si>
    <t>"hydroizolácie styku stien a podlahy - tekutou fóliou + izolačnými páskami a rohmi" 184,66</t>
  </si>
  <si>
    <t>55</t>
  </si>
  <si>
    <t>998711203.S</t>
  </si>
  <si>
    <t xml:space="preserve">Presun hmôt pre izoláciu proti vode </t>
  </si>
  <si>
    <t>%</t>
  </si>
  <si>
    <t>913598121</t>
  </si>
  <si>
    <t>713</t>
  </si>
  <si>
    <t>Izolácie tepelné</t>
  </si>
  <si>
    <t>56</t>
  </si>
  <si>
    <t>713482121.S</t>
  </si>
  <si>
    <t>Montáž trubíc z PE, hr.15-20 mm,vnút.priemer do 38 mm</t>
  </si>
  <si>
    <t>1478766818</t>
  </si>
  <si>
    <t>6+24+29+50+12</t>
  </si>
  <si>
    <t>57</t>
  </si>
  <si>
    <t>283310004600.S</t>
  </si>
  <si>
    <t>Izolačná PE trubica dxhr. 18x20 mm, nadrezaná, na izolovanie rozvodov vody, kúrenia, zdravotechniky</t>
  </si>
  <si>
    <t>-1182865366</t>
  </si>
  <si>
    <t>58</t>
  </si>
  <si>
    <t>283310004700.S</t>
  </si>
  <si>
    <t>Izolačná PE trubica dxhr. 22x20 mm, nadrezaná, na izolovanie rozvodov vody, kúrenia, zdravotechniky</t>
  </si>
  <si>
    <t>713434310</t>
  </si>
  <si>
    <t>23,5294117647059*1,02 'Prepočítané koeficientom množstva</t>
  </si>
  <si>
    <t>59</t>
  </si>
  <si>
    <t>283310004800.S</t>
  </si>
  <si>
    <t>Izolačná PE trubica dxhr. 28x20 mm, nadrezaná, na izolovanie rozvodov vody, kúrenia, zdravotechniky</t>
  </si>
  <si>
    <t>110220291</t>
  </si>
  <si>
    <t>60</t>
  </si>
  <si>
    <t>283310004900.S</t>
  </si>
  <si>
    <t>Izolačná PE trubica dxhr. 35x20 mm, nadrezaná, na izolovanie rozvodov vody, kúrenia, zdravotechniky</t>
  </si>
  <si>
    <t>-1072550108</t>
  </si>
  <si>
    <t>61</t>
  </si>
  <si>
    <t>283310005000.S</t>
  </si>
  <si>
    <t>Izolačná PE trubica dxhr. 42x20 mm, nadrezaná, na izolovanie rozvodov vody, kúrenia, zdravotechniky</t>
  </si>
  <si>
    <t>913772647</t>
  </si>
  <si>
    <t>62</t>
  </si>
  <si>
    <t>713482305</t>
  </si>
  <si>
    <t>Montaž trubíc TUBOLIT DG hr. do 13 mm, vnút.priemer 22 - 42 mm</t>
  </si>
  <si>
    <t>-614426891</t>
  </si>
  <si>
    <t>63</t>
  </si>
  <si>
    <t>-2111205718</t>
  </si>
  <si>
    <t>7,84313725490196*1,02 'Prepočítané koeficientom množstva</t>
  </si>
  <si>
    <t>64</t>
  </si>
  <si>
    <t>998713203.S</t>
  </si>
  <si>
    <t>Presun hmôt pre izolácie tepelné</t>
  </si>
  <si>
    <t>-984968818</t>
  </si>
  <si>
    <t>721</t>
  </si>
  <si>
    <t>Vnútorná kanalizácia</t>
  </si>
  <si>
    <t>65</t>
  </si>
  <si>
    <t>721140802.S</t>
  </si>
  <si>
    <t>Demontáž potrubia z liatinových rúr odpadového alebo dažďového do DN 100,  -0,01492t</t>
  </si>
  <si>
    <t>-1890467436</t>
  </si>
  <si>
    <t>66</t>
  </si>
  <si>
    <t>721110915.S</t>
  </si>
  <si>
    <t>Oprava odpadového potrubia - zazátkovanie</t>
  </si>
  <si>
    <t>-327122557</t>
  </si>
  <si>
    <t>67</t>
  </si>
  <si>
    <t>721140913.S</t>
  </si>
  <si>
    <t>Oprava odpadového potrubia liatinového prepojenie doterajšieho potrubia DN 70</t>
  </si>
  <si>
    <t>-813520559</t>
  </si>
  <si>
    <t>68</t>
  </si>
  <si>
    <t>721140915.S</t>
  </si>
  <si>
    <t>Oprava odpadového potrubia liatinového prepojenie doterajšieho potrubia DN 100</t>
  </si>
  <si>
    <t>1114955099</t>
  </si>
  <si>
    <t>69</t>
  </si>
  <si>
    <t>721140916.S</t>
  </si>
  <si>
    <t>Oprava odpadového potrubia liatinového prepojenie doterajšieho potrubia DN 125</t>
  </si>
  <si>
    <t>868120842</t>
  </si>
  <si>
    <t>70</t>
  </si>
  <si>
    <t>721171803.S</t>
  </si>
  <si>
    <t>Demontáž potrubia z novodurových rúr odpadového alebo pripojovacieho do D 75 mm,  -0,00210 t</t>
  </si>
  <si>
    <t>-692815956</t>
  </si>
  <si>
    <t>71</t>
  </si>
  <si>
    <t>721172107.S</t>
  </si>
  <si>
    <t>Potrubie z PVC - U odpadové zvislé hrdlové Dxt 75x1,8 mm</t>
  </si>
  <si>
    <t>290790273</t>
  </si>
  <si>
    <t>72</t>
  </si>
  <si>
    <t>721172109.S</t>
  </si>
  <si>
    <t>Potrubie z PVC - U odpadové zvislé hrdlové Dxt 110x2,2 mm</t>
  </si>
  <si>
    <t>1027209209</t>
  </si>
  <si>
    <t>73</t>
  </si>
  <si>
    <t>721172110.S</t>
  </si>
  <si>
    <t>Potrubie z PVC - U odpadové zvislé hrdlové Dxt 125x3,2 mm</t>
  </si>
  <si>
    <t>158826004</t>
  </si>
  <si>
    <t>74</t>
  </si>
  <si>
    <t>721173204.S</t>
  </si>
  <si>
    <t>Potrubie z PVC - U odpadné pripájacie D 40 mm</t>
  </si>
  <si>
    <t>896976978</t>
  </si>
  <si>
    <t>75</t>
  </si>
  <si>
    <t>721173205.S</t>
  </si>
  <si>
    <t>Potrubie z PVC - U odpadné pripájacie D 50 mm</t>
  </si>
  <si>
    <t>-107756964</t>
  </si>
  <si>
    <t>76</t>
  </si>
  <si>
    <t>721173206.S</t>
  </si>
  <si>
    <t>Potrubie z PVC - U odpadné pripájacie D 63 mm</t>
  </si>
  <si>
    <t>-1574605873</t>
  </si>
  <si>
    <t>77</t>
  </si>
  <si>
    <t>721194104.S</t>
  </si>
  <si>
    <t>Zriadenie prípojky na potrubí vyvedenie a upevnenie odpadových výpustiek D 40 mm</t>
  </si>
  <si>
    <t>-323280496</t>
  </si>
  <si>
    <t>78</t>
  </si>
  <si>
    <t>721194105.S</t>
  </si>
  <si>
    <t>Zriadenie prípojky na potrubí vyvedenie a upevnenie odpadových výpustiek D 50 mm</t>
  </si>
  <si>
    <t>1598234809</t>
  </si>
  <si>
    <t>79</t>
  </si>
  <si>
    <t>721194109.S</t>
  </si>
  <si>
    <t>Zriadenie prípojky na potrubí vyvedenie a upevnenie odpadových výpustiek D 110 mm</t>
  </si>
  <si>
    <t>533166362</t>
  </si>
  <si>
    <t>80</t>
  </si>
  <si>
    <t>721213012.S</t>
  </si>
  <si>
    <t xml:space="preserve">Montáž podlahového vpustu </t>
  </si>
  <si>
    <t>399840046</t>
  </si>
  <si>
    <t>81</t>
  </si>
  <si>
    <t>286630022900</t>
  </si>
  <si>
    <t>Podlahový vpust HL80.1HR</t>
  </si>
  <si>
    <t>-1375995463</t>
  </si>
  <si>
    <t>82</t>
  </si>
  <si>
    <t>721229010.S</t>
  </si>
  <si>
    <t>Montáž podlahového odtokového žlabu dĺžky 700 mm pre montáž do stredu</t>
  </si>
  <si>
    <t>1620780215</t>
  </si>
  <si>
    <t>83</t>
  </si>
  <si>
    <t>552240004900.S</t>
  </si>
  <si>
    <t>Žľab kúpeľňový nerezový do priestoru, dĺ. 700 mm,</t>
  </si>
  <si>
    <t>-1270261831</t>
  </si>
  <si>
    <t>84</t>
  </si>
  <si>
    <t>721274103.R</t>
  </si>
  <si>
    <t>Privzduš. hlavica HL 900 N  DN75,110 D+M</t>
  </si>
  <si>
    <t>485053462</t>
  </si>
  <si>
    <t>85</t>
  </si>
  <si>
    <t>721290111.S</t>
  </si>
  <si>
    <t>Ostatné - skúška tesnosti kanalizácie v objektoch vodou do DN 125</t>
  </si>
  <si>
    <t>-1586287721</t>
  </si>
  <si>
    <t>28,0+26,0+2,6+10,0+4,0+13,0+0,5</t>
  </si>
  <si>
    <t>86</t>
  </si>
  <si>
    <t>998721203.S</t>
  </si>
  <si>
    <t>Presun hmôt pre vnútornú kanalizáciu</t>
  </si>
  <si>
    <t>1863430532</t>
  </si>
  <si>
    <t>722</t>
  </si>
  <si>
    <t>Vnútorný vodovod</t>
  </si>
  <si>
    <t>87</t>
  </si>
  <si>
    <t>722130801.S</t>
  </si>
  <si>
    <t>Demontáž potrubia z oceľových rúrok závitových do DN 25,  -0,00213t</t>
  </si>
  <si>
    <t>279867947</t>
  </si>
  <si>
    <t>88</t>
  </si>
  <si>
    <t>722130831.S</t>
  </si>
  <si>
    <t>Demontáž potrubia z oceľových rúrok závitových násteniek,  -0,00022t</t>
  </si>
  <si>
    <t>1005289144</t>
  </si>
  <si>
    <t>89</t>
  </si>
  <si>
    <t>722130901.S</t>
  </si>
  <si>
    <t>Oprava vodovodného potrubia závitového zazátkovanie vývodu</t>
  </si>
  <si>
    <t>-1125888395</t>
  </si>
  <si>
    <t>90</t>
  </si>
  <si>
    <t>722130916.S</t>
  </si>
  <si>
    <t>Oprava vodovodného potrubia závitového prerezanie oceľovej rúrky nad DN 25 do DN 50</t>
  </si>
  <si>
    <t>707066293</t>
  </si>
  <si>
    <t>91</t>
  </si>
  <si>
    <t>722131915.S</t>
  </si>
  <si>
    <t>Oprava vodovodného potrubia závitového vsadenie odbočky do potrubia DN 40</t>
  </si>
  <si>
    <t>-2046523482</t>
  </si>
  <si>
    <t>92</t>
  </si>
  <si>
    <t>722131916.S</t>
  </si>
  <si>
    <t>Oprava vodovodného potrubia závitového vsadenie odbočky do potrubia DN 50</t>
  </si>
  <si>
    <t>1248581272</t>
  </si>
  <si>
    <t>93</t>
  </si>
  <si>
    <t>722171130.S</t>
  </si>
  <si>
    <t>Potrubie plasthliníkové D 16 mm</t>
  </si>
  <si>
    <t>1949327258</t>
  </si>
  <si>
    <t>94</t>
  </si>
  <si>
    <t>722171132.S</t>
  </si>
  <si>
    <t>Potrubie plasthliníkové D 20 mm</t>
  </si>
  <si>
    <t>-597641023</t>
  </si>
  <si>
    <t>95</t>
  </si>
  <si>
    <t>722171133.S</t>
  </si>
  <si>
    <t>Potrubie plasthliníkové D 26 mm</t>
  </si>
  <si>
    <t>-1666550835</t>
  </si>
  <si>
    <t>96</t>
  </si>
  <si>
    <t>722171134.S</t>
  </si>
  <si>
    <t>Potrubie plasthliníkové D 32 mm</t>
  </si>
  <si>
    <t>1476922087</t>
  </si>
  <si>
    <t>97</t>
  </si>
  <si>
    <t>722171135.S</t>
  </si>
  <si>
    <t>Potrubie plasthliníkové D 40 mm</t>
  </si>
  <si>
    <t>655779224</t>
  </si>
  <si>
    <t>98</t>
  </si>
  <si>
    <t>722173175.S</t>
  </si>
  <si>
    <t>Montáž plasthliníkovej nástenky pre vodu lisovaním D 16 mm</t>
  </si>
  <si>
    <t>1440240546</t>
  </si>
  <si>
    <t>286220049700.S</t>
  </si>
  <si>
    <t>Nástenka lisovacia pre plasthliníkové potrubie D 16x1/2" mm</t>
  </si>
  <si>
    <t>-135320111</t>
  </si>
  <si>
    <t>100</t>
  </si>
  <si>
    <t>722211010.S</t>
  </si>
  <si>
    <t>Montáž guľového uzáveru prírubového DN 25</t>
  </si>
  <si>
    <t>-1683391412</t>
  </si>
  <si>
    <t>2+4</t>
  </si>
  <si>
    <t>101</t>
  </si>
  <si>
    <t>551110024700.R</t>
  </si>
  <si>
    <t>Guľový uzáver prírubový na vodu nerez, DN 25, dĺ. 125 mm, tesnenie PTFE</t>
  </si>
  <si>
    <t>-153780684</t>
  </si>
  <si>
    <t>102</t>
  </si>
  <si>
    <t>722211020.S</t>
  </si>
  <si>
    <t>Montáž guľového uzáveru prírubového DN 40</t>
  </si>
  <si>
    <t>-2007070367</t>
  </si>
  <si>
    <t>103</t>
  </si>
  <si>
    <t>551110023400.S</t>
  </si>
  <si>
    <t>Guľový uzáver prírubový na vodu nerez, DN 40, dĺ. 140 mm, tesnenie PTFE</t>
  </si>
  <si>
    <t>690987513</t>
  </si>
  <si>
    <t>104</t>
  </si>
  <si>
    <t>722221010.S</t>
  </si>
  <si>
    <t>Montáž guľového kohúta závitového priameho pre vodu G 1/2</t>
  </si>
  <si>
    <t>-1494616808</t>
  </si>
  <si>
    <t>105</t>
  </si>
  <si>
    <t>551110004900.S</t>
  </si>
  <si>
    <t>Guľový uzáver pre vodu 1/2", niklovaná mosadz</t>
  </si>
  <si>
    <t>1532978939</t>
  </si>
  <si>
    <t>106</t>
  </si>
  <si>
    <t>722221015.S</t>
  </si>
  <si>
    <t>Montáž guľového kohúta závitového priameho pre vodu G 3/4</t>
  </si>
  <si>
    <t>-2022770605</t>
  </si>
  <si>
    <t>107</t>
  </si>
  <si>
    <t>551110005000.S</t>
  </si>
  <si>
    <t>Guľový uzáver pre vodu 3/4", niklovaná mosadz</t>
  </si>
  <si>
    <t>-1227724605</t>
  </si>
  <si>
    <t>108</t>
  </si>
  <si>
    <t>722221020.S</t>
  </si>
  <si>
    <t>Montáž guľového kohúta závitového priameho pre vodu G 1</t>
  </si>
  <si>
    <t>635267801</t>
  </si>
  <si>
    <t>109</t>
  </si>
  <si>
    <t>551110005100.S</t>
  </si>
  <si>
    <t>Guľový uzáver pre vodu 1", niklovaná mosadz</t>
  </si>
  <si>
    <t>1599651551</t>
  </si>
  <si>
    <t>110</t>
  </si>
  <si>
    <t>722221070.S</t>
  </si>
  <si>
    <t>Montáž rohového ventilu</t>
  </si>
  <si>
    <t>2133896014</t>
  </si>
  <si>
    <t>111</t>
  </si>
  <si>
    <t>5511100077.R</t>
  </si>
  <si>
    <t>Rohový ventil Schell</t>
  </si>
  <si>
    <t>996149890</t>
  </si>
  <si>
    <t>112</t>
  </si>
  <si>
    <t>722221170.S</t>
  </si>
  <si>
    <t>Montáž ventilu pre vodu G 1/2</t>
  </si>
  <si>
    <t>-819043757</t>
  </si>
  <si>
    <t>6+34+30+12</t>
  </si>
  <si>
    <t>113</t>
  </si>
  <si>
    <t>551 40059R</t>
  </si>
  <si>
    <t>Ventil výtokový pákový stojankový</t>
  </si>
  <si>
    <t>kus</t>
  </si>
  <si>
    <t>-1607963521</t>
  </si>
  <si>
    <t>114</t>
  </si>
  <si>
    <t>551 F00201</t>
  </si>
  <si>
    <t>Ventil zach.roh.1/2 x 3/8"- VP.00.EKO.010</t>
  </si>
  <si>
    <t>-972603529</t>
  </si>
  <si>
    <t>115</t>
  </si>
  <si>
    <t>551 F00205</t>
  </si>
  <si>
    <t>Ventil bat.s fil.roh.1/2 x 1/2"- VP.00.FIL.015</t>
  </si>
  <si>
    <t>-314274674</t>
  </si>
  <si>
    <t>116</t>
  </si>
  <si>
    <t>722290215.S</t>
  </si>
  <si>
    <t xml:space="preserve">Tlaková skúška vodovodného potrubia </t>
  </si>
  <si>
    <t>1373031014</t>
  </si>
  <si>
    <t>117</t>
  </si>
  <si>
    <t>722290234.S</t>
  </si>
  <si>
    <t>Prepláchnutie a dezinfekcia vodovodného potrubia do DN 80</t>
  </si>
  <si>
    <t>-1597851440</t>
  </si>
  <si>
    <t>118</t>
  </si>
  <si>
    <t>998722203.S</t>
  </si>
  <si>
    <t>Presun hmôt pre vnútorný vodovod</t>
  </si>
  <si>
    <t>1336457172</t>
  </si>
  <si>
    <t>725</t>
  </si>
  <si>
    <t>Zariaďovacie predmety</t>
  </si>
  <si>
    <t>119</t>
  </si>
  <si>
    <t>725110811.S</t>
  </si>
  <si>
    <t>Demontáž záchoda splachovacieho s nádržou alebo s tlakovým splachovačom,  -0,01933t</t>
  </si>
  <si>
    <t>súb.</t>
  </si>
  <si>
    <t>1153028969</t>
  </si>
  <si>
    <t>120</t>
  </si>
  <si>
    <t>725119110</t>
  </si>
  <si>
    <t>Montáž splach. nádrží bez roh. ventila stredne polož.</t>
  </si>
  <si>
    <t>súbor</t>
  </si>
  <si>
    <t>1876683245</t>
  </si>
  <si>
    <t>121</t>
  </si>
  <si>
    <t>551 471320</t>
  </si>
  <si>
    <t>Splachovač stredne, nízko pol. s roh. ventilom štandardná kvalita</t>
  </si>
  <si>
    <t>-1711144205</t>
  </si>
  <si>
    <t>122</t>
  </si>
  <si>
    <t>725119213</t>
  </si>
  <si>
    <t>Montáž záchodových mís</t>
  </si>
  <si>
    <t>1420828542</t>
  </si>
  <si>
    <t>123</t>
  </si>
  <si>
    <t>642 3D1741R1</t>
  </si>
  <si>
    <t xml:space="preserve">Misa WC </t>
  </si>
  <si>
    <t>-1603723175</t>
  </si>
  <si>
    <t>124</t>
  </si>
  <si>
    <t>642 3D9102R</t>
  </si>
  <si>
    <t xml:space="preserve">Prísluš. pre WC </t>
  </si>
  <si>
    <t>-1238433193</t>
  </si>
  <si>
    <t>125</t>
  </si>
  <si>
    <t>725119309</t>
  </si>
  <si>
    <t>Príplatok za použitie silikónového tmelu 0,30 kg/kus</t>
  </si>
  <si>
    <t>1471361221</t>
  </si>
  <si>
    <t>126</t>
  </si>
  <si>
    <t>725129225.S</t>
  </si>
  <si>
    <t>Montáž pisoára s automatickým splachovaním a napájacím zdrojom</t>
  </si>
  <si>
    <t>-518393478</t>
  </si>
  <si>
    <t>"vrátane montážneho materiálu, silikónu a sifónu pre pisoár, zapojenie kabeláže a senzoru splachovania" 3,0</t>
  </si>
  <si>
    <t>127</t>
  </si>
  <si>
    <t>551790000100.S</t>
  </si>
  <si>
    <t>Napájací zdroj 230/24 V, rozmer 170x130x80 mm k automatickému splachovaču</t>
  </si>
  <si>
    <t>1770039289</t>
  </si>
  <si>
    <t>128</t>
  </si>
  <si>
    <t>552360000300.S</t>
  </si>
  <si>
    <t>Pisoár s integrovaným automatickým splachovačom a napájacím zdrojom, s prísl. (sitko,...)</t>
  </si>
  <si>
    <t>401583362</t>
  </si>
  <si>
    <t>129</t>
  </si>
  <si>
    <t>725190000.S</t>
  </si>
  <si>
    <t>Montáž pisoárovej deliacej steny</t>
  </si>
  <si>
    <t>-1855243643</t>
  </si>
  <si>
    <t>130</t>
  </si>
  <si>
    <t>554950000100.S</t>
  </si>
  <si>
    <t>Pisoárová deliaca stena</t>
  </si>
  <si>
    <t>-670850369</t>
  </si>
  <si>
    <t>131</t>
  </si>
  <si>
    <t>725210821.S</t>
  </si>
  <si>
    <t>Demontáž umývadiel alebo umývadielok bez výtokovej armatúry,  -0,01946t</t>
  </si>
  <si>
    <t>2096900617</t>
  </si>
  <si>
    <t>132</t>
  </si>
  <si>
    <t>725219201</t>
  </si>
  <si>
    <t>Montáž umývadiel keramických so záp. uzáv. na konzoly</t>
  </si>
  <si>
    <t>-2045783796</t>
  </si>
  <si>
    <t>133</t>
  </si>
  <si>
    <t>642110004300.S</t>
  </si>
  <si>
    <t>Umývadlo keramické bežný typ</t>
  </si>
  <si>
    <t>1081740070</t>
  </si>
  <si>
    <t>134</t>
  </si>
  <si>
    <t>725820802.S</t>
  </si>
  <si>
    <t>Demontáž batérie stojankovej do 1 otvoru,  -0,00086t</t>
  </si>
  <si>
    <t>-306285425</t>
  </si>
  <si>
    <t>135</t>
  </si>
  <si>
    <t>725829301</t>
  </si>
  <si>
    <t>Montáž batérií umýv. a drez. ostatných typov stojank. G 1/2</t>
  </si>
  <si>
    <t>-2075747305</t>
  </si>
  <si>
    <t>136</t>
  </si>
  <si>
    <t>551 439700</t>
  </si>
  <si>
    <t>Batéria umývadlová stojánková G 1/2 štandartná kvalita</t>
  </si>
  <si>
    <t>1177726595</t>
  </si>
  <si>
    <t>137</t>
  </si>
  <si>
    <t>725829801</t>
  </si>
  <si>
    <t>Montáž batérie drezovej 1-pákovej nástennej</t>
  </si>
  <si>
    <t>1565669659</t>
  </si>
  <si>
    <t>138</t>
  </si>
  <si>
    <t>551 431640</t>
  </si>
  <si>
    <t>Batéria drezová jednopáková nástenná  TZ-8110V-100</t>
  </si>
  <si>
    <t>979074957</t>
  </si>
  <si>
    <t>139</t>
  </si>
  <si>
    <t>725839225.R</t>
  </si>
  <si>
    <t>Montáž zmiešavačov teplej vody termostatických</t>
  </si>
  <si>
    <t>-224397989</t>
  </si>
  <si>
    <t>140</t>
  </si>
  <si>
    <t>551450009200.R</t>
  </si>
  <si>
    <t xml:space="preserve">Zmiešavač teplej vody termostatický </t>
  </si>
  <si>
    <t>2099488518</t>
  </si>
  <si>
    <t>141</t>
  </si>
  <si>
    <t>725849200</t>
  </si>
  <si>
    <t xml:space="preserve">Montáž batérií sprch. násten. </t>
  </si>
  <si>
    <t>674826911</t>
  </si>
  <si>
    <t>142</t>
  </si>
  <si>
    <t>551450002600.S</t>
  </si>
  <si>
    <t>Batéria sprchová štand.kvalita</t>
  </si>
  <si>
    <t>1843710711</t>
  </si>
  <si>
    <t>143</t>
  </si>
  <si>
    <t>552260007190.R</t>
  </si>
  <si>
    <t xml:space="preserve">Hlavica sprchová anti-vandal </t>
  </si>
  <si>
    <t>2139863449</t>
  </si>
  <si>
    <t>144</t>
  </si>
  <si>
    <t>725860812</t>
  </si>
  <si>
    <t>Demontáž zápachových uzávierok dvojitých pre zar. predm.</t>
  </si>
  <si>
    <t>1325597160</t>
  </si>
  <si>
    <t>145</t>
  </si>
  <si>
    <t>725869101</t>
  </si>
  <si>
    <t>Montáž zápach. uzávierok umývadlových D 40</t>
  </si>
  <si>
    <t>-4686028</t>
  </si>
  <si>
    <t>146</t>
  </si>
  <si>
    <t>551 613140R</t>
  </si>
  <si>
    <t>Uzávierka zápach. umýv. D40</t>
  </si>
  <si>
    <t>-1128809568</t>
  </si>
  <si>
    <t>147</t>
  </si>
  <si>
    <t>998725203.S</t>
  </si>
  <si>
    <t xml:space="preserve">Presun hmôt pre zariaďovacie predmety </t>
  </si>
  <si>
    <t>-705888094</t>
  </si>
  <si>
    <t>733</t>
  </si>
  <si>
    <t>Ústredné kúrenie - rozvodné potrubie</t>
  </si>
  <si>
    <t>148</t>
  </si>
  <si>
    <t>731.12.R</t>
  </si>
  <si>
    <t xml:space="preserve">Čistenie potrubia a preplachovaním </t>
  </si>
  <si>
    <t>-595000692</t>
  </si>
  <si>
    <t>149</t>
  </si>
  <si>
    <t>733160039.S</t>
  </si>
  <si>
    <t>Montáž PP-R potrubia so skleneným vláknom (max 70°) polyfúznym zváraním PN 20 D 25</t>
  </si>
  <si>
    <t>-1276385542</t>
  </si>
  <si>
    <t>150</t>
  </si>
  <si>
    <t>286210004600</t>
  </si>
  <si>
    <t>Rúra plasthliníková RADOPRESS dxt 26x3 mm/5 m tyč, vonk. D 32 mm, PeX-Al-PeX systém, PIPELIFE</t>
  </si>
  <si>
    <t>695399749</t>
  </si>
  <si>
    <t>8*1,1 'Prepočítané koeficientom množstva</t>
  </si>
  <si>
    <t>151</t>
  </si>
  <si>
    <t>733191301.S</t>
  </si>
  <si>
    <t>Tlaková skúška plastového potrubia do 32 mm</t>
  </si>
  <si>
    <t>-1143614562</t>
  </si>
  <si>
    <t>152</t>
  </si>
  <si>
    <t>733191915.S</t>
  </si>
  <si>
    <t>Oprava rozvodov potrubí z oceľových rúrok zaslepenie kovaním a zavarením DN 25</t>
  </si>
  <si>
    <t>1642139236</t>
  </si>
  <si>
    <t>153</t>
  </si>
  <si>
    <t>733191925.S</t>
  </si>
  <si>
    <t>Oprava rozvodov potrubí - privarenie odbočky do DN 25</t>
  </si>
  <si>
    <t>1838601417</t>
  </si>
  <si>
    <t>154</t>
  </si>
  <si>
    <t>551180.1R</t>
  </si>
  <si>
    <t>Drobný montážny a spojovací materiál (podľa potreby)</t>
  </si>
  <si>
    <t>sada</t>
  </si>
  <si>
    <t>1793823099</t>
  </si>
  <si>
    <t>155</t>
  </si>
  <si>
    <t>998733203.S</t>
  </si>
  <si>
    <t xml:space="preserve">Presun hmôt pre rozvody potrubia </t>
  </si>
  <si>
    <t>338144652</t>
  </si>
  <si>
    <t>734</t>
  </si>
  <si>
    <t>Ústredné kúrenie - armatúry</t>
  </si>
  <si>
    <t>156</t>
  </si>
  <si>
    <t>734100811.S</t>
  </si>
  <si>
    <t>Demontáž armatúry pre vykurovacie telesá,  -0,01400t</t>
  </si>
  <si>
    <t>-2135501868</t>
  </si>
  <si>
    <t>157</t>
  </si>
  <si>
    <t>734209124.S</t>
  </si>
  <si>
    <t xml:space="preserve">Montáž radiátorovej armatúry </t>
  </si>
  <si>
    <t>674570596</t>
  </si>
  <si>
    <t>158</t>
  </si>
  <si>
    <t>551290.R</t>
  </si>
  <si>
    <t xml:space="preserve">Radiátorová armatúra Heimeier Vekolux pre telesá typu VK typ Rp1/2", Kvs=1,23m3/h, pre dvojrúrkový </t>
  </si>
  <si>
    <t>-81846100</t>
  </si>
  <si>
    <t>159</t>
  </si>
  <si>
    <t>734213270.S</t>
  </si>
  <si>
    <t xml:space="preserve">Montáž ventilu odvzdušňovacieho </t>
  </si>
  <si>
    <t>1695157625</t>
  </si>
  <si>
    <t>160</t>
  </si>
  <si>
    <t>551210.R</t>
  </si>
  <si>
    <t>Automatický odvzdušňovací ventil na radiátor, DN15</t>
  </si>
  <si>
    <t>651019273</t>
  </si>
  <si>
    <t>161</t>
  </si>
  <si>
    <t>734223230.S</t>
  </si>
  <si>
    <t xml:space="preserve">Montáž termostatickej hlavice </t>
  </si>
  <si>
    <t>-163134493</t>
  </si>
  <si>
    <t>162</t>
  </si>
  <si>
    <t>551280.R</t>
  </si>
  <si>
    <t>Termostatická hlavica Heimeier typ K biela so zabudovaným snímačom teploty</t>
  </si>
  <si>
    <t>113136209</t>
  </si>
  <si>
    <t>163</t>
  </si>
  <si>
    <t>551180.2R</t>
  </si>
  <si>
    <t>-956354047</t>
  </si>
  <si>
    <t>164</t>
  </si>
  <si>
    <t>998734203.S</t>
  </si>
  <si>
    <t>Presun hmôt pre armatúry</t>
  </si>
  <si>
    <t>-1155170229</t>
  </si>
  <si>
    <t>735</t>
  </si>
  <si>
    <t>Ústredné kúrenie - vykurovacie telesá</t>
  </si>
  <si>
    <t>165</t>
  </si>
  <si>
    <t>735000912.S</t>
  </si>
  <si>
    <t>Vyregulovanie armatúr na vykurovacích telesách</t>
  </si>
  <si>
    <t>-1169181785</t>
  </si>
  <si>
    <t>166</t>
  </si>
  <si>
    <t>551180.3R</t>
  </si>
  <si>
    <t>-1946661828</t>
  </si>
  <si>
    <t>167</t>
  </si>
  <si>
    <t>735151832.S</t>
  </si>
  <si>
    <t>Demontáž vykurovacieho telesa   -0,07003t</t>
  </si>
  <si>
    <t>513709847</t>
  </si>
  <si>
    <t>168</t>
  </si>
  <si>
    <t>735153300.R</t>
  </si>
  <si>
    <t>Montážny balíček na uchytenie telesa na stenu s príslušenstvom</t>
  </si>
  <si>
    <t>-1918671833</t>
  </si>
  <si>
    <t>169</t>
  </si>
  <si>
    <t>735154024.S</t>
  </si>
  <si>
    <t>Montáž vykurovacieho telesa panelového jednoradového 400 mm/ dĺžky 2000-2600 mm</t>
  </si>
  <si>
    <t>-351711132</t>
  </si>
  <si>
    <t>170</t>
  </si>
  <si>
    <t>484530018900</t>
  </si>
  <si>
    <t>Teleso vykurovacie doskové dvojradové oceľové RADIK VK 22, vxlxhĺ 400x2000x100 mm, pripojenie pravé spodné, závit G 1/2" vnútorný, KORADO</t>
  </si>
  <si>
    <t>611632528</t>
  </si>
  <si>
    <t>171</t>
  </si>
  <si>
    <t>484530019000</t>
  </si>
  <si>
    <t>Teleso vykurovacie doskové dvojradové oceľové RADIK VK 22, vxlxhĺ 400x2300x100 mm, pripojenie pravé spodné, závit G 1/2" vnútorný, KORADO</t>
  </si>
  <si>
    <t>-1803005130</t>
  </si>
  <si>
    <t>172</t>
  </si>
  <si>
    <t>484530036000</t>
  </si>
  <si>
    <t>Teleso vykurovacie doskové trojradové oceľové RADIK VK 33, vxlxhĺ 400x2300x155 mm, pripojenie pravé spodné, závit G 1/2" vnútorný, KORADO</t>
  </si>
  <si>
    <t>1962473728</t>
  </si>
  <si>
    <t>173</t>
  </si>
  <si>
    <t>735158110.S</t>
  </si>
  <si>
    <t>Vykurovacie telesá,  tlaková skúška telesa vodou</t>
  </si>
  <si>
    <t>-1879626967</t>
  </si>
  <si>
    <t>174</t>
  </si>
  <si>
    <t>735291800.S</t>
  </si>
  <si>
    <t>Demontáž konzol alebo držiakov vykurovacieho telesa, registra, konvektora do odpadu,  0,00075t</t>
  </si>
  <si>
    <t>-1496752166</t>
  </si>
  <si>
    <t>175</t>
  </si>
  <si>
    <t>998735203.S</t>
  </si>
  <si>
    <t xml:space="preserve">Presun hmôt pre vykurovacie telesá </t>
  </si>
  <si>
    <t>1486773721</t>
  </si>
  <si>
    <t>763</t>
  </si>
  <si>
    <t>Konštrukcie - drevostavby</t>
  </si>
  <si>
    <t>176</t>
  </si>
  <si>
    <t>763170010.S</t>
  </si>
  <si>
    <t>Montáž revíznych dvierok veľkosti do 0,10 m2</t>
  </si>
  <si>
    <t>1914918436</t>
  </si>
  <si>
    <t>"15/30cm" 7,0</t>
  </si>
  <si>
    <t>"40/40" 2,0</t>
  </si>
  <si>
    <t>"prístupové dvierka k zmiešav.vody" 2,0</t>
  </si>
  <si>
    <t>177</t>
  </si>
  <si>
    <t>590160001700.S</t>
  </si>
  <si>
    <t>Dvierka revízne s pevnými pántami šxl 150x300 mm</t>
  </si>
  <si>
    <t>-1050323631</t>
  </si>
  <si>
    <t>178</t>
  </si>
  <si>
    <t>590160001800.S</t>
  </si>
  <si>
    <t>Dvierka revízne s pevnými pántami šxl 400x400 mm</t>
  </si>
  <si>
    <t>1692517237</t>
  </si>
  <si>
    <t>179</t>
  </si>
  <si>
    <t>590160002000.S</t>
  </si>
  <si>
    <t>Dvierka revízne s pevnými pántami šxl 600x600 mm</t>
  </si>
  <si>
    <t>-228158730</t>
  </si>
  <si>
    <t>180</t>
  </si>
  <si>
    <t>551610001900</t>
  </si>
  <si>
    <t>Mriežka 300x300mm</t>
  </si>
  <si>
    <t>1956091612</t>
  </si>
  <si>
    <t>181</t>
  </si>
  <si>
    <t>998763403.S</t>
  </si>
  <si>
    <t>Presun hmôt pre sádrokartónové konštrukcie</t>
  </si>
  <si>
    <t>1425144348</t>
  </si>
  <si>
    <t>766</t>
  </si>
  <si>
    <t>Konštrukcie stolárske</t>
  </si>
  <si>
    <t>182</t>
  </si>
  <si>
    <t>766124100.S</t>
  </si>
  <si>
    <t xml:space="preserve">Montáž WC kabín záchodových (inštalačný blok WC) </t>
  </si>
  <si>
    <t>-2033363796</t>
  </si>
  <si>
    <t>"WC kabíny" 4,0</t>
  </si>
  <si>
    <t>183</t>
  </si>
  <si>
    <t>719012</t>
  </si>
  <si>
    <t>WC blok s prísl., odolný voči poškriabaniu</t>
  </si>
  <si>
    <t>2015178365</t>
  </si>
  <si>
    <t>184</t>
  </si>
  <si>
    <t>766662112.S</t>
  </si>
  <si>
    <t>Montáž dverového krídla otočného jednokrídlového poldrážkového, do existujúcej zárubne, vrátane kovania</t>
  </si>
  <si>
    <t>-1379489922</t>
  </si>
  <si>
    <t>185</t>
  </si>
  <si>
    <t>549150000600.S</t>
  </si>
  <si>
    <t>Kľučka dverová a rozeta 2x, nehrdzavejúca oceľ, povrch nerez brúsený</t>
  </si>
  <si>
    <t>-1868926131</t>
  </si>
  <si>
    <t>186</t>
  </si>
  <si>
    <t>611610000800.S</t>
  </si>
  <si>
    <t>Dvere vnútorné jednokrídlové, šírka 600-900 mm, výplň papierová voština, povrch CPL laminát, mechanicky odolné plné</t>
  </si>
  <si>
    <t>-1275377097</t>
  </si>
  <si>
    <t>187</t>
  </si>
  <si>
    <t>998766203.S</t>
  </si>
  <si>
    <t xml:space="preserve">Presun hmot pre konštrukcie stolárske </t>
  </si>
  <si>
    <t>-2012055083</t>
  </si>
  <si>
    <t>771</t>
  </si>
  <si>
    <t>Podlahy z dlaždíc</t>
  </si>
  <si>
    <t>188</t>
  </si>
  <si>
    <t>771571112.S</t>
  </si>
  <si>
    <t>Montáž podláh z dlaždíc keramických s prísl.</t>
  </si>
  <si>
    <t>-270124438</t>
  </si>
  <si>
    <t>189</t>
  </si>
  <si>
    <t>597740001000.S</t>
  </si>
  <si>
    <t>Dlaždice keramické s protišmykovým povrchom</t>
  </si>
  <si>
    <t>245753634</t>
  </si>
  <si>
    <t>51,68*1,15 'Prepočítané koeficientom množstva</t>
  </si>
  <si>
    <t>190</t>
  </si>
  <si>
    <t>998771203.S</t>
  </si>
  <si>
    <t xml:space="preserve">Presun hmôt pre podlahy z dlaždíc </t>
  </si>
  <si>
    <t>166155939</t>
  </si>
  <si>
    <t>776</t>
  </si>
  <si>
    <t>Podlahy povlakové</t>
  </si>
  <si>
    <t>191</t>
  </si>
  <si>
    <t>776411000.S</t>
  </si>
  <si>
    <t>Lepenie podlahových líšt soklových</t>
  </si>
  <si>
    <t>-572979349</t>
  </si>
  <si>
    <t>192</t>
  </si>
  <si>
    <t>283410017900.S</t>
  </si>
  <si>
    <t>Soklová PVC lišta pre vloženie pásikov z PVC podlahoviny hrúbky do 5 mm</t>
  </si>
  <si>
    <t>-56084452</t>
  </si>
  <si>
    <t>139,02*1,01 'Prepočítané koeficientom množstva</t>
  </si>
  <si>
    <t>193</t>
  </si>
  <si>
    <t>776511810.S</t>
  </si>
  <si>
    <t>Odstránenie povlakových podláh z nášľapnej plochy lepených bez podložky,  -0,00100t</t>
  </si>
  <si>
    <t>-1258697859</t>
  </si>
  <si>
    <t>194</t>
  </si>
  <si>
    <t>776521100.S</t>
  </si>
  <si>
    <t>Lepenie povlakových podláh z PVC pásov</t>
  </si>
  <si>
    <t>375122352</t>
  </si>
  <si>
    <t>195</t>
  </si>
  <si>
    <t>284110002100.S</t>
  </si>
  <si>
    <t>Podlaha PVC homogénna, hrúbka do 3 mm</t>
  </si>
  <si>
    <t>-1027399264</t>
  </si>
  <si>
    <t>169,01*1,15 'Prepočítané koeficientom množstva</t>
  </si>
  <si>
    <t>196</t>
  </si>
  <si>
    <t>284110002200.S</t>
  </si>
  <si>
    <t xml:space="preserve">Podlaha vysokozáťažového PVC </t>
  </si>
  <si>
    <t>1682899464</t>
  </si>
  <si>
    <t>197</t>
  </si>
  <si>
    <t>998776203.S</t>
  </si>
  <si>
    <t xml:space="preserve">Presun hmôt pre podlahy povlakové </t>
  </si>
  <si>
    <t>548477246</t>
  </si>
  <si>
    <t>781</t>
  </si>
  <si>
    <t>Obklady</t>
  </si>
  <si>
    <t>198</t>
  </si>
  <si>
    <t>781441020.S</t>
  </si>
  <si>
    <t>Montáž obkladov vnútor. stien z obkladačiek kladenýchs prísl.</t>
  </si>
  <si>
    <t>1455752520</t>
  </si>
  <si>
    <t>199</t>
  </si>
  <si>
    <t>597640001510.S</t>
  </si>
  <si>
    <t>Obkladačky keramické</t>
  </si>
  <si>
    <t>362518439</t>
  </si>
  <si>
    <t>108,248*1,15 'Prepočítané koeficientom množstva</t>
  </si>
  <si>
    <t>200</t>
  </si>
  <si>
    <t>998781204.S</t>
  </si>
  <si>
    <t xml:space="preserve">Presun hmôt pre obklady keramické </t>
  </si>
  <si>
    <t>548583827</t>
  </si>
  <si>
    <t>783</t>
  </si>
  <si>
    <t>Nátery</t>
  </si>
  <si>
    <t>201</t>
  </si>
  <si>
    <t>783812100.S</t>
  </si>
  <si>
    <t>Nátery olejové farby bielej omietok stien dvojnásobné 1x s emailovaním</t>
  </si>
  <si>
    <t>-764649815</t>
  </si>
  <si>
    <t>"steny" 251,52</t>
  </si>
  <si>
    <t>784</t>
  </si>
  <si>
    <t>Maľby</t>
  </si>
  <si>
    <t>202</t>
  </si>
  <si>
    <t>784401801.S</t>
  </si>
  <si>
    <t>Odstránenie malieb - obrúsenie</t>
  </si>
  <si>
    <t>-1977405502</t>
  </si>
  <si>
    <t>203</t>
  </si>
  <si>
    <t>784402801.S</t>
  </si>
  <si>
    <t>Odstránenie malieb oškrabaním, výšky, -0,0003 t</t>
  </si>
  <si>
    <t>1891859583</t>
  </si>
  <si>
    <t>"staré nátery" 160,475</t>
  </si>
  <si>
    <t>204</t>
  </si>
  <si>
    <t>784410620.S</t>
  </si>
  <si>
    <t xml:space="preserve">Vyrovnanie trhlín a nerovností na hrubozrnných povrchoch </t>
  </si>
  <si>
    <t>634055212</t>
  </si>
  <si>
    <t>"Lokálna oprava omietky stien (chodba, praskliny stien, nerovnosti)" 160,475</t>
  </si>
  <si>
    <t>205</t>
  </si>
  <si>
    <t>784452271.S</t>
  </si>
  <si>
    <t>Maľby z maliarskych zmesí na vodnej báze, ručne nanášané dvojnásobné základné na podklad jemnozrnný výšky do 3,80 m</t>
  </si>
  <si>
    <t>-1148766149</t>
  </si>
  <si>
    <t>"steny" 169,69</t>
  </si>
  <si>
    <t>206</t>
  </si>
  <si>
    <t>784452371.S</t>
  </si>
  <si>
    <t>Maľby z maliarskych zmesí na vodnej báze, ručne nanášané tónované dvojnásobné na jemnozrnný podklad výšky do 3,80 m</t>
  </si>
  <si>
    <t>-975623240</t>
  </si>
  <si>
    <t>Práce a dodávky M</t>
  </si>
  <si>
    <t>21-M</t>
  </si>
  <si>
    <t>Elektromontáže</t>
  </si>
  <si>
    <t>207</t>
  </si>
  <si>
    <t>210010302.S</t>
  </si>
  <si>
    <t>Krabica prístrojová - montáž</t>
  </si>
  <si>
    <t>-2042982854</t>
  </si>
  <si>
    <t>208</t>
  </si>
  <si>
    <t>345410002400.S</t>
  </si>
  <si>
    <t xml:space="preserve">Prístrojová krabica </t>
  </si>
  <si>
    <t>-1855491359</t>
  </si>
  <si>
    <t>209</t>
  </si>
  <si>
    <t>210010321.S</t>
  </si>
  <si>
    <t>Odbočná krabica (pod omietku) - montáž</t>
  </si>
  <si>
    <t>1239842450</t>
  </si>
  <si>
    <t>210</t>
  </si>
  <si>
    <t>345410002600.S</t>
  </si>
  <si>
    <t>Odbočná krabica (pod omietku)</t>
  </si>
  <si>
    <t>1396283344</t>
  </si>
  <si>
    <t>211</t>
  </si>
  <si>
    <t>210110301.S</t>
  </si>
  <si>
    <t xml:space="preserve">Montáž vypínačov </t>
  </si>
  <si>
    <t>-688679268</t>
  </si>
  <si>
    <t>212</t>
  </si>
  <si>
    <t>345320000900.S</t>
  </si>
  <si>
    <t>Vypínač nástenný radenie 1</t>
  </si>
  <si>
    <t>363857207</t>
  </si>
  <si>
    <t>213</t>
  </si>
  <si>
    <t>210111031.S</t>
  </si>
  <si>
    <t>Montáž zásuviek</t>
  </si>
  <si>
    <t>-2039034865</t>
  </si>
  <si>
    <t>214</t>
  </si>
  <si>
    <t>345510001210.R</t>
  </si>
  <si>
    <t>Zásuvka jednoduchá  230V,50Hz s rámikom</t>
  </si>
  <si>
    <t>-599677915</t>
  </si>
  <si>
    <t>215</t>
  </si>
  <si>
    <t>210120401.S</t>
  </si>
  <si>
    <t>Istič do 63 A</t>
  </si>
  <si>
    <t>-1829705457</t>
  </si>
  <si>
    <t>2+5</t>
  </si>
  <si>
    <t>216</t>
  </si>
  <si>
    <t>358220000300.S</t>
  </si>
  <si>
    <t>Istič 1P, 10 A, charakteristika B, 6 kA, 1 modul</t>
  </si>
  <si>
    <t>-1978182661</t>
  </si>
  <si>
    <t>217</t>
  </si>
  <si>
    <t>358220022412</t>
  </si>
  <si>
    <t>Istič LTE-16B-1, 16 A, AC 230/400 V/DC 72 V, charakteristika B, 1 P, 6 kA</t>
  </si>
  <si>
    <t>1939203181</t>
  </si>
  <si>
    <t>218</t>
  </si>
  <si>
    <t>210120416.S</t>
  </si>
  <si>
    <t>Prúdové chrániče selektívne dvojpólové od 25 do 80 A</t>
  </si>
  <si>
    <t>1911762118</t>
  </si>
  <si>
    <t>219</t>
  </si>
  <si>
    <t>358230011600.S</t>
  </si>
  <si>
    <t>Prúdový chránič 2P, 25 A, 30 mA, typ A, 2 moduly</t>
  </si>
  <si>
    <t>551539636</t>
  </si>
  <si>
    <t>220</t>
  </si>
  <si>
    <t>210160815.S</t>
  </si>
  <si>
    <t>Montáž prípojnice</t>
  </si>
  <si>
    <t>590668223</t>
  </si>
  <si>
    <t>221</t>
  </si>
  <si>
    <t>2CKA006199A0001</t>
  </si>
  <si>
    <t>Prípojnica EPP</t>
  </si>
  <si>
    <t>256</t>
  </si>
  <si>
    <t>489669855</t>
  </si>
  <si>
    <t>222</t>
  </si>
  <si>
    <t>210193079.R</t>
  </si>
  <si>
    <t>Montáž rozvádzača RH - úprava</t>
  </si>
  <si>
    <t>-1036787794</t>
  </si>
  <si>
    <t>223</t>
  </si>
  <si>
    <t>210201082.S</t>
  </si>
  <si>
    <t>Zapojenie LED svietidla</t>
  </si>
  <si>
    <t>-1803098306</t>
  </si>
  <si>
    <t>224</t>
  </si>
  <si>
    <t>348350001300.R</t>
  </si>
  <si>
    <t>Svietidlo A, LED SVIETIDLO PRISADENÉ, Prachotesné svietidlo 2x120cm, IP66, 1272x145x111</t>
  </si>
  <si>
    <t>1912917687</t>
  </si>
  <si>
    <t>225</t>
  </si>
  <si>
    <t>210220040.S</t>
  </si>
  <si>
    <t>Svorka Wago - montáž</t>
  </si>
  <si>
    <t>-1098152354</t>
  </si>
  <si>
    <t>50*3</t>
  </si>
  <si>
    <t>226</t>
  </si>
  <si>
    <t>345610005200.S</t>
  </si>
  <si>
    <t>Svorka Wago 224-101 1x1,0-2,5 mm2</t>
  </si>
  <si>
    <t>521135229</t>
  </si>
  <si>
    <t>50*1,1 'Prepočítané koeficientom množstva</t>
  </si>
  <si>
    <t>227</t>
  </si>
  <si>
    <t>345610005300.S</t>
  </si>
  <si>
    <t>Svorka Wago 224-112 2x1,0-2,5 mm2</t>
  </si>
  <si>
    <t>244797561</t>
  </si>
  <si>
    <t>228</t>
  </si>
  <si>
    <t>345610005400.S</t>
  </si>
  <si>
    <t>Svorka Wago 224-201 0,5x2,5 mm2</t>
  </si>
  <si>
    <t>37928732</t>
  </si>
  <si>
    <t>229</t>
  </si>
  <si>
    <t>210800146.S</t>
  </si>
  <si>
    <t>Kábel medený uložený pevne CYKY 450/750 V 3x1,5</t>
  </si>
  <si>
    <t>1182026885</t>
  </si>
  <si>
    <t>230</t>
  </si>
  <si>
    <t>341110000700.S</t>
  </si>
  <si>
    <t>Kábel medený CYKY 3x1,5 mm2</t>
  </si>
  <si>
    <t>-1411797532</t>
  </si>
  <si>
    <t>140*1,1 'Prepočítané koeficientom množstva</t>
  </si>
  <si>
    <t>231</t>
  </si>
  <si>
    <t>210800227.S</t>
  </si>
  <si>
    <t>Kábel medený uložený pod omietkou CYKY  450/750 V  3x2,5mm2</t>
  </si>
  <si>
    <t>-167546359</t>
  </si>
  <si>
    <t>232</t>
  </si>
  <si>
    <t>341110000800.S</t>
  </si>
  <si>
    <t>Kábel medený CYKY 3x2,5 mm2</t>
  </si>
  <si>
    <t>787993085</t>
  </si>
  <si>
    <t>28*1,1 'Prepočítané koeficientom množstva</t>
  </si>
  <si>
    <t>233</t>
  </si>
  <si>
    <t>210881002.S</t>
  </si>
  <si>
    <t>Vodič ZŽ  6</t>
  </si>
  <si>
    <t>60247411</t>
  </si>
  <si>
    <t>234</t>
  </si>
  <si>
    <t>341610012400.S</t>
  </si>
  <si>
    <t>Vodič ZŽ 6</t>
  </si>
  <si>
    <t>-493562751</t>
  </si>
  <si>
    <t>235</t>
  </si>
  <si>
    <t>kab10</t>
  </si>
  <si>
    <t>Pomocný montážny materiál</t>
  </si>
  <si>
    <t>-1342546690</t>
  </si>
  <si>
    <t>236</t>
  </si>
  <si>
    <t>kab11</t>
  </si>
  <si>
    <t>Pomocné murárske práce</t>
  </si>
  <si>
    <t>54032169</t>
  </si>
  <si>
    <t>HZS</t>
  </si>
  <si>
    <t>Hodinové zúčtovacie sadzby</t>
  </si>
  <si>
    <t>237</t>
  </si>
  <si>
    <t>HZS000113.1</t>
  </si>
  <si>
    <t xml:space="preserve">Hydraulické vyregulovanie systému </t>
  </si>
  <si>
    <t>hod</t>
  </si>
  <si>
    <t>512</t>
  </si>
  <si>
    <t>310738216</t>
  </si>
  <si>
    <t>238</t>
  </si>
  <si>
    <t>HZS000113.2</t>
  </si>
  <si>
    <t>Preplach sústavy 2 krát</t>
  </si>
  <si>
    <t>675758838</t>
  </si>
  <si>
    <t>239</t>
  </si>
  <si>
    <t>HZS000113.3</t>
  </si>
  <si>
    <t>Vykurovacia a tlaková skúška</t>
  </si>
  <si>
    <t>-1808411813</t>
  </si>
  <si>
    <t>240</t>
  </si>
  <si>
    <t>HZS000113.4</t>
  </si>
  <si>
    <t>Napustenie vody do vykurovacieho systému vrátane potrubia o v. pl. vykurovacích telies</t>
  </si>
  <si>
    <t>-1122025346</t>
  </si>
  <si>
    <t>241</t>
  </si>
  <si>
    <t>HZS000113.5</t>
  </si>
  <si>
    <t>Vypúšťanie vody z vykurovacích sústav o v. pl. vykurovacích telies</t>
  </si>
  <si>
    <t>1424395983</t>
  </si>
  <si>
    <t>242</t>
  </si>
  <si>
    <t>HZS000113.R</t>
  </si>
  <si>
    <t>Montáž, inštalácia, osadenie vodičov, zapojenie  inštalačných prvkov</t>
  </si>
  <si>
    <t>-1222942466</t>
  </si>
  <si>
    <t>243</t>
  </si>
  <si>
    <t>HZS000114.1</t>
  </si>
  <si>
    <t>Revízne správy</t>
  </si>
  <si>
    <t>-308203629</t>
  </si>
  <si>
    <t>244</t>
  </si>
  <si>
    <t>HZS000114.2</t>
  </si>
  <si>
    <t>Vypracovanie PSV</t>
  </si>
  <si>
    <t>2037904347</t>
  </si>
  <si>
    <t>VP</t>
  </si>
  <si>
    <t xml:space="preserve">  Práce naviac</t>
  </si>
  <si>
    <t>PN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</si>
</sst>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67" fontId="6" fillId="0" borderId="0" xfId="0" applyNumberFormat="1" applyFont="1" applyAlignment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center" vertical="center" wrapText="1"/>
      <protection locked="0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167" fontId="0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0" fillId="3" borderId="22" xfId="0" applyFont="1" applyFill="1" applyBorder="1" applyAlignment="1" applyProtection="1">
      <alignment horizontal="left" vertical="center"/>
      <protection locked="0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33" t="s">
        <v>5</v>
      </c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6</v>
      </c>
    </row>
    <row r="5" spans="1:74" s="1" customFormat="1" ht="12" customHeight="1">
      <c r="B5" s="19"/>
      <c r="D5" s="23" t="s">
        <v>11</v>
      </c>
      <c r="K5" s="198" t="s">
        <v>12</v>
      </c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R5" s="19"/>
      <c r="BE5" s="195" t="s">
        <v>13</v>
      </c>
      <c r="BS5" s="16" t="s">
        <v>6</v>
      </c>
    </row>
    <row r="6" spans="1:74" s="1" customFormat="1" ht="36.950000000000003" customHeight="1">
      <c r="B6" s="19"/>
      <c r="D6" s="25" t="s">
        <v>14</v>
      </c>
      <c r="K6" s="200" t="s">
        <v>15</v>
      </c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R6" s="19"/>
      <c r="BE6" s="196"/>
      <c r="BS6" s="16" t="s">
        <v>6</v>
      </c>
    </row>
    <row r="7" spans="1:74" s="1" customFormat="1" ht="12" customHeight="1">
      <c r="B7" s="19"/>
      <c r="D7" s="26" t="s">
        <v>16</v>
      </c>
      <c r="K7" s="24" t="s">
        <v>1</v>
      </c>
      <c r="AK7" s="26" t="s">
        <v>17</v>
      </c>
      <c r="AN7" s="24" t="s">
        <v>1</v>
      </c>
      <c r="AR7" s="19"/>
      <c r="BE7" s="196"/>
      <c r="BS7" s="16" t="s">
        <v>6</v>
      </c>
    </row>
    <row r="8" spans="1:74" s="1" customFormat="1" ht="12" customHeight="1">
      <c r="B8" s="19"/>
      <c r="D8" s="26" t="s">
        <v>18</v>
      </c>
      <c r="K8" s="24" t="s">
        <v>19</v>
      </c>
      <c r="AK8" s="26" t="s">
        <v>20</v>
      </c>
      <c r="AN8" s="27" t="s">
        <v>21</v>
      </c>
      <c r="AR8" s="19"/>
      <c r="BE8" s="196"/>
      <c r="BS8" s="16" t="s">
        <v>6</v>
      </c>
    </row>
    <row r="9" spans="1:74" s="1" customFormat="1" ht="14.45" customHeight="1">
      <c r="B9" s="19"/>
      <c r="AR9" s="19"/>
      <c r="BE9" s="196"/>
      <c r="BS9" s="16" t="s">
        <v>6</v>
      </c>
    </row>
    <row r="10" spans="1:74" s="1" customFormat="1" ht="12" customHeight="1">
      <c r="B10" s="19"/>
      <c r="D10" s="26" t="s">
        <v>22</v>
      </c>
      <c r="AK10" s="26" t="s">
        <v>23</v>
      </c>
      <c r="AN10" s="24" t="s">
        <v>24</v>
      </c>
      <c r="AR10" s="19"/>
      <c r="BE10" s="196"/>
      <c r="BS10" s="16" t="s">
        <v>6</v>
      </c>
    </row>
    <row r="11" spans="1:74" s="1" customFormat="1" ht="18.399999999999999" customHeight="1">
      <c r="B11" s="19"/>
      <c r="E11" s="24" t="s">
        <v>25</v>
      </c>
      <c r="AK11" s="26" t="s">
        <v>26</v>
      </c>
      <c r="AN11" s="24" t="s">
        <v>1</v>
      </c>
      <c r="AR11" s="19"/>
      <c r="BE11" s="196"/>
      <c r="BS11" s="16" t="s">
        <v>6</v>
      </c>
    </row>
    <row r="12" spans="1:74" s="1" customFormat="1" ht="6.95" customHeight="1">
      <c r="B12" s="19"/>
      <c r="AR12" s="19"/>
      <c r="BE12" s="196"/>
      <c r="BS12" s="16" t="s">
        <v>6</v>
      </c>
    </row>
    <row r="13" spans="1:74" s="1" customFormat="1" ht="12" customHeight="1">
      <c r="B13" s="19"/>
      <c r="D13" s="26" t="s">
        <v>27</v>
      </c>
      <c r="AK13" s="26" t="s">
        <v>23</v>
      </c>
      <c r="AN13" s="28" t="s">
        <v>28</v>
      </c>
      <c r="AR13" s="19"/>
      <c r="BE13" s="196"/>
      <c r="BS13" s="16" t="s">
        <v>6</v>
      </c>
    </row>
    <row r="14" spans="1:74" ht="12.75">
      <c r="B14" s="19"/>
      <c r="E14" s="201" t="s">
        <v>28</v>
      </c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6" t="s">
        <v>26</v>
      </c>
      <c r="AN14" s="28" t="s">
        <v>28</v>
      </c>
      <c r="AR14" s="19"/>
      <c r="BE14" s="196"/>
      <c r="BS14" s="16" t="s">
        <v>6</v>
      </c>
    </row>
    <row r="15" spans="1:74" s="1" customFormat="1" ht="6.95" customHeight="1">
      <c r="B15" s="19"/>
      <c r="AR15" s="19"/>
      <c r="BE15" s="196"/>
      <c r="BS15" s="16" t="s">
        <v>3</v>
      </c>
    </row>
    <row r="16" spans="1:74" s="1" customFormat="1" ht="12" customHeight="1">
      <c r="B16" s="19"/>
      <c r="D16" s="26" t="s">
        <v>29</v>
      </c>
      <c r="AK16" s="26" t="s">
        <v>23</v>
      </c>
      <c r="AN16" s="24" t="s">
        <v>1</v>
      </c>
      <c r="AR16" s="19"/>
      <c r="BE16" s="196"/>
      <c r="BS16" s="16" t="s">
        <v>3</v>
      </c>
    </row>
    <row r="17" spans="1:71" s="1" customFormat="1" ht="18.399999999999999" customHeight="1">
      <c r="B17" s="19"/>
      <c r="E17" s="24" t="s">
        <v>30</v>
      </c>
      <c r="AK17" s="26" t="s">
        <v>26</v>
      </c>
      <c r="AN17" s="24" t="s">
        <v>1</v>
      </c>
      <c r="AR17" s="19"/>
      <c r="BE17" s="196"/>
      <c r="BS17" s="16" t="s">
        <v>31</v>
      </c>
    </row>
    <row r="18" spans="1:71" s="1" customFormat="1" ht="6.95" customHeight="1">
      <c r="B18" s="19"/>
      <c r="AR18" s="19"/>
      <c r="BE18" s="196"/>
      <c r="BS18" s="16" t="s">
        <v>32</v>
      </c>
    </row>
    <row r="19" spans="1:71" s="1" customFormat="1" ht="12" customHeight="1">
      <c r="B19" s="19"/>
      <c r="D19" s="26" t="s">
        <v>33</v>
      </c>
      <c r="AK19" s="26" t="s">
        <v>23</v>
      </c>
      <c r="AN19" s="24" t="s">
        <v>1</v>
      </c>
      <c r="AR19" s="19"/>
      <c r="BE19" s="196"/>
      <c r="BS19" s="16" t="s">
        <v>32</v>
      </c>
    </row>
    <row r="20" spans="1:71" s="1" customFormat="1" ht="18.399999999999999" customHeight="1">
      <c r="B20" s="19"/>
      <c r="E20" s="24" t="s">
        <v>34</v>
      </c>
      <c r="AK20" s="26" t="s">
        <v>26</v>
      </c>
      <c r="AN20" s="24" t="s">
        <v>1</v>
      </c>
      <c r="AR20" s="19"/>
      <c r="BE20" s="196"/>
      <c r="BS20" s="16" t="s">
        <v>31</v>
      </c>
    </row>
    <row r="21" spans="1:71" s="1" customFormat="1" ht="6.95" customHeight="1">
      <c r="B21" s="19"/>
      <c r="AR21" s="19"/>
      <c r="BE21" s="196"/>
    </row>
    <row r="22" spans="1:71" s="1" customFormat="1" ht="12" customHeight="1">
      <c r="B22" s="19"/>
      <c r="D22" s="26" t="s">
        <v>35</v>
      </c>
      <c r="AR22" s="19"/>
      <c r="BE22" s="196"/>
    </row>
    <row r="23" spans="1:71" s="1" customFormat="1" ht="16.5" customHeight="1">
      <c r="B23" s="19"/>
      <c r="E23" s="203" t="s">
        <v>1</v>
      </c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R23" s="19"/>
      <c r="BE23" s="196"/>
    </row>
    <row r="24" spans="1:71" s="1" customFormat="1" ht="6.95" customHeight="1">
      <c r="B24" s="19"/>
      <c r="AR24" s="19"/>
      <c r="BE24" s="196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6"/>
    </row>
    <row r="26" spans="1:71" s="2" customFormat="1" ht="25.9" customHeight="1">
      <c r="A26" s="31"/>
      <c r="B26" s="32"/>
      <c r="C26" s="31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04">
        <f>ROUND(AG94,2)</f>
        <v>0</v>
      </c>
      <c r="AL26" s="205"/>
      <c r="AM26" s="205"/>
      <c r="AN26" s="205"/>
      <c r="AO26" s="205"/>
      <c r="AP26" s="31"/>
      <c r="AQ26" s="31"/>
      <c r="AR26" s="32"/>
      <c r="BE26" s="196"/>
    </row>
    <row r="27" spans="1:71" s="2" customFormat="1" ht="6.95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196"/>
    </row>
    <row r="28" spans="1:71" s="2" customFormat="1" ht="12.75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206" t="s">
        <v>37</v>
      </c>
      <c r="M28" s="206"/>
      <c r="N28" s="206"/>
      <c r="O28" s="206"/>
      <c r="P28" s="206"/>
      <c r="Q28" s="31"/>
      <c r="R28" s="31"/>
      <c r="S28" s="31"/>
      <c r="T28" s="31"/>
      <c r="U28" s="31"/>
      <c r="V28" s="31"/>
      <c r="W28" s="206" t="s">
        <v>38</v>
      </c>
      <c r="X28" s="206"/>
      <c r="Y28" s="206"/>
      <c r="Z28" s="206"/>
      <c r="AA28" s="206"/>
      <c r="AB28" s="206"/>
      <c r="AC28" s="206"/>
      <c r="AD28" s="206"/>
      <c r="AE28" s="206"/>
      <c r="AF28" s="31"/>
      <c r="AG28" s="31"/>
      <c r="AH28" s="31"/>
      <c r="AI28" s="31"/>
      <c r="AJ28" s="31"/>
      <c r="AK28" s="206" t="s">
        <v>39</v>
      </c>
      <c r="AL28" s="206"/>
      <c r="AM28" s="206"/>
      <c r="AN28" s="206"/>
      <c r="AO28" s="206"/>
      <c r="AP28" s="31"/>
      <c r="AQ28" s="31"/>
      <c r="AR28" s="32"/>
      <c r="BE28" s="196"/>
    </row>
    <row r="29" spans="1:71" s="3" customFormat="1" ht="14.45" customHeight="1">
      <c r="B29" s="36"/>
      <c r="D29" s="26" t="s">
        <v>40</v>
      </c>
      <c r="F29" s="26" t="s">
        <v>41</v>
      </c>
      <c r="L29" s="209">
        <v>0.2</v>
      </c>
      <c r="M29" s="208"/>
      <c r="N29" s="208"/>
      <c r="O29" s="208"/>
      <c r="P29" s="208"/>
      <c r="W29" s="207">
        <f>ROUND(AZ94, 2)</f>
        <v>0</v>
      </c>
      <c r="X29" s="208"/>
      <c r="Y29" s="208"/>
      <c r="Z29" s="208"/>
      <c r="AA29" s="208"/>
      <c r="AB29" s="208"/>
      <c r="AC29" s="208"/>
      <c r="AD29" s="208"/>
      <c r="AE29" s="208"/>
      <c r="AK29" s="207">
        <f>ROUND(AV94, 2)</f>
        <v>0</v>
      </c>
      <c r="AL29" s="208"/>
      <c r="AM29" s="208"/>
      <c r="AN29" s="208"/>
      <c r="AO29" s="208"/>
      <c r="AR29" s="36"/>
      <c r="BE29" s="197"/>
    </row>
    <row r="30" spans="1:71" s="3" customFormat="1" ht="14.45" customHeight="1">
      <c r="B30" s="36"/>
      <c r="F30" s="26" t="s">
        <v>42</v>
      </c>
      <c r="L30" s="209">
        <v>0.2</v>
      </c>
      <c r="M30" s="208"/>
      <c r="N30" s="208"/>
      <c r="O30" s="208"/>
      <c r="P30" s="208"/>
      <c r="W30" s="207">
        <f>ROUND(BA94, 2)</f>
        <v>0</v>
      </c>
      <c r="X30" s="208"/>
      <c r="Y30" s="208"/>
      <c r="Z30" s="208"/>
      <c r="AA30" s="208"/>
      <c r="AB30" s="208"/>
      <c r="AC30" s="208"/>
      <c r="AD30" s="208"/>
      <c r="AE30" s="208"/>
      <c r="AK30" s="207">
        <f>ROUND(AW94, 2)</f>
        <v>0</v>
      </c>
      <c r="AL30" s="208"/>
      <c r="AM30" s="208"/>
      <c r="AN30" s="208"/>
      <c r="AO30" s="208"/>
      <c r="AR30" s="36"/>
      <c r="BE30" s="197"/>
    </row>
    <row r="31" spans="1:71" s="3" customFormat="1" ht="14.45" hidden="1" customHeight="1">
      <c r="B31" s="36"/>
      <c r="F31" s="26" t="s">
        <v>43</v>
      </c>
      <c r="L31" s="209">
        <v>0.2</v>
      </c>
      <c r="M31" s="208"/>
      <c r="N31" s="208"/>
      <c r="O31" s="208"/>
      <c r="P31" s="208"/>
      <c r="W31" s="207">
        <f>ROUND(BB94, 2)</f>
        <v>0</v>
      </c>
      <c r="X31" s="208"/>
      <c r="Y31" s="208"/>
      <c r="Z31" s="208"/>
      <c r="AA31" s="208"/>
      <c r="AB31" s="208"/>
      <c r="AC31" s="208"/>
      <c r="AD31" s="208"/>
      <c r="AE31" s="208"/>
      <c r="AK31" s="207">
        <v>0</v>
      </c>
      <c r="AL31" s="208"/>
      <c r="AM31" s="208"/>
      <c r="AN31" s="208"/>
      <c r="AO31" s="208"/>
      <c r="AR31" s="36"/>
      <c r="BE31" s="197"/>
    </row>
    <row r="32" spans="1:71" s="3" customFormat="1" ht="14.45" hidden="1" customHeight="1">
      <c r="B32" s="36"/>
      <c r="F32" s="26" t="s">
        <v>44</v>
      </c>
      <c r="L32" s="209">
        <v>0.2</v>
      </c>
      <c r="M32" s="208"/>
      <c r="N32" s="208"/>
      <c r="O32" s="208"/>
      <c r="P32" s="208"/>
      <c r="W32" s="207">
        <f>ROUND(BC94, 2)</f>
        <v>0</v>
      </c>
      <c r="X32" s="208"/>
      <c r="Y32" s="208"/>
      <c r="Z32" s="208"/>
      <c r="AA32" s="208"/>
      <c r="AB32" s="208"/>
      <c r="AC32" s="208"/>
      <c r="AD32" s="208"/>
      <c r="AE32" s="208"/>
      <c r="AK32" s="207">
        <v>0</v>
      </c>
      <c r="AL32" s="208"/>
      <c r="AM32" s="208"/>
      <c r="AN32" s="208"/>
      <c r="AO32" s="208"/>
      <c r="AR32" s="36"/>
      <c r="BE32" s="197"/>
    </row>
    <row r="33" spans="1:57" s="3" customFormat="1" ht="14.45" hidden="1" customHeight="1">
      <c r="B33" s="36"/>
      <c r="F33" s="26" t="s">
        <v>45</v>
      </c>
      <c r="L33" s="209">
        <v>0</v>
      </c>
      <c r="M33" s="208"/>
      <c r="N33" s="208"/>
      <c r="O33" s="208"/>
      <c r="P33" s="208"/>
      <c r="W33" s="207">
        <f>ROUND(BD94, 2)</f>
        <v>0</v>
      </c>
      <c r="X33" s="208"/>
      <c r="Y33" s="208"/>
      <c r="Z33" s="208"/>
      <c r="AA33" s="208"/>
      <c r="AB33" s="208"/>
      <c r="AC33" s="208"/>
      <c r="AD33" s="208"/>
      <c r="AE33" s="208"/>
      <c r="AK33" s="207">
        <v>0</v>
      </c>
      <c r="AL33" s="208"/>
      <c r="AM33" s="208"/>
      <c r="AN33" s="208"/>
      <c r="AO33" s="208"/>
      <c r="AR33" s="36"/>
      <c r="BE33" s="197"/>
    </row>
    <row r="34" spans="1:57" s="2" customFormat="1" ht="6.95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196"/>
    </row>
    <row r="35" spans="1:57" s="2" customFormat="1" ht="25.9" customHeight="1">
      <c r="A35" s="31"/>
      <c r="B35" s="32"/>
      <c r="C35" s="37"/>
      <c r="D35" s="38" t="s">
        <v>46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47</v>
      </c>
      <c r="U35" s="39"/>
      <c r="V35" s="39"/>
      <c r="W35" s="39"/>
      <c r="X35" s="210" t="s">
        <v>48</v>
      </c>
      <c r="Y35" s="211"/>
      <c r="Z35" s="211"/>
      <c r="AA35" s="211"/>
      <c r="AB35" s="211"/>
      <c r="AC35" s="39"/>
      <c r="AD35" s="39"/>
      <c r="AE35" s="39"/>
      <c r="AF35" s="39"/>
      <c r="AG35" s="39"/>
      <c r="AH35" s="39"/>
      <c r="AI35" s="39"/>
      <c r="AJ35" s="39"/>
      <c r="AK35" s="212">
        <f>SUM(AK26:AK33)</f>
        <v>0</v>
      </c>
      <c r="AL35" s="211"/>
      <c r="AM35" s="211"/>
      <c r="AN35" s="211"/>
      <c r="AO35" s="213"/>
      <c r="AP35" s="37"/>
      <c r="AQ35" s="37"/>
      <c r="AR35" s="32"/>
      <c r="BE35" s="31"/>
    </row>
    <row r="36" spans="1:57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14.4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1" customFormat="1" ht="14.45" customHeight="1">
      <c r="B38" s="19"/>
      <c r="AR38" s="19"/>
    </row>
    <row r="39" spans="1:57" s="1" customFormat="1" ht="14.45" customHeight="1">
      <c r="B39" s="19"/>
      <c r="AR39" s="19"/>
    </row>
    <row r="40" spans="1:57" s="1" customFormat="1" ht="14.45" customHeight="1">
      <c r="B40" s="19"/>
      <c r="AR40" s="19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1"/>
      <c r="D49" s="42" t="s">
        <v>49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50</v>
      </c>
      <c r="AI49" s="43"/>
      <c r="AJ49" s="43"/>
      <c r="AK49" s="43"/>
      <c r="AL49" s="43"/>
      <c r="AM49" s="43"/>
      <c r="AN49" s="43"/>
      <c r="AO49" s="43"/>
      <c r="AR49" s="41"/>
    </row>
    <row r="50" spans="1:57" ht="11.25">
      <c r="B50" s="19"/>
      <c r="AR50" s="19"/>
    </row>
    <row r="51" spans="1:57" ht="11.25">
      <c r="B51" s="19"/>
      <c r="AR51" s="19"/>
    </row>
    <row r="52" spans="1:57" ht="11.25">
      <c r="B52" s="19"/>
      <c r="AR52" s="19"/>
    </row>
    <row r="53" spans="1:57" ht="11.25">
      <c r="B53" s="19"/>
      <c r="AR53" s="19"/>
    </row>
    <row r="54" spans="1:57" ht="11.25">
      <c r="B54" s="19"/>
      <c r="AR54" s="19"/>
    </row>
    <row r="55" spans="1:57" ht="11.25">
      <c r="B55" s="19"/>
      <c r="AR55" s="19"/>
    </row>
    <row r="56" spans="1:57" ht="11.25">
      <c r="B56" s="19"/>
      <c r="AR56" s="19"/>
    </row>
    <row r="57" spans="1:57" ht="11.25">
      <c r="B57" s="19"/>
      <c r="AR57" s="19"/>
    </row>
    <row r="58" spans="1:57" ht="11.25">
      <c r="B58" s="19"/>
      <c r="AR58" s="19"/>
    </row>
    <row r="59" spans="1:57" ht="11.25">
      <c r="B59" s="19"/>
      <c r="AR59" s="19"/>
    </row>
    <row r="60" spans="1:57" s="2" customFormat="1" ht="12.75">
      <c r="A60" s="31"/>
      <c r="B60" s="32"/>
      <c r="C60" s="31"/>
      <c r="D60" s="44" t="s">
        <v>51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4" t="s">
        <v>52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4" t="s">
        <v>51</v>
      </c>
      <c r="AI60" s="34"/>
      <c r="AJ60" s="34"/>
      <c r="AK60" s="34"/>
      <c r="AL60" s="34"/>
      <c r="AM60" s="44" t="s">
        <v>52</v>
      </c>
      <c r="AN60" s="34"/>
      <c r="AO60" s="34"/>
      <c r="AP60" s="31"/>
      <c r="AQ60" s="31"/>
      <c r="AR60" s="32"/>
      <c r="BE60" s="31"/>
    </row>
    <row r="61" spans="1:57" ht="11.25">
      <c r="B61" s="19"/>
      <c r="AR61" s="19"/>
    </row>
    <row r="62" spans="1:57" ht="11.25">
      <c r="B62" s="19"/>
      <c r="AR62" s="19"/>
    </row>
    <row r="63" spans="1:57" ht="11.25">
      <c r="B63" s="19"/>
      <c r="AR63" s="19"/>
    </row>
    <row r="64" spans="1:57" s="2" customFormat="1" ht="12.75">
      <c r="A64" s="31"/>
      <c r="B64" s="32"/>
      <c r="C64" s="31"/>
      <c r="D64" s="42" t="s">
        <v>53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54</v>
      </c>
      <c r="AI64" s="45"/>
      <c r="AJ64" s="45"/>
      <c r="AK64" s="45"/>
      <c r="AL64" s="45"/>
      <c r="AM64" s="45"/>
      <c r="AN64" s="45"/>
      <c r="AO64" s="45"/>
      <c r="AP64" s="31"/>
      <c r="AQ64" s="31"/>
      <c r="AR64" s="32"/>
      <c r="BE64" s="31"/>
    </row>
    <row r="65" spans="1:57" ht="11.25">
      <c r="B65" s="19"/>
      <c r="AR65" s="19"/>
    </row>
    <row r="66" spans="1:57" ht="11.25">
      <c r="B66" s="19"/>
      <c r="AR66" s="19"/>
    </row>
    <row r="67" spans="1:57" ht="11.25">
      <c r="B67" s="19"/>
      <c r="AR67" s="19"/>
    </row>
    <row r="68" spans="1:57" ht="11.25">
      <c r="B68" s="19"/>
      <c r="AR68" s="19"/>
    </row>
    <row r="69" spans="1:57" ht="11.25">
      <c r="B69" s="19"/>
      <c r="AR69" s="19"/>
    </row>
    <row r="70" spans="1:57" ht="11.25">
      <c r="B70" s="19"/>
      <c r="AR70" s="19"/>
    </row>
    <row r="71" spans="1:57" ht="11.25">
      <c r="B71" s="19"/>
      <c r="AR71" s="19"/>
    </row>
    <row r="72" spans="1:57" ht="11.25">
      <c r="B72" s="19"/>
      <c r="AR72" s="19"/>
    </row>
    <row r="73" spans="1:57" ht="11.25">
      <c r="B73" s="19"/>
      <c r="AR73" s="19"/>
    </row>
    <row r="74" spans="1:57" ht="11.25">
      <c r="B74" s="19"/>
      <c r="AR74" s="19"/>
    </row>
    <row r="75" spans="1:57" s="2" customFormat="1" ht="12.75">
      <c r="A75" s="31"/>
      <c r="B75" s="32"/>
      <c r="C75" s="31"/>
      <c r="D75" s="44" t="s">
        <v>51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4" t="s">
        <v>52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4" t="s">
        <v>51</v>
      </c>
      <c r="AI75" s="34"/>
      <c r="AJ75" s="34"/>
      <c r="AK75" s="34"/>
      <c r="AL75" s="34"/>
      <c r="AM75" s="44" t="s">
        <v>52</v>
      </c>
      <c r="AN75" s="34"/>
      <c r="AO75" s="34"/>
      <c r="AP75" s="31"/>
      <c r="AQ75" s="31"/>
      <c r="AR75" s="32"/>
      <c r="BE75" s="31"/>
    </row>
    <row r="76" spans="1:57" s="2" customFormat="1" ht="11.25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2"/>
      <c r="BE77" s="31"/>
    </row>
    <row r="81" spans="1:90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2"/>
      <c r="BE81" s="31"/>
    </row>
    <row r="82" spans="1:90" s="2" customFormat="1" ht="24.95" customHeight="1">
      <c r="A82" s="31"/>
      <c r="B82" s="32"/>
      <c r="C82" s="20" t="s">
        <v>55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0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0" s="4" customFormat="1" ht="12" customHeight="1">
      <c r="B84" s="50"/>
      <c r="C84" s="26" t="s">
        <v>11</v>
      </c>
      <c r="L84" s="4" t="str">
        <f>K5</f>
        <v>2021Pe02</v>
      </c>
      <c r="AR84" s="50"/>
    </row>
    <row r="85" spans="1:90" s="5" customFormat="1" ht="36.950000000000003" customHeight="1">
      <c r="B85" s="51"/>
      <c r="C85" s="52" t="s">
        <v>14</v>
      </c>
      <c r="L85" s="214" t="str">
        <f>K6</f>
        <v>ZŠ Lachova, rekonštr.šatní a hygien.zariad.pri telocvični,Pavil.B</v>
      </c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R85" s="51"/>
    </row>
    <row r="86" spans="1:90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0" s="2" customFormat="1" ht="12" customHeight="1">
      <c r="A87" s="31"/>
      <c r="B87" s="32"/>
      <c r="C87" s="26" t="s">
        <v>18</v>
      </c>
      <c r="D87" s="31"/>
      <c r="E87" s="31"/>
      <c r="F87" s="31"/>
      <c r="G87" s="31"/>
      <c r="H87" s="31"/>
      <c r="I87" s="31"/>
      <c r="J87" s="31"/>
      <c r="K87" s="31"/>
      <c r="L87" s="53" t="str">
        <f>IF(K8="","",K8)</f>
        <v>BA-Petržalka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20</v>
      </c>
      <c r="AJ87" s="31"/>
      <c r="AK87" s="31"/>
      <c r="AL87" s="31"/>
      <c r="AM87" s="216" t="str">
        <f>IF(AN8= "","",AN8)</f>
        <v>19. 4. 2021</v>
      </c>
      <c r="AN87" s="216"/>
      <c r="AO87" s="31"/>
      <c r="AP87" s="31"/>
      <c r="AQ87" s="31"/>
      <c r="AR87" s="32"/>
      <c r="BE87" s="31"/>
    </row>
    <row r="88" spans="1:90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0" s="2" customFormat="1" ht="15.2" customHeight="1">
      <c r="A89" s="31"/>
      <c r="B89" s="32"/>
      <c r="C89" s="26" t="s">
        <v>22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Mestská časť Bratislava - Petržalka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29</v>
      </c>
      <c r="AJ89" s="31"/>
      <c r="AK89" s="31"/>
      <c r="AL89" s="31"/>
      <c r="AM89" s="217" t="str">
        <f>IF(E17="","",E17)</f>
        <v xml:space="preserve"> </v>
      </c>
      <c r="AN89" s="218"/>
      <c r="AO89" s="218"/>
      <c r="AP89" s="218"/>
      <c r="AQ89" s="31"/>
      <c r="AR89" s="32"/>
      <c r="AS89" s="219" t="s">
        <v>56</v>
      </c>
      <c r="AT89" s="220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31"/>
    </row>
    <row r="90" spans="1:90" s="2" customFormat="1" ht="15.2" customHeight="1">
      <c r="A90" s="31"/>
      <c r="B90" s="32"/>
      <c r="C90" s="26" t="s">
        <v>27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33</v>
      </c>
      <c r="AJ90" s="31"/>
      <c r="AK90" s="31"/>
      <c r="AL90" s="31"/>
      <c r="AM90" s="217" t="str">
        <f>IF(E20="","",E20)</f>
        <v>Ing. Miroslav Gatial</v>
      </c>
      <c r="AN90" s="218"/>
      <c r="AO90" s="218"/>
      <c r="AP90" s="218"/>
      <c r="AQ90" s="31"/>
      <c r="AR90" s="32"/>
      <c r="AS90" s="221"/>
      <c r="AT90" s="222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31"/>
    </row>
    <row r="91" spans="1:90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21"/>
      <c r="AT91" s="222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31"/>
    </row>
    <row r="92" spans="1:90" s="2" customFormat="1" ht="29.25" customHeight="1">
      <c r="A92" s="31"/>
      <c r="B92" s="32"/>
      <c r="C92" s="223" t="s">
        <v>57</v>
      </c>
      <c r="D92" s="224"/>
      <c r="E92" s="224"/>
      <c r="F92" s="224"/>
      <c r="G92" s="224"/>
      <c r="H92" s="59"/>
      <c r="I92" s="225" t="s">
        <v>58</v>
      </c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6" t="s">
        <v>59</v>
      </c>
      <c r="AH92" s="224"/>
      <c r="AI92" s="224"/>
      <c r="AJ92" s="224"/>
      <c r="AK92" s="224"/>
      <c r="AL92" s="224"/>
      <c r="AM92" s="224"/>
      <c r="AN92" s="225" t="s">
        <v>60</v>
      </c>
      <c r="AO92" s="224"/>
      <c r="AP92" s="227"/>
      <c r="AQ92" s="60" t="s">
        <v>61</v>
      </c>
      <c r="AR92" s="32"/>
      <c r="AS92" s="61" t="s">
        <v>62</v>
      </c>
      <c r="AT92" s="62" t="s">
        <v>63</v>
      </c>
      <c r="AU92" s="62" t="s">
        <v>64</v>
      </c>
      <c r="AV92" s="62" t="s">
        <v>65</v>
      </c>
      <c r="AW92" s="62" t="s">
        <v>66</v>
      </c>
      <c r="AX92" s="62" t="s">
        <v>67</v>
      </c>
      <c r="AY92" s="62" t="s">
        <v>68</v>
      </c>
      <c r="AZ92" s="62" t="s">
        <v>69</v>
      </c>
      <c r="BA92" s="62" t="s">
        <v>70</v>
      </c>
      <c r="BB92" s="62" t="s">
        <v>71</v>
      </c>
      <c r="BC92" s="62" t="s">
        <v>72</v>
      </c>
      <c r="BD92" s="63" t="s">
        <v>73</v>
      </c>
      <c r="BE92" s="31"/>
    </row>
    <row r="93" spans="1:90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31"/>
    </row>
    <row r="94" spans="1:90" s="6" customFormat="1" ht="32.450000000000003" customHeight="1">
      <c r="B94" s="67"/>
      <c r="C94" s="68" t="s">
        <v>74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231">
        <f>ROUND(AG95,2)</f>
        <v>0</v>
      </c>
      <c r="AH94" s="231"/>
      <c r="AI94" s="231"/>
      <c r="AJ94" s="231"/>
      <c r="AK94" s="231"/>
      <c r="AL94" s="231"/>
      <c r="AM94" s="231"/>
      <c r="AN94" s="232">
        <f>SUM(AG94,AT94)</f>
        <v>0</v>
      </c>
      <c r="AO94" s="232"/>
      <c r="AP94" s="232"/>
      <c r="AQ94" s="71" t="s">
        <v>1</v>
      </c>
      <c r="AR94" s="67"/>
      <c r="AS94" s="72">
        <f>ROUND(AS95,2)</f>
        <v>0</v>
      </c>
      <c r="AT94" s="73">
        <f>ROUND(SUM(AV94:AW94),2)</f>
        <v>0</v>
      </c>
      <c r="AU94" s="74">
        <f>ROUND(AU95,5)</f>
        <v>0</v>
      </c>
      <c r="AV94" s="73">
        <f>ROUND(AZ94*L29,2)</f>
        <v>0</v>
      </c>
      <c r="AW94" s="73">
        <f>ROUND(BA94*L30,2)</f>
        <v>0</v>
      </c>
      <c r="AX94" s="73">
        <f>ROUND(BB94*L29,2)</f>
        <v>0</v>
      </c>
      <c r="AY94" s="73">
        <f>ROUND(BC94*L30,2)</f>
        <v>0</v>
      </c>
      <c r="AZ94" s="73">
        <f>ROUND(AZ95,2)</f>
        <v>0</v>
      </c>
      <c r="BA94" s="73">
        <f>ROUND(BA95,2)</f>
        <v>0</v>
      </c>
      <c r="BB94" s="73">
        <f>ROUND(BB95,2)</f>
        <v>0</v>
      </c>
      <c r="BC94" s="73">
        <f>ROUND(BC95,2)</f>
        <v>0</v>
      </c>
      <c r="BD94" s="75">
        <f>ROUND(BD95,2)</f>
        <v>0</v>
      </c>
      <c r="BS94" s="76" t="s">
        <v>75</v>
      </c>
      <c r="BT94" s="76" t="s">
        <v>76</v>
      </c>
      <c r="BV94" s="76" t="s">
        <v>77</v>
      </c>
      <c r="BW94" s="76" t="s">
        <v>4</v>
      </c>
      <c r="BX94" s="76" t="s">
        <v>78</v>
      </c>
      <c r="CL94" s="76" t="s">
        <v>1</v>
      </c>
    </row>
    <row r="95" spans="1:90" s="7" customFormat="1" ht="24.75" customHeight="1">
      <c r="A95" s="77" t="s">
        <v>79</v>
      </c>
      <c r="B95" s="78"/>
      <c r="C95" s="79"/>
      <c r="D95" s="230" t="s">
        <v>12</v>
      </c>
      <c r="E95" s="230"/>
      <c r="F95" s="230"/>
      <c r="G95" s="230"/>
      <c r="H95" s="230"/>
      <c r="I95" s="80"/>
      <c r="J95" s="230" t="s">
        <v>15</v>
      </c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28">
        <f>zadanie!J28</f>
        <v>0</v>
      </c>
      <c r="AH95" s="229"/>
      <c r="AI95" s="229"/>
      <c r="AJ95" s="229"/>
      <c r="AK95" s="229"/>
      <c r="AL95" s="229"/>
      <c r="AM95" s="229"/>
      <c r="AN95" s="228">
        <f>SUM(AG95,AT95)</f>
        <v>0</v>
      </c>
      <c r="AO95" s="229"/>
      <c r="AP95" s="229"/>
      <c r="AQ95" s="81" t="s">
        <v>80</v>
      </c>
      <c r="AR95" s="78"/>
      <c r="AS95" s="82">
        <v>0</v>
      </c>
      <c r="AT95" s="83">
        <f>ROUND(SUM(AV95:AW95),2)</f>
        <v>0</v>
      </c>
      <c r="AU95" s="84">
        <f>zadanie!P139</f>
        <v>0</v>
      </c>
      <c r="AV95" s="83">
        <f>zadanie!J31</f>
        <v>0</v>
      </c>
      <c r="AW95" s="83">
        <f>zadanie!J32</f>
        <v>0</v>
      </c>
      <c r="AX95" s="83">
        <f>zadanie!J33</f>
        <v>0</v>
      </c>
      <c r="AY95" s="83">
        <f>zadanie!J34</f>
        <v>0</v>
      </c>
      <c r="AZ95" s="83">
        <f>zadanie!F31</f>
        <v>0</v>
      </c>
      <c r="BA95" s="83">
        <f>zadanie!F32</f>
        <v>0</v>
      </c>
      <c r="BB95" s="83">
        <f>zadanie!F33</f>
        <v>0</v>
      </c>
      <c r="BC95" s="83">
        <f>zadanie!F34</f>
        <v>0</v>
      </c>
      <c r="BD95" s="85">
        <f>zadanie!F35</f>
        <v>0</v>
      </c>
      <c r="BT95" s="86" t="s">
        <v>81</v>
      </c>
      <c r="BU95" s="86" t="s">
        <v>82</v>
      </c>
      <c r="BV95" s="86" t="s">
        <v>77</v>
      </c>
      <c r="BW95" s="86" t="s">
        <v>4</v>
      </c>
      <c r="BX95" s="86" t="s">
        <v>78</v>
      </c>
      <c r="CL95" s="86" t="s">
        <v>1</v>
      </c>
    </row>
    <row r="96" spans="1:90" s="2" customFormat="1" ht="30" customHeight="1">
      <c r="A96" s="31"/>
      <c r="B96" s="32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2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5" customHeight="1">
      <c r="A97" s="31"/>
      <c r="B97" s="46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32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21Pe02 - ZŠ Lachova, re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496"/>
  <sheetViews>
    <sheetView showGridLines="0" tabSelected="1" workbookViewId="0">
      <selection activeCell="I239" sqref="I239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33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6" t="s">
        <v>4</v>
      </c>
      <c r="AZ2" s="87" t="s">
        <v>83</v>
      </c>
      <c r="BA2" s="87" t="s">
        <v>83</v>
      </c>
      <c r="BB2" s="87" t="s">
        <v>84</v>
      </c>
      <c r="BC2" s="87" t="s">
        <v>85</v>
      </c>
      <c r="BD2" s="87" t="s">
        <v>86</v>
      </c>
    </row>
    <row r="3" spans="1:5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  <c r="AZ3" s="87" t="s">
        <v>87</v>
      </c>
      <c r="BA3" s="87" t="s">
        <v>88</v>
      </c>
      <c r="BB3" s="87" t="s">
        <v>84</v>
      </c>
      <c r="BC3" s="87" t="s">
        <v>89</v>
      </c>
      <c r="BD3" s="87" t="s">
        <v>86</v>
      </c>
    </row>
    <row r="4" spans="1:56" s="1" customFormat="1" ht="24.95" customHeight="1">
      <c r="B4" s="19"/>
      <c r="D4" s="20" t="s">
        <v>90</v>
      </c>
      <c r="L4" s="19"/>
      <c r="M4" s="88" t="s">
        <v>9</v>
      </c>
      <c r="AT4" s="16" t="s">
        <v>3</v>
      </c>
      <c r="AZ4" s="87" t="s">
        <v>91</v>
      </c>
      <c r="BA4" s="87" t="s">
        <v>92</v>
      </c>
      <c r="BB4" s="87" t="s">
        <v>84</v>
      </c>
      <c r="BC4" s="87" t="s">
        <v>93</v>
      </c>
      <c r="BD4" s="87" t="s">
        <v>86</v>
      </c>
    </row>
    <row r="5" spans="1:56" s="1" customFormat="1" ht="6.95" customHeight="1">
      <c r="B5" s="19"/>
      <c r="L5" s="19"/>
    </row>
    <row r="6" spans="1:56" s="2" customFormat="1" ht="12" customHeight="1">
      <c r="A6" s="31"/>
      <c r="B6" s="32"/>
      <c r="C6" s="31"/>
      <c r="D6" s="26" t="s">
        <v>14</v>
      </c>
      <c r="E6" s="31"/>
      <c r="F6" s="31"/>
      <c r="G6" s="31"/>
      <c r="H6" s="31"/>
      <c r="I6" s="31"/>
      <c r="J6" s="31"/>
      <c r="K6" s="31"/>
      <c r="L6" s="4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56" s="2" customFormat="1" ht="16.5" customHeight="1">
      <c r="A7" s="31"/>
      <c r="B7" s="32"/>
      <c r="C7" s="31"/>
      <c r="D7" s="31"/>
      <c r="E7" s="214" t="s">
        <v>15</v>
      </c>
      <c r="F7" s="234"/>
      <c r="G7" s="234"/>
      <c r="H7" s="234"/>
      <c r="I7" s="31"/>
      <c r="J7" s="31"/>
      <c r="K7" s="31"/>
      <c r="L7" s="4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56" s="2" customFormat="1" ht="11.25">
      <c r="A8" s="31"/>
      <c r="B8" s="32"/>
      <c r="C8" s="31"/>
      <c r="D8" s="31"/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56" s="2" customFormat="1" ht="12" customHeight="1">
      <c r="A9" s="31"/>
      <c r="B9" s="32"/>
      <c r="C9" s="31"/>
      <c r="D9" s="26" t="s">
        <v>16</v>
      </c>
      <c r="E9" s="31"/>
      <c r="F9" s="24" t="s">
        <v>1</v>
      </c>
      <c r="G9" s="31"/>
      <c r="H9" s="31"/>
      <c r="I9" s="26" t="s">
        <v>17</v>
      </c>
      <c r="J9" s="24" t="s">
        <v>1</v>
      </c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56" s="2" customFormat="1" ht="12" customHeight="1">
      <c r="A10" s="31"/>
      <c r="B10" s="32"/>
      <c r="C10" s="31"/>
      <c r="D10" s="26" t="s">
        <v>18</v>
      </c>
      <c r="E10" s="31"/>
      <c r="F10" s="24" t="s">
        <v>19</v>
      </c>
      <c r="G10" s="31"/>
      <c r="H10" s="31"/>
      <c r="I10" s="26" t="s">
        <v>20</v>
      </c>
      <c r="J10" s="54" t="str">
        <f>'Rekapitulácia stavby'!AN8</f>
        <v>19. 4. 2021</v>
      </c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56" s="2" customFormat="1" ht="10.9" customHeight="1">
      <c r="A11" s="31"/>
      <c r="B11" s="32"/>
      <c r="C11" s="31"/>
      <c r="D11" s="31"/>
      <c r="E11" s="31"/>
      <c r="F11" s="31"/>
      <c r="G11" s="31"/>
      <c r="H11" s="31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56" s="2" customFormat="1" ht="12" customHeight="1">
      <c r="A12" s="31"/>
      <c r="B12" s="32"/>
      <c r="C12" s="31"/>
      <c r="D12" s="26" t="s">
        <v>22</v>
      </c>
      <c r="E12" s="31"/>
      <c r="F12" s="31"/>
      <c r="G12" s="31"/>
      <c r="H12" s="31"/>
      <c r="I12" s="26" t="s">
        <v>23</v>
      </c>
      <c r="J12" s="24" t="s">
        <v>24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56" s="2" customFormat="1" ht="18" customHeight="1">
      <c r="A13" s="31"/>
      <c r="B13" s="32"/>
      <c r="C13" s="31"/>
      <c r="D13" s="31"/>
      <c r="E13" s="24" t="s">
        <v>25</v>
      </c>
      <c r="F13" s="31"/>
      <c r="G13" s="31"/>
      <c r="H13" s="31"/>
      <c r="I13" s="26" t="s">
        <v>26</v>
      </c>
      <c r="J13" s="24" t="s">
        <v>1</v>
      </c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56" s="2" customFormat="1" ht="6.95" customHeight="1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56" s="2" customFormat="1" ht="12" customHeight="1">
      <c r="A15" s="31"/>
      <c r="B15" s="32"/>
      <c r="C15" s="31"/>
      <c r="D15" s="26" t="s">
        <v>27</v>
      </c>
      <c r="E15" s="31"/>
      <c r="F15" s="31"/>
      <c r="G15" s="31"/>
      <c r="H15" s="31"/>
      <c r="I15" s="26" t="s">
        <v>23</v>
      </c>
      <c r="J15" s="27" t="str">
        <f>'Rekapitulácia stavby'!AN13</f>
        <v>Vyplň údaj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56" s="2" customFormat="1" ht="18" customHeight="1">
      <c r="A16" s="31"/>
      <c r="B16" s="32"/>
      <c r="C16" s="31"/>
      <c r="D16" s="31"/>
      <c r="E16" s="235" t="str">
        <f>'Rekapitulácia stavby'!E14</f>
        <v>Vyplň údaj</v>
      </c>
      <c r="F16" s="198"/>
      <c r="G16" s="198"/>
      <c r="H16" s="198"/>
      <c r="I16" s="26" t="s">
        <v>26</v>
      </c>
      <c r="J16" s="27" t="str">
        <f>'Rekapitulácia stavby'!AN14</f>
        <v>Vyplň údaj</v>
      </c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6.95" customHeight="1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2"/>
      <c r="C18" s="31"/>
      <c r="D18" s="26" t="s">
        <v>29</v>
      </c>
      <c r="E18" s="31"/>
      <c r="F18" s="31"/>
      <c r="G18" s="31"/>
      <c r="H18" s="31"/>
      <c r="I18" s="26" t="s">
        <v>23</v>
      </c>
      <c r="J18" s="24" t="str">
        <f>IF('Rekapitulácia stavby'!AN16="","",'Rekapitulácia stavby'!AN16)</f>
        <v/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2"/>
      <c r="C19" s="31"/>
      <c r="D19" s="31"/>
      <c r="E19" s="24" t="str">
        <f>IF('Rekapitulácia stavby'!E17="","",'Rekapitulácia stavby'!E17)</f>
        <v xml:space="preserve"> </v>
      </c>
      <c r="F19" s="31"/>
      <c r="G19" s="31"/>
      <c r="H19" s="31"/>
      <c r="I19" s="26" t="s">
        <v>26</v>
      </c>
      <c r="J19" s="24" t="str">
        <f>IF('Rekapitulácia stavby'!AN17="","",'Rekapitulácia stavby'!AN17)</f>
        <v/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2"/>
      <c r="C21" s="31"/>
      <c r="D21" s="26" t="s">
        <v>33</v>
      </c>
      <c r="E21" s="31"/>
      <c r="F21" s="31"/>
      <c r="G21" s="31"/>
      <c r="H21" s="31"/>
      <c r="I21" s="26" t="s">
        <v>23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2"/>
      <c r="C22" s="31"/>
      <c r="D22" s="31"/>
      <c r="E22" s="24" t="s">
        <v>34</v>
      </c>
      <c r="F22" s="31"/>
      <c r="G22" s="31"/>
      <c r="H22" s="31"/>
      <c r="I22" s="26" t="s">
        <v>26</v>
      </c>
      <c r="J22" s="24" t="s">
        <v>1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2"/>
      <c r="C24" s="31"/>
      <c r="D24" s="26" t="s">
        <v>35</v>
      </c>
      <c r="E24" s="31"/>
      <c r="F24" s="31"/>
      <c r="G24" s="31"/>
      <c r="H24" s="31"/>
      <c r="I24" s="31"/>
      <c r="J24" s="31"/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8" customFormat="1" ht="16.5" customHeight="1">
      <c r="A25" s="89"/>
      <c r="B25" s="90"/>
      <c r="C25" s="89"/>
      <c r="D25" s="89"/>
      <c r="E25" s="203" t="s">
        <v>1</v>
      </c>
      <c r="F25" s="203"/>
      <c r="G25" s="203"/>
      <c r="H25" s="203"/>
      <c r="I25" s="89"/>
      <c r="J25" s="89"/>
      <c r="K25" s="89"/>
      <c r="L25" s="91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</row>
    <row r="26" spans="1:31" s="2" customFormat="1" ht="6.95" customHeight="1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customHeight="1">
      <c r="A27" s="31"/>
      <c r="B27" s="32"/>
      <c r="C27" s="31"/>
      <c r="D27" s="65"/>
      <c r="E27" s="65"/>
      <c r="F27" s="65"/>
      <c r="G27" s="65"/>
      <c r="H27" s="65"/>
      <c r="I27" s="65"/>
      <c r="J27" s="65"/>
      <c r="K27" s="65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25.35" customHeight="1">
      <c r="A28" s="31"/>
      <c r="B28" s="32"/>
      <c r="C28" s="31"/>
      <c r="D28" s="92" t="s">
        <v>36</v>
      </c>
      <c r="E28" s="31"/>
      <c r="F28" s="31"/>
      <c r="G28" s="31"/>
      <c r="H28" s="31"/>
      <c r="I28" s="31"/>
      <c r="J28" s="70">
        <f>ROUND(J139, 2)</f>
        <v>0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31"/>
      <c r="E30" s="31"/>
      <c r="F30" s="35" t="s">
        <v>38</v>
      </c>
      <c r="G30" s="31"/>
      <c r="H30" s="31"/>
      <c r="I30" s="35" t="s">
        <v>37</v>
      </c>
      <c r="J30" s="35" t="s">
        <v>39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93" t="s">
        <v>40</v>
      </c>
      <c r="E31" s="26" t="s">
        <v>41</v>
      </c>
      <c r="F31" s="94">
        <f>ROUND((ROUND((SUM(BE139:BE490)),  2) + SUM(BE492:BE495)), 2)</f>
        <v>0</v>
      </c>
      <c r="G31" s="31"/>
      <c r="H31" s="31"/>
      <c r="I31" s="95">
        <v>0.2</v>
      </c>
      <c r="J31" s="94">
        <f>ROUND((ROUND(((SUM(BE139:BE490))*I31),  2) + (SUM(BE492:BE495)*I31)), 2)</f>
        <v>0</v>
      </c>
      <c r="K31" s="31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26" t="s">
        <v>42</v>
      </c>
      <c r="F32" s="94">
        <f>ROUND((ROUND((SUM(BF139:BF490)),  2) + SUM(BF492:BF495)), 2)</f>
        <v>0</v>
      </c>
      <c r="G32" s="31"/>
      <c r="H32" s="31"/>
      <c r="I32" s="95">
        <v>0.2</v>
      </c>
      <c r="J32" s="94">
        <f>ROUND((ROUND(((SUM(BF139:BF490))*I32),  2) + (SUM(BF492:BF495)*I32)), 2)</f>
        <v>0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hidden="1" customHeight="1">
      <c r="A33" s="31"/>
      <c r="B33" s="32"/>
      <c r="C33" s="31"/>
      <c r="D33" s="31"/>
      <c r="E33" s="26" t="s">
        <v>43</v>
      </c>
      <c r="F33" s="94">
        <f>ROUND((ROUND((SUM(BG139:BG490)),  2) + SUM(BG492:BG495)), 2)</f>
        <v>0</v>
      </c>
      <c r="G33" s="31"/>
      <c r="H33" s="31"/>
      <c r="I33" s="95">
        <v>0.2</v>
      </c>
      <c r="J33" s="94">
        <f>0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2"/>
      <c r="C34" s="31"/>
      <c r="D34" s="31"/>
      <c r="E34" s="26" t="s">
        <v>44</v>
      </c>
      <c r="F34" s="94">
        <f>ROUND((ROUND((SUM(BH139:BH490)),  2) + SUM(BH492:BH495)), 2)</f>
        <v>0</v>
      </c>
      <c r="G34" s="31"/>
      <c r="H34" s="31"/>
      <c r="I34" s="95">
        <v>0.2</v>
      </c>
      <c r="J34" s="94">
        <f>0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45</v>
      </c>
      <c r="F35" s="94">
        <f>ROUND((ROUND((SUM(BI139:BI490)),  2) + SUM(BI492:BI495)), 2)</f>
        <v>0</v>
      </c>
      <c r="G35" s="31"/>
      <c r="H35" s="31"/>
      <c r="I35" s="95">
        <v>0</v>
      </c>
      <c r="J35" s="94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25.35" customHeight="1">
      <c r="A37" s="31"/>
      <c r="B37" s="32"/>
      <c r="C37" s="96"/>
      <c r="D37" s="97" t="s">
        <v>46</v>
      </c>
      <c r="E37" s="59"/>
      <c r="F37" s="59"/>
      <c r="G37" s="98" t="s">
        <v>47</v>
      </c>
      <c r="H37" s="99" t="s">
        <v>48</v>
      </c>
      <c r="I37" s="59"/>
      <c r="J37" s="100">
        <f>SUM(J28:J35)</f>
        <v>0</v>
      </c>
      <c r="K37" s="10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1" customFormat="1" ht="14.45" customHeight="1">
      <c r="B39" s="19"/>
      <c r="L39" s="19"/>
    </row>
    <row r="40" spans="1:31" s="1" customFormat="1" ht="14.45" customHeight="1">
      <c r="B40" s="19"/>
      <c r="L40" s="19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49</v>
      </c>
      <c r="E50" s="43"/>
      <c r="F50" s="43"/>
      <c r="G50" s="42" t="s">
        <v>50</v>
      </c>
      <c r="H50" s="43"/>
      <c r="I50" s="43"/>
      <c r="J50" s="43"/>
      <c r="K50" s="43"/>
      <c r="L50" s="41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4" t="s">
        <v>51</v>
      </c>
      <c r="E61" s="34"/>
      <c r="F61" s="102" t="s">
        <v>52</v>
      </c>
      <c r="G61" s="44" t="s">
        <v>51</v>
      </c>
      <c r="H61" s="34"/>
      <c r="I61" s="34"/>
      <c r="J61" s="103" t="s">
        <v>52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2" t="s">
        <v>53</v>
      </c>
      <c r="E65" s="45"/>
      <c r="F65" s="45"/>
      <c r="G65" s="42" t="s">
        <v>54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4" t="s">
        <v>51</v>
      </c>
      <c r="E76" s="34"/>
      <c r="F76" s="102" t="s">
        <v>52</v>
      </c>
      <c r="G76" s="44" t="s">
        <v>51</v>
      </c>
      <c r="H76" s="34"/>
      <c r="I76" s="34"/>
      <c r="J76" s="103" t="s">
        <v>52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94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14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14" t="str">
        <f>E7</f>
        <v>ZŠ Lachova, rekonštr.šatní a hygien.zariad.pri telocvični,Pavil.B</v>
      </c>
      <c r="F85" s="234"/>
      <c r="G85" s="234"/>
      <c r="H85" s="234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2" customHeight="1">
      <c r="A87" s="31"/>
      <c r="B87" s="32"/>
      <c r="C87" s="26" t="s">
        <v>18</v>
      </c>
      <c r="D87" s="31"/>
      <c r="E87" s="31"/>
      <c r="F87" s="24" t="str">
        <f>F10</f>
        <v>BA-Petržalka</v>
      </c>
      <c r="G87" s="31"/>
      <c r="H87" s="31"/>
      <c r="I87" s="26" t="s">
        <v>20</v>
      </c>
      <c r="J87" s="54" t="str">
        <f>IF(J10="","",J10)</f>
        <v>19. 4. 2021</v>
      </c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5.2" customHeight="1">
      <c r="A89" s="31"/>
      <c r="B89" s="32"/>
      <c r="C89" s="26" t="s">
        <v>22</v>
      </c>
      <c r="D89" s="31"/>
      <c r="E89" s="31"/>
      <c r="F89" s="24" t="str">
        <f>E13</f>
        <v>Mestská časť Bratislava - Petržalka</v>
      </c>
      <c r="G89" s="31"/>
      <c r="H89" s="31"/>
      <c r="I89" s="26" t="s">
        <v>29</v>
      </c>
      <c r="J89" s="29" t="str">
        <f>E19</f>
        <v xml:space="preserve"> 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15.2" customHeight="1">
      <c r="A90" s="31"/>
      <c r="B90" s="32"/>
      <c r="C90" s="26" t="s">
        <v>27</v>
      </c>
      <c r="D90" s="31"/>
      <c r="E90" s="31"/>
      <c r="F90" s="24" t="str">
        <f>IF(E16="","",E16)</f>
        <v>Vyplň údaj</v>
      </c>
      <c r="G90" s="31"/>
      <c r="H90" s="31"/>
      <c r="I90" s="26" t="s">
        <v>33</v>
      </c>
      <c r="J90" s="29" t="str">
        <f>E22</f>
        <v>Ing. Miroslav Gatial</v>
      </c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0.35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9.25" customHeight="1">
      <c r="A92" s="31"/>
      <c r="B92" s="32"/>
      <c r="C92" s="104" t="s">
        <v>95</v>
      </c>
      <c r="D92" s="96"/>
      <c r="E92" s="96"/>
      <c r="F92" s="96"/>
      <c r="G92" s="96"/>
      <c r="H92" s="96"/>
      <c r="I92" s="96"/>
      <c r="J92" s="105" t="s">
        <v>96</v>
      </c>
      <c r="K92" s="96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2.9" customHeight="1">
      <c r="A94" s="31"/>
      <c r="B94" s="32"/>
      <c r="C94" s="106" t="s">
        <v>97</v>
      </c>
      <c r="D94" s="31"/>
      <c r="E94" s="31"/>
      <c r="F94" s="31"/>
      <c r="G94" s="31"/>
      <c r="H94" s="31"/>
      <c r="I94" s="31"/>
      <c r="J94" s="70">
        <f>J139</f>
        <v>0</v>
      </c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U94" s="16" t="s">
        <v>98</v>
      </c>
    </row>
    <row r="95" spans="1:47" s="9" customFormat="1" ht="24.95" customHeight="1">
      <c r="B95" s="107"/>
      <c r="D95" s="108" t="s">
        <v>99</v>
      </c>
      <c r="E95" s="109"/>
      <c r="F95" s="109"/>
      <c r="G95" s="109"/>
      <c r="H95" s="109"/>
      <c r="I95" s="109"/>
      <c r="J95" s="110">
        <f>J140</f>
        <v>0</v>
      </c>
      <c r="L95" s="107"/>
    </row>
    <row r="96" spans="1:47" s="10" customFormat="1" ht="19.899999999999999" customHeight="1">
      <c r="B96" s="111"/>
      <c r="D96" s="112" t="s">
        <v>100</v>
      </c>
      <c r="E96" s="113"/>
      <c r="F96" s="113"/>
      <c r="G96" s="113"/>
      <c r="H96" s="113"/>
      <c r="I96" s="113"/>
      <c r="J96" s="114">
        <f>J141</f>
        <v>0</v>
      </c>
      <c r="L96" s="111"/>
    </row>
    <row r="97" spans="2:12" s="10" customFormat="1" ht="19.899999999999999" customHeight="1">
      <c r="B97" s="111"/>
      <c r="D97" s="112" t="s">
        <v>101</v>
      </c>
      <c r="E97" s="113"/>
      <c r="F97" s="113"/>
      <c r="G97" s="113"/>
      <c r="H97" s="113"/>
      <c r="I97" s="113"/>
      <c r="J97" s="114">
        <f>J156</f>
        <v>0</v>
      </c>
      <c r="L97" s="111"/>
    </row>
    <row r="98" spans="2:12" s="10" customFormat="1" ht="19.899999999999999" customHeight="1">
      <c r="B98" s="111"/>
      <c r="D98" s="112" t="s">
        <v>102</v>
      </c>
      <c r="E98" s="113"/>
      <c r="F98" s="113"/>
      <c r="G98" s="113"/>
      <c r="H98" s="113"/>
      <c r="I98" s="113"/>
      <c r="J98" s="114">
        <f>J161</f>
        <v>0</v>
      </c>
      <c r="L98" s="111"/>
    </row>
    <row r="99" spans="2:12" s="10" customFormat="1" ht="19.899999999999999" customHeight="1">
      <c r="B99" s="111"/>
      <c r="D99" s="112" t="s">
        <v>103</v>
      </c>
      <c r="E99" s="113"/>
      <c r="F99" s="113"/>
      <c r="G99" s="113"/>
      <c r="H99" s="113"/>
      <c r="I99" s="113"/>
      <c r="J99" s="114">
        <f>J163</f>
        <v>0</v>
      </c>
      <c r="L99" s="111"/>
    </row>
    <row r="100" spans="2:12" s="10" customFormat="1" ht="19.899999999999999" customHeight="1">
      <c r="B100" s="111"/>
      <c r="D100" s="112" t="s">
        <v>104</v>
      </c>
      <c r="E100" s="113"/>
      <c r="F100" s="113"/>
      <c r="G100" s="113"/>
      <c r="H100" s="113"/>
      <c r="I100" s="113"/>
      <c r="J100" s="114">
        <f>J196</f>
        <v>0</v>
      </c>
      <c r="L100" s="111"/>
    </row>
    <row r="101" spans="2:12" s="10" customFormat="1" ht="19.899999999999999" customHeight="1">
      <c r="B101" s="111"/>
      <c r="D101" s="112" t="s">
        <v>105</v>
      </c>
      <c r="E101" s="113"/>
      <c r="F101" s="113"/>
      <c r="G101" s="113"/>
      <c r="H101" s="113"/>
      <c r="I101" s="113"/>
      <c r="J101" s="114">
        <f>J234</f>
        <v>0</v>
      </c>
      <c r="L101" s="111"/>
    </row>
    <row r="102" spans="2:12" s="9" customFormat="1" ht="24.95" customHeight="1">
      <c r="B102" s="107"/>
      <c r="D102" s="108" t="s">
        <v>106</v>
      </c>
      <c r="E102" s="109"/>
      <c r="F102" s="109"/>
      <c r="G102" s="109"/>
      <c r="H102" s="109"/>
      <c r="I102" s="109"/>
      <c r="J102" s="110">
        <f>J236</f>
        <v>0</v>
      </c>
      <c r="L102" s="107"/>
    </row>
    <row r="103" spans="2:12" s="10" customFormat="1" ht="19.899999999999999" customHeight="1">
      <c r="B103" s="111"/>
      <c r="D103" s="112" t="s">
        <v>107</v>
      </c>
      <c r="E103" s="113"/>
      <c r="F103" s="113"/>
      <c r="G103" s="113"/>
      <c r="H103" s="113"/>
      <c r="I103" s="113"/>
      <c r="J103" s="114">
        <f>J237</f>
        <v>0</v>
      </c>
      <c r="L103" s="111"/>
    </row>
    <row r="104" spans="2:12" s="10" customFormat="1" ht="19.899999999999999" customHeight="1">
      <c r="B104" s="111"/>
      <c r="D104" s="112" t="s">
        <v>108</v>
      </c>
      <c r="E104" s="113"/>
      <c r="F104" s="113"/>
      <c r="G104" s="113"/>
      <c r="H104" s="113"/>
      <c r="I104" s="113"/>
      <c r="J104" s="114">
        <f>J252</f>
        <v>0</v>
      </c>
      <c r="L104" s="111"/>
    </row>
    <row r="105" spans="2:12" s="10" customFormat="1" ht="19.899999999999999" customHeight="1">
      <c r="B105" s="111"/>
      <c r="D105" s="112" t="s">
        <v>109</v>
      </c>
      <c r="E105" s="113"/>
      <c r="F105" s="113"/>
      <c r="G105" s="113"/>
      <c r="H105" s="113"/>
      <c r="I105" s="113"/>
      <c r="J105" s="114">
        <f>J265</f>
        <v>0</v>
      </c>
      <c r="L105" s="111"/>
    </row>
    <row r="106" spans="2:12" s="10" customFormat="1" ht="19.899999999999999" customHeight="1">
      <c r="B106" s="111"/>
      <c r="D106" s="112" t="s">
        <v>110</v>
      </c>
      <c r="E106" s="113"/>
      <c r="F106" s="113"/>
      <c r="G106" s="113"/>
      <c r="H106" s="113"/>
      <c r="I106" s="113"/>
      <c r="J106" s="114">
        <f>J289</f>
        <v>0</v>
      </c>
      <c r="L106" s="111"/>
    </row>
    <row r="107" spans="2:12" s="10" customFormat="1" ht="19.899999999999999" customHeight="1">
      <c r="B107" s="111"/>
      <c r="D107" s="112" t="s">
        <v>111</v>
      </c>
      <c r="E107" s="113"/>
      <c r="F107" s="113"/>
      <c r="G107" s="113"/>
      <c r="H107" s="113"/>
      <c r="I107" s="113"/>
      <c r="J107" s="114">
        <f>J324</f>
        <v>0</v>
      </c>
      <c r="L107" s="111"/>
    </row>
    <row r="108" spans="2:12" s="10" customFormat="1" ht="19.899999999999999" customHeight="1">
      <c r="B108" s="111"/>
      <c r="D108" s="112" t="s">
        <v>112</v>
      </c>
      <c r="E108" s="113"/>
      <c r="F108" s="113"/>
      <c r="G108" s="113"/>
      <c r="H108" s="113"/>
      <c r="I108" s="113"/>
      <c r="J108" s="114">
        <f>J355</f>
        <v>0</v>
      </c>
      <c r="L108" s="111"/>
    </row>
    <row r="109" spans="2:12" s="10" customFormat="1" ht="19.899999999999999" customHeight="1">
      <c r="B109" s="111"/>
      <c r="D109" s="112" t="s">
        <v>113</v>
      </c>
      <c r="E109" s="113"/>
      <c r="F109" s="113"/>
      <c r="G109" s="113"/>
      <c r="H109" s="113"/>
      <c r="I109" s="113"/>
      <c r="J109" s="114">
        <f>J365</f>
        <v>0</v>
      </c>
      <c r="L109" s="111"/>
    </row>
    <row r="110" spans="2:12" s="10" customFormat="1" ht="19.899999999999999" customHeight="1">
      <c r="B110" s="111"/>
      <c r="D110" s="112" t="s">
        <v>114</v>
      </c>
      <c r="E110" s="113"/>
      <c r="F110" s="113"/>
      <c r="G110" s="113"/>
      <c r="H110" s="113"/>
      <c r="I110" s="113"/>
      <c r="J110" s="114">
        <f>J375</f>
        <v>0</v>
      </c>
      <c r="L110" s="111"/>
    </row>
    <row r="111" spans="2:12" s="10" customFormat="1" ht="19.899999999999999" customHeight="1">
      <c r="B111" s="111"/>
      <c r="D111" s="112" t="s">
        <v>115</v>
      </c>
      <c r="E111" s="113"/>
      <c r="F111" s="113"/>
      <c r="G111" s="113"/>
      <c r="H111" s="113"/>
      <c r="I111" s="113"/>
      <c r="J111" s="114">
        <f>J387</f>
        <v>0</v>
      </c>
      <c r="L111" s="111"/>
    </row>
    <row r="112" spans="2:12" s="10" customFormat="1" ht="19.899999999999999" customHeight="1">
      <c r="B112" s="111"/>
      <c r="D112" s="112" t="s">
        <v>116</v>
      </c>
      <c r="E112" s="113"/>
      <c r="F112" s="113"/>
      <c r="G112" s="113"/>
      <c r="H112" s="113"/>
      <c r="I112" s="113"/>
      <c r="J112" s="114">
        <f>J398</f>
        <v>0</v>
      </c>
      <c r="L112" s="111"/>
    </row>
    <row r="113" spans="1:31" s="10" customFormat="1" ht="19.899999999999999" customHeight="1">
      <c r="B113" s="111"/>
      <c r="D113" s="112" t="s">
        <v>117</v>
      </c>
      <c r="E113" s="113"/>
      <c r="F113" s="113"/>
      <c r="G113" s="113"/>
      <c r="H113" s="113"/>
      <c r="I113" s="113"/>
      <c r="J113" s="114">
        <f>J409</f>
        <v>0</v>
      </c>
      <c r="L113" s="111"/>
    </row>
    <row r="114" spans="1:31" s="10" customFormat="1" ht="19.899999999999999" customHeight="1">
      <c r="B114" s="111"/>
      <c r="D114" s="112" t="s">
        <v>118</v>
      </c>
      <c r="E114" s="113"/>
      <c r="F114" s="113"/>
      <c r="G114" s="113"/>
      <c r="H114" s="113"/>
      <c r="I114" s="113"/>
      <c r="J114" s="114">
        <f>J414</f>
        <v>0</v>
      </c>
      <c r="L114" s="111"/>
    </row>
    <row r="115" spans="1:31" s="10" customFormat="1" ht="19.899999999999999" customHeight="1">
      <c r="B115" s="111"/>
      <c r="D115" s="112" t="s">
        <v>119</v>
      </c>
      <c r="E115" s="113"/>
      <c r="F115" s="113"/>
      <c r="G115" s="113"/>
      <c r="H115" s="113"/>
      <c r="I115" s="113"/>
      <c r="J115" s="114">
        <f>J424</f>
        <v>0</v>
      </c>
      <c r="L115" s="111"/>
    </row>
    <row r="116" spans="1:31" s="10" customFormat="1" ht="19.899999999999999" customHeight="1">
      <c r="B116" s="111"/>
      <c r="D116" s="112" t="s">
        <v>120</v>
      </c>
      <c r="E116" s="113"/>
      <c r="F116" s="113"/>
      <c r="G116" s="113"/>
      <c r="H116" s="113"/>
      <c r="I116" s="113"/>
      <c r="J116" s="114">
        <f>J429</f>
        <v>0</v>
      </c>
      <c r="L116" s="111"/>
    </row>
    <row r="117" spans="1:31" s="10" customFormat="1" ht="19.899999999999999" customHeight="1">
      <c r="B117" s="111"/>
      <c r="D117" s="112" t="s">
        <v>121</v>
      </c>
      <c r="E117" s="113"/>
      <c r="F117" s="113"/>
      <c r="G117" s="113"/>
      <c r="H117" s="113"/>
      <c r="I117" s="113"/>
      <c r="J117" s="114">
        <f>J432</f>
        <v>0</v>
      </c>
      <c r="L117" s="111"/>
    </row>
    <row r="118" spans="1:31" s="9" customFormat="1" ht="24.95" customHeight="1">
      <c r="B118" s="107"/>
      <c r="D118" s="108" t="s">
        <v>122</v>
      </c>
      <c r="E118" s="109"/>
      <c r="F118" s="109"/>
      <c r="G118" s="109"/>
      <c r="H118" s="109"/>
      <c r="I118" s="109"/>
      <c r="J118" s="110">
        <f>J443</f>
        <v>0</v>
      </c>
      <c r="L118" s="107"/>
    </row>
    <row r="119" spans="1:31" s="10" customFormat="1" ht="19.899999999999999" customHeight="1">
      <c r="B119" s="111"/>
      <c r="D119" s="112" t="s">
        <v>123</v>
      </c>
      <c r="E119" s="113"/>
      <c r="F119" s="113"/>
      <c r="G119" s="113"/>
      <c r="H119" s="113"/>
      <c r="I119" s="113"/>
      <c r="J119" s="114">
        <f>J444</f>
        <v>0</v>
      </c>
      <c r="L119" s="111"/>
    </row>
    <row r="120" spans="1:31" s="9" customFormat="1" ht="24.95" customHeight="1">
      <c r="B120" s="107"/>
      <c r="D120" s="108" t="s">
        <v>124</v>
      </c>
      <c r="E120" s="109"/>
      <c r="F120" s="109"/>
      <c r="G120" s="109"/>
      <c r="H120" s="109"/>
      <c r="I120" s="109"/>
      <c r="J120" s="110">
        <f>J482</f>
        <v>0</v>
      </c>
      <c r="L120" s="107"/>
    </row>
    <row r="121" spans="1:31" s="9" customFormat="1" ht="21.75" customHeight="1">
      <c r="B121" s="107"/>
      <c r="D121" s="115" t="s">
        <v>125</v>
      </c>
      <c r="J121" s="116">
        <f>J491</f>
        <v>0</v>
      </c>
      <c r="L121" s="107"/>
    </row>
    <row r="122" spans="1:31" s="2" customFormat="1" ht="21.75" customHeight="1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5" customHeight="1">
      <c r="A123" s="31"/>
      <c r="B123" s="46"/>
      <c r="C123" s="47"/>
      <c r="D123" s="47"/>
      <c r="E123" s="47"/>
      <c r="F123" s="47"/>
      <c r="G123" s="47"/>
      <c r="H123" s="47"/>
      <c r="I123" s="47"/>
      <c r="J123" s="47"/>
      <c r="K123" s="47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7" spans="1:31" s="2" customFormat="1" ht="6.95" customHeight="1">
      <c r="A127" s="31"/>
      <c r="B127" s="48"/>
      <c r="C127" s="49"/>
      <c r="D127" s="49"/>
      <c r="E127" s="49"/>
      <c r="F127" s="49"/>
      <c r="G127" s="49"/>
      <c r="H127" s="49"/>
      <c r="I127" s="49"/>
      <c r="J127" s="49"/>
      <c r="K127" s="49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24.95" customHeight="1">
      <c r="A128" s="31"/>
      <c r="B128" s="32"/>
      <c r="C128" s="20" t="s">
        <v>126</v>
      </c>
      <c r="D128" s="31"/>
      <c r="E128" s="31"/>
      <c r="F128" s="31"/>
      <c r="G128" s="31"/>
      <c r="H128" s="31"/>
      <c r="I128" s="31"/>
      <c r="J128" s="31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6.9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2" customHeight="1">
      <c r="A130" s="31"/>
      <c r="B130" s="32"/>
      <c r="C130" s="26" t="s">
        <v>14</v>
      </c>
      <c r="D130" s="31"/>
      <c r="E130" s="31"/>
      <c r="F130" s="31"/>
      <c r="G130" s="31"/>
      <c r="H130" s="31"/>
      <c r="I130" s="31"/>
      <c r="J130" s="31"/>
      <c r="K130" s="31"/>
      <c r="L130" s="4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6.5" customHeight="1">
      <c r="A131" s="31"/>
      <c r="B131" s="32"/>
      <c r="C131" s="31"/>
      <c r="D131" s="31"/>
      <c r="E131" s="214" t="str">
        <f>E7</f>
        <v>ZŠ Lachova, rekonštr.šatní a hygien.zariad.pri telocvični,Pavil.B</v>
      </c>
      <c r="F131" s="234"/>
      <c r="G131" s="234"/>
      <c r="H131" s="234"/>
      <c r="I131" s="31"/>
      <c r="J131" s="31"/>
      <c r="K131" s="31"/>
      <c r="L131" s="4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6.95" customHeight="1">
      <c r="A132" s="31"/>
      <c r="B132" s="32"/>
      <c r="C132" s="31"/>
      <c r="D132" s="31"/>
      <c r="E132" s="31"/>
      <c r="F132" s="31"/>
      <c r="G132" s="31"/>
      <c r="H132" s="31"/>
      <c r="I132" s="31"/>
      <c r="J132" s="31"/>
      <c r="K132" s="31"/>
      <c r="L132" s="4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12" customHeight="1">
      <c r="A133" s="31"/>
      <c r="B133" s="32"/>
      <c r="C133" s="26" t="s">
        <v>18</v>
      </c>
      <c r="D133" s="31"/>
      <c r="E133" s="31"/>
      <c r="F133" s="24" t="str">
        <f>F10</f>
        <v>BA-Petržalka</v>
      </c>
      <c r="G133" s="31"/>
      <c r="H133" s="31"/>
      <c r="I133" s="26" t="s">
        <v>20</v>
      </c>
      <c r="J133" s="54" t="str">
        <f>IF(J10="","",J10)</f>
        <v>19. 4. 2021</v>
      </c>
      <c r="K133" s="31"/>
      <c r="L133" s="4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6.95" customHeight="1">
      <c r="A134" s="31"/>
      <c r="B134" s="32"/>
      <c r="C134" s="31"/>
      <c r="D134" s="31"/>
      <c r="E134" s="31"/>
      <c r="F134" s="31"/>
      <c r="G134" s="31"/>
      <c r="H134" s="31"/>
      <c r="I134" s="31"/>
      <c r="J134" s="31"/>
      <c r="K134" s="31"/>
      <c r="L134" s="4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5" s="2" customFormat="1" ht="15.2" customHeight="1">
      <c r="A135" s="31"/>
      <c r="B135" s="32"/>
      <c r="C135" s="26" t="s">
        <v>22</v>
      </c>
      <c r="D135" s="31"/>
      <c r="E135" s="31"/>
      <c r="F135" s="24" t="str">
        <f>E13</f>
        <v>Mestská časť Bratislava - Petržalka</v>
      </c>
      <c r="G135" s="31"/>
      <c r="H135" s="31"/>
      <c r="I135" s="26" t="s">
        <v>29</v>
      </c>
      <c r="J135" s="29" t="str">
        <f>E19</f>
        <v xml:space="preserve"> </v>
      </c>
      <c r="K135" s="31"/>
      <c r="L135" s="4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5" s="2" customFormat="1" ht="15.2" customHeight="1">
      <c r="A136" s="31"/>
      <c r="B136" s="32"/>
      <c r="C136" s="26" t="s">
        <v>27</v>
      </c>
      <c r="D136" s="31"/>
      <c r="E136" s="31"/>
      <c r="F136" s="24" t="str">
        <f>IF(E16="","",E16)</f>
        <v>Vyplň údaj</v>
      </c>
      <c r="G136" s="31"/>
      <c r="H136" s="31"/>
      <c r="I136" s="26" t="s">
        <v>33</v>
      </c>
      <c r="J136" s="29" t="str">
        <f>E22</f>
        <v>Ing. Miroslav Gatial</v>
      </c>
      <c r="K136" s="31"/>
      <c r="L136" s="4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5" s="2" customFormat="1" ht="10.35" customHeight="1">
      <c r="A137" s="31"/>
      <c r="B137" s="32"/>
      <c r="C137" s="31"/>
      <c r="D137" s="31"/>
      <c r="E137" s="31"/>
      <c r="F137" s="31"/>
      <c r="G137" s="31"/>
      <c r="H137" s="31"/>
      <c r="I137" s="31"/>
      <c r="J137" s="31"/>
      <c r="K137" s="31"/>
      <c r="L137" s="4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65" s="11" customFormat="1" ht="29.25" customHeight="1">
      <c r="A138" s="117"/>
      <c r="B138" s="118"/>
      <c r="C138" s="119" t="s">
        <v>127</v>
      </c>
      <c r="D138" s="120" t="s">
        <v>61</v>
      </c>
      <c r="E138" s="120" t="s">
        <v>57</v>
      </c>
      <c r="F138" s="120" t="s">
        <v>58</v>
      </c>
      <c r="G138" s="120" t="s">
        <v>128</v>
      </c>
      <c r="H138" s="120" t="s">
        <v>129</v>
      </c>
      <c r="I138" s="120" t="s">
        <v>130</v>
      </c>
      <c r="J138" s="121" t="s">
        <v>96</v>
      </c>
      <c r="K138" s="122" t="s">
        <v>131</v>
      </c>
      <c r="L138" s="123"/>
      <c r="M138" s="61" t="s">
        <v>1</v>
      </c>
      <c r="N138" s="62" t="s">
        <v>40</v>
      </c>
      <c r="O138" s="62" t="s">
        <v>132</v>
      </c>
      <c r="P138" s="62" t="s">
        <v>133</v>
      </c>
      <c r="Q138" s="62" t="s">
        <v>134</v>
      </c>
      <c r="R138" s="62" t="s">
        <v>135</v>
      </c>
      <c r="S138" s="62" t="s">
        <v>136</v>
      </c>
      <c r="T138" s="63" t="s">
        <v>137</v>
      </c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</row>
    <row r="139" spans="1:65" s="2" customFormat="1" ht="22.9" customHeight="1">
      <c r="A139" s="31"/>
      <c r="B139" s="32"/>
      <c r="C139" s="68" t="s">
        <v>97</v>
      </c>
      <c r="D139" s="31"/>
      <c r="E139" s="31"/>
      <c r="F139" s="31"/>
      <c r="G139" s="31"/>
      <c r="H139" s="31"/>
      <c r="I139" s="31"/>
      <c r="J139" s="124">
        <f>BK139</f>
        <v>0</v>
      </c>
      <c r="K139" s="31"/>
      <c r="L139" s="32"/>
      <c r="M139" s="64"/>
      <c r="N139" s="55"/>
      <c r="O139" s="65"/>
      <c r="P139" s="125">
        <f>P140+P236+P443+P482+P491</f>
        <v>0</v>
      </c>
      <c r="Q139" s="65"/>
      <c r="R139" s="125">
        <f>R140+R236+R443+R482+R491</f>
        <v>38.181935749999994</v>
      </c>
      <c r="S139" s="65"/>
      <c r="T139" s="126">
        <f>T140+T236+T443+T482+T491</f>
        <v>76.922477000000001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T139" s="16" t="s">
        <v>75</v>
      </c>
      <c r="AU139" s="16" t="s">
        <v>98</v>
      </c>
      <c r="BK139" s="127">
        <f>BK140+BK236+BK443+BK482+BK491</f>
        <v>0</v>
      </c>
    </row>
    <row r="140" spans="1:65" s="12" customFormat="1" ht="25.9" customHeight="1">
      <c r="B140" s="128"/>
      <c r="D140" s="129" t="s">
        <v>75</v>
      </c>
      <c r="E140" s="130" t="s">
        <v>138</v>
      </c>
      <c r="F140" s="130" t="s">
        <v>139</v>
      </c>
      <c r="I140" s="131"/>
      <c r="J140" s="116">
        <f>BK140</f>
        <v>0</v>
      </c>
      <c r="L140" s="128"/>
      <c r="M140" s="132"/>
      <c r="N140" s="133"/>
      <c r="O140" s="133"/>
      <c r="P140" s="134">
        <f>P141+P156+P161+P163+P196+P234</f>
        <v>0</v>
      </c>
      <c r="Q140" s="133"/>
      <c r="R140" s="134">
        <f>R141+R156+R161+R163+R196+R234</f>
        <v>28.102659789999997</v>
      </c>
      <c r="S140" s="133"/>
      <c r="T140" s="135">
        <f>T141+T156+T161+T163+T196+T234</f>
        <v>74.854702000000003</v>
      </c>
      <c r="AR140" s="129" t="s">
        <v>81</v>
      </c>
      <c r="AT140" s="136" t="s">
        <v>75</v>
      </c>
      <c r="AU140" s="136" t="s">
        <v>76</v>
      </c>
      <c r="AY140" s="129" t="s">
        <v>140</v>
      </c>
      <c r="BK140" s="137">
        <f>BK141+BK156+BK161+BK163+BK196+BK234</f>
        <v>0</v>
      </c>
    </row>
    <row r="141" spans="1:65" s="12" customFormat="1" ht="22.9" customHeight="1">
      <c r="B141" s="128"/>
      <c r="D141" s="129" t="s">
        <v>75</v>
      </c>
      <c r="E141" s="138" t="s">
        <v>81</v>
      </c>
      <c r="F141" s="138" t="s">
        <v>141</v>
      </c>
      <c r="I141" s="131"/>
      <c r="J141" s="139">
        <f>BK141</f>
        <v>0</v>
      </c>
      <c r="L141" s="128"/>
      <c r="M141" s="132"/>
      <c r="N141" s="133"/>
      <c r="O141" s="133"/>
      <c r="P141" s="134">
        <f>SUM(P142:P155)</f>
        <v>0</v>
      </c>
      <c r="Q141" s="133"/>
      <c r="R141" s="134">
        <f>SUM(R142:R155)</f>
        <v>9.9450000000000003</v>
      </c>
      <c r="S141" s="133"/>
      <c r="T141" s="135">
        <f>SUM(T142:T155)</f>
        <v>0</v>
      </c>
      <c r="AR141" s="129" t="s">
        <v>81</v>
      </c>
      <c r="AT141" s="136" t="s">
        <v>75</v>
      </c>
      <c r="AU141" s="136" t="s">
        <v>81</v>
      </c>
      <c r="AY141" s="129" t="s">
        <v>140</v>
      </c>
      <c r="BK141" s="137">
        <f>SUM(BK142:BK155)</f>
        <v>0</v>
      </c>
    </row>
    <row r="142" spans="1:65" s="2" customFormat="1" ht="24.2" customHeight="1">
      <c r="A142" s="31"/>
      <c r="B142" s="140"/>
      <c r="C142" s="141" t="s">
        <v>81</v>
      </c>
      <c r="D142" s="141" t="s">
        <v>142</v>
      </c>
      <c r="E142" s="142" t="s">
        <v>143</v>
      </c>
      <c r="F142" s="143" t="s">
        <v>144</v>
      </c>
      <c r="G142" s="144" t="s">
        <v>84</v>
      </c>
      <c r="H142" s="145">
        <v>10.625</v>
      </c>
      <c r="I142" s="146"/>
      <c r="J142" s="145">
        <f>ROUND(I142*H142,3)</f>
        <v>0</v>
      </c>
      <c r="K142" s="147"/>
      <c r="L142" s="32"/>
      <c r="M142" s="148" t="s">
        <v>1</v>
      </c>
      <c r="N142" s="149" t="s">
        <v>42</v>
      </c>
      <c r="O142" s="57"/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52" t="s">
        <v>145</v>
      </c>
      <c r="AT142" s="152" t="s">
        <v>142</v>
      </c>
      <c r="AU142" s="152" t="s">
        <v>86</v>
      </c>
      <c r="AY142" s="16" t="s">
        <v>140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6" t="s">
        <v>86</v>
      </c>
      <c r="BK142" s="154">
        <f>ROUND(I142*H142,3)</f>
        <v>0</v>
      </c>
      <c r="BL142" s="16" t="s">
        <v>145</v>
      </c>
      <c r="BM142" s="152" t="s">
        <v>146</v>
      </c>
    </row>
    <row r="143" spans="1:65" s="13" customFormat="1" ht="11.25">
      <c r="B143" s="155"/>
      <c r="D143" s="156" t="s">
        <v>147</v>
      </c>
      <c r="E143" s="157" t="s">
        <v>83</v>
      </c>
      <c r="F143" s="158" t="s">
        <v>148</v>
      </c>
      <c r="H143" s="159">
        <v>10.625</v>
      </c>
      <c r="I143" s="160"/>
      <c r="L143" s="155"/>
      <c r="M143" s="161"/>
      <c r="N143" s="162"/>
      <c r="O143" s="162"/>
      <c r="P143" s="162"/>
      <c r="Q143" s="162"/>
      <c r="R143" s="162"/>
      <c r="S143" s="162"/>
      <c r="T143" s="163"/>
      <c r="AT143" s="157" t="s">
        <v>147</v>
      </c>
      <c r="AU143" s="157" t="s">
        <v>86</v>
      </c>
      <c r="AV143" s="13" t="s">
        <v>86</v>
      </c>
      <c r="AW143" s="13" t="s">
        <v>31</v>
      </c>
      <c r="AX143" s="13" t="s">
        <v>81</v>
      </c>
      <c r="AY143" s="157" t="s">
        <v>140</v>
      </c>
    </row>
    <row r="144" spans="1:65" s="2" customFormat="1" ht="24.2" customHeight="1">
      <c r="A144" s="31"/>
      <c r="B144" s="140"/>
      <c r="C144" s="141" t="s">
        <v>86</v>
      </c>
      <c r="D144" s="141" t="s">
        <v>142</v>
      </c>
      <c r="E144" s="142" t="s">
        <v>149</v>
      </c>
      <c r="F144" s="143" t="s">
        <v>150</v>
      </c>
      <c r="G144" s="144" t="s">
        <v>84</v>
      </c>
      <c r="H144" s="145">
        <v>8.0749999999999993</v>
      </c>
      <c r="I144" s="146"/>
      <c r="J144" s="145">
        <f>ROUND(I144*H144,3)</f>
        <v>0</v>
      </c>
      <c r="K144" s="147"/>
      <c r="L144" s="32"/>
      <c r="M144" s="148" t="s">
        <v>1</v>
      </c>
      <c r="N144" s="149" t="s">
        <v>42</v>
      </c>
      <c r="O144" s="57"/>
      <c r="P144" s="150">
        <f>O144*H144</f>
        <v>0</v>
      </c>
      <c r="Q144" s="150">
        <v>0</v>
      </c>
      <c r="R144" s="150">
        <f>Q144*H144</f>
        <v>0</v>
      </c>
      <c r="S144" s="150">
        <v>0</v>
      </c>
      <c r="T144" s="151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52" t="s">
        <v>145</v>
      </c>
      <c r="AT144" s="152" t="s">
        <v>142</v>
      </c>
      <c r="AU144" s="152" t="s">
        <v>86</v>
      </c>
      <c r="AY144" s="16" t="s">
        <v>140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6" t="s">
        <v>86</v>
      </c>
      <c r="BK144" s="154">
        <f>ROUND(I144*H144,3)</f>
        <v>0</v>
      </c>
      <c r="BL144" s="16" t="s">
        <v>145</v>
      </c>
      <c r="BM144" s="152" t="s">
        <v>151</v>
      </c>
    </row>
    <row r="145" spans="1:65" s="13" customFormat="1" ht="11.25">
      <c r="B145" s="155"/>
      <c r="D145" s="156" t="s">
        <v>147</v>
      </c>
      <c r="E145" s="157" t="s">
        <v>87</v>
      </c>
      <c r="F145" s="158" t="s">
        <v>152</v>
      </c>
      <c r="H145" s="159">
        <v>8.0749999999999993</v>
      </c>
      <c r="I145" s="160"/>
      <c r="L145" s="155"/>
      <c r="M145" s="161"/>
      <c r="N145" s="162"/>
      <c r="O145" s="162"/>
      <c r="P145" s="162"/>
      <c r="Q145" s="162"/>
      <c r="R145" s="162"/>
      <c r="S145" s="162"/>
      <c r="T145" s="163"/>
      <c r="AT145" s="157" t="s">
        <v>147</v>
      </c>
      <c r="AU145" s="157" t="s">
        <v>86</v>
      </c>
      <c r="AV145" s="13" t="s">
        <v>86</v>
      </c>
      <c r="AW145" s="13" t="s">
        <v>31</v>
      </c>
      <c r="AX145" s="13" t="s">
        <v>81</v>
      </c>
      <c r="AY145" s="157" t="s">
        <v>140</v>
      </c>
    </row>
    <row r="146" spans="1:65" s="2" customFormat="1" ht="24.2" customHeight="1">
      <c r="A146" s="31"/>
      <c r="B146" s="140"/>
      <c r="C146" s="141" t="s">
        <v>153</v>
      </c>
      <c r="D146" s="141" t="s">
        <v>142</v>
      </c>
      <c r="E146" s="142" t="s">
        <v>154</v>
      </c>
      <c r="F146" s="143" t="s">
        <v>155</v>
      </c>
      <c r="G146" s="144" t="s">
        <v>84</v>
      </c>
      <c r="H146" s="145">
        <v>8.0749999999999993</v>
      </c>
      <c r="I146" s="146"/>
      <c r="J146" s="145">
        <f>ROUND(I146*H146,3)</f>
        <v>0</v>
      </c>
      <c r="K146" s="147"/>
      <c r="L146" s="32"/>
      <c r="M146" s="148" t="s">
        <v>1</v>
      </c>
      <c r="N146" s="149" t="s">
        <v>42</v>
      </c>
      <c r="O146" s="57"/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52" t="s">
        <v>145</v>
      </c>
      <c r="AT146" s="152" t="s">
        <v>142</v>
      </c>
      <c r="AU146" s="152" t="s">
        <v>86</v>
      </c>
      <c r="AY146" s="16" t="s">
        <v>140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6" t="s">
        <v>86</v>
      </c>
      <c r="BK146" s="154">
        <f>ROUND(I146*H146,3)</f>
        <v>0</v>
      </c>
      <c r="BL146" s="16" t="s">
        <v>145</v>
      </c>
      <c r="BM146" s="152" t="s">
        <v>156</v>
      </c>
    </row>
    <row r="147" spans="1:65" s="2" customFormat="1" ht="37.9" customHeight="1">
      <c r="A147" s="31"/>
      <c r="B147" s="140"/>
      <c r="C147" s="141" t="s">
        <v>145</v>
      </c>
      <c r="D147" s="141" t="s">
        <v>142</v>
      </c>
      <c r="E147" s="142" t="s">
        <v>157</v>
      </c>
      <c r="F147" s="143" t="s">
        <v>158</v>
      </c>
      <c r="G147" s="144" t="s">
        <v>84</v>
      </c>
      <c r="H147" s="145">
        <v>137.27500000000001</v>
      </c>
      <c r="I147" s="146"/>
      <c r="J147" s="145">
        <f>ROUND(I147*H147,3)</f>
        <v>0</v>
      </c>
      <c r="K147" s="147"/>
      <c r="L147" s="32"/>
      <c r="M147" s="148" t="s">
        <v>1</v>
      </c>
      <c r="N147" s="149" t="s">
        <v>42</v>
      </c>
      <c r="O147" s="57"/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52" t="s">
        <v>145</v>
      </c>
      <c r="AT147" s="152" t="s">
        <v>142</v>
      </c>
      <c r="AU147" s="152" t="s">
        <v>86</v>
      </c>
      <c r="AY147" s="16" t="s">
        <v>140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6" t="s">
        <v>86</v>
      </c>
      <c r="BK147" s="154">
        <f>ROUND(I147*H147,3)</f>
        <v>0</v>
      </c>
      <c r="BL147" s="16" t="s">
        <v>145</v>
      </c>
      <c r="BM147" s="152" t="s">
        <v>159</v>
      </c>
    </row>
    <row r="148" spans="1:65" s="13" customFormat="1" ht="11.25">
      <c r="B148" s="155"/>
      <c r="D148" s="156" t="s">
        <v>147</v>
      </c>
      <c r="F148" s="158" t="s">
        <v>160</v>
      </c>
      <c r="H148" s="159">
        <v>137.27500000000001</v>
      </c>
      <c r="I148" s="160"/>
      <c r="L148" s="155"/>
      <c r="M148" s="161"/>
      <c r="N148" s="162"/>
      <c r="O148" s="162"/>
      <c r="P148" s="162"/>
      <c r="Q148" s="162"/>
      <c r="R148" s="162"/>
      <c r="S148" s="162"/>
      <c r="T148" s="163"/>
      <c r="AT148" s="157" t="s">
        <v>147</v>
      </c>
      <c r="AU148" s="157" t="s">
        <v>86</v>
      </c>
      <c r="AV148" s="13" t="s">
        <v>86</v>
      </c>
      <c r="AW148" s="13" t="s">
        <v>3</v>
      </c>
      <c r="AX148" s="13" t="s">
        <v>81</v>
      </c>
      <c r="AY148" s="157" t="s">
        <v>140</v>
      </c>
    </row>
    <row r="149" spans="1:65" s="2" customFormat="1" ht="24.2" customHeight="1">
      <c r="A149" s="31"/>
      <c r="B149" s="140"/>
      <c r="C149" s="141" t="s">
        <v>161</v>
      </c>
      <c r="D149" s="141" t="s">
        <v>142</v>
      </c>
      <c r="E149" s="142" t="s">
        <v>162</v>
      </c>
      <c r="F149" s="143" t="s">
        <v>163</v>
      </c>
      <c r="G149" s="144" t="s">
        <v>164</v>
      </c>
      <c r="H149" s="145">
        <v>12.113</v>
      </c>
      <c r="I149" s="146"/>
      <c r="J149" s="145">
        <f>ROUND(I149*H149,3)</f>
        <v>0</v>
      </c>
      <c r="K149" s="147"/>
      <c r="L149" s="32"/>
      <c r="M149" s="148" t="s">
        <v>1</v>
      </c>
      <c r="N149" s="149" t="s">
        <v>42</v>
      </c>
      <c r="O149" s="57"/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52" t="s">
        <v>145</v>
      </c>
      <c r="AT149" s="152" t="s">
        <v>142</v>
      </c>
      <c r="AU149" s="152" t="s">
        <v>86</v>
      </c>
      <c r="AY149" s="16" t="s">
        <v>140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6" t="s">
        <v>86</v>
      </c>
      <c r="BK149" s="154">
        <f>ROUND(I149*H149,3)</f>
        <v>0</v>
      </c>
      <c r="BL149" s="16" t="s">
        <v>145</v>
      </c>
      <c r="BM149" s="152" t="s">
        <v>165</v>
      </c>
    </row>
    <row r="150" spans="1:65" s="13" customFormat="1" ht="11.25">
      <c r="B150" s="155"/>
      <c r="D150" s="156" t="s">
        <v>147</v>
      </c>
      <c r="E150" s="157" t="s">
        <v>1</v>
      </c>
      <c r="F150" s="158" t="s">
        <v>166</v>
      </c>
      <c r="H150" s="159">
        <v>12.113</v>
      </c>
      <c r="I150" s="160"/>
      <c r="L150" s="155"/>
      <c r="M150" s="161"/>
      <c r="N150" s="162"/>
      <c r="O150" s="162"/>
      <c r="P150" s="162"/>
      <c r="Q150" s="162"/>
      <c r="R150" s="162"/>
      <c r="S150" s="162"/>
      <c r="T150" s="163"/>
      <c r="AT150" s="157" t="s">
        <v>147</v>
      </c>
      <c r="AU150" s="157" t="s">
        <v>86</v>
      </c>
      <c r="AV150" s="13" t="s">
        <v>86</v>
      </c>
      <c r="AW150" s="13" t="s">
        <v>31</v>
      </c>
      <c r="AX150" s="13" t="s">
        <v>81</v>
      </c>
      <c r="AY150" s="157" t="s">
        <v>140</v>
      </c>
    </row>
    <row r="151" spans="1:65" s="2" customFormat="1" ht="24.2" customHeight="1">
      <c r="A151" s="31"/>
      <c r="B151" s="140"/>
      <c r="C151" s="141" t="s">
        <v>167</v>
      </c>
      <c r="D151" s="141" t="s">
        <v>142</v>
      </c>
      <c r="E151" s="142" t="s">
        <v>168</v>
      </c>
      <c r="F151" s="143" t="s">
        <v>169</v>
      </c>
      <c r="G151" s="144" t="s">
        <v>84</v>
      </c>
      <c r="H151" s="145">
        <v>5.0999999999999996</v>
      </c>
      <c r="I151" s="146"/>
      <c r="J151" s="145">
        <f>ROUND(I151*H151,3)</f>
        <v>0</v>
      </c>
      <c r="K151" s="147"/>
      <c r="L151" s="32"/>
      <c r="M151" s="148" t="s">
        <v>1</v>
      </c>
      <c r="N151" s="149" t="s">
        <v>42</v>
      </c>
      <c r="O151" s="57"/>
      <c r="P151" s="150">
        <f>O151*H151</f>
        <v>0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52" t="s">
        <v>145</v>
      </c>
      <c r="AT151" s="152" t="s">
        <v>142</v>
      </c>
      <c r="AU151" s="152" t="s">
        <v>86</v>
      </c>
      <c r="AY151" s="16" t="s">
        <v>140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6" t="s">
        <v>86</v>
      </c>
      <c r="BK151" s="154">
        <f>ROUND(I151*H151,3)</f>
        <v>0</v>
      </c>
      <c r="BL151" s="16" t="s">
        <v>145</v>
      </c>
      <c r="BM151" s="152" t="s">
        <v>170</v>
      </c>
    </row>
    <row r="152" spans="1:65" s="2" customFormat="1" ht="14.45" customHeight="1">
      <c r="A152" s="31"/>
      <c r="B152" s="140"/>
      <c r="C152" s="164" t="s">
        <v>171</v>
      </c>
      <c r="D152" s="164" t="s">
        <v>172</v>
      </c>
      <c r="E152" s="165" t="s">
        <v>173</v>
      </c>
      <c r="F152" s="166" t="s">
        <v>174</v>
      </c>
      <c r="G152" s="167" t="s">
        <v>164</v>
      </c>
      <c r="H152" s="168">
        <v>9.9450000000000003</v>
      </c>
      <c r="I152" s="169"/>
      <c r="J152" s="168">
        <f>ROUND(I152*H152,3)</f>
        <v>0</v>
      </c>
      <c r="K152" s="170"/>
      <c r="L152" s="171"/>
      <c r="M152" s="172" t="s">
        <v>1</v>
      </c>
      <c r="N152" s="173" t="s">
        <v>42</v>
      </c>
      <c r="O152" s="57"/>
      <c r="P152" s="150">
        <f>O152*H152</f>
        <v>0</v>
      </c>
      <c r="Q152" s="150">
        <v>1</v>
      </c>
      <c r="R152" s="150">
        <f>Q152*H152</f>
        <v>9.9450000000000003</v>
      </c>
      <c r="S152" s="150">
        <v>0</v>
      </c>
      <c r="T152" s="151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52" t="s">
        <v>175</v>
      </c>
      <c r="AT152" s="152" t="s">
        <v>172</v>
      </c>
      <c r="AU152" s="152" t="s">
        <v>86</v>
      </c>
      <c r="AY152" s="16" t="s">
        <v>140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6" t="s">
        <v>86</v>
      </c>
      <c r="BK152" s="154">
        <f>ROUND(I152*H152,3)</f>
        <v>0</v>
      </c>
      <c r="BL152" s="16" t="s">
        <v>145</v>
      </c>
      <c r="BM152" s="152" t="s">
        <v>176</v>
      </c>
    </row>
    <row r="153" spans="1:65" s="13" customFormat="1" ht="11.25">
      <c r="B153" s="155"/>
      <c r="D153" s="156" t="s">
        <v>147</v>
      </c>
      <c r="F153" s="158" t="s">
        <v>177</v>
      </c>
      <c r="H153" s="159">
        <v>9.9450000000000003</v>
      </c>
      <c r="I153" s="160"/>
      <c r="L153" s="155"/>
      <c r="M153" s="161"/>
      <c r="N153" s="162"/>
      <c r="O153" s="162"/>
      <c r="P153" s="162"/>
      <c r="Q153" s="162"/>
      <c r="R153" s="162"/>
      <c r="S153" s="162"/>
      <c r="T153" s="163"/>
      <c r="AT153" s="157" t="s">
        <v>147</v>
      </c>
      <c r="AU153" s="157" t="s">
        <v>86</v>
      </c>
      <c r="AV153" s="13" t="s">
        <v>86</v>
      </c>
      <c r="AW153" s="13" t="s">
        <v>3</v>
      </c>
      <c r="AX153" s="13" t="s">
        <v>81</v>
      </c>
      <c r="AY153" s="157" t="s">
        <v>140</v>
      </c>
    </row>
    <row r="154" spans="1:65" s="2" customFormat="1" ht="24.2" customHeight="1">
      <c r="A154" s="31"/>
      <c r="B154" s="140"/>
      <c r="C154" s="141" t="s">
        <v>175</v>
      </c>
      <c r="D154" s="141" t="s">
        <v>142</v>
      </c>
      <c r="E154" s="142" t="s">
        <v>178</v>
      </c>
      <c r="F154" s="143" t="s">
        <v>179</v>
      </c>
      <c r="G154" s="144" t="s">
        <v>84</v>
      </c>
      <c r="H154" s="145">
        <v>2.5499999999999998</v>
      </c>
      <c r="I154" s="146"/>
      <c r="J154" s="145">
        <f>ROUND(I154*H154,3)</f>
        <v>0</v>
      </c>
      <c r="K154" s="147"/>
      <c r="L154" s="32"/>
      <c r="M154" s="148" t="s">
        <v>1</v>
      </c>
      <c r="N154" s="149" t="s">
        <v>42</v>
      </c>
      <c r="O154" s="57"/>
      <c r="P154" s="150">
        <f>O154*H154</f>
        <v>0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52" t="s">
        <v>145</v>
      </c>
      <c r="AT154" s="152" t="s">
        <v>142</v>
      </c>
      <c r="AU154" s="152" t="s">
        <v>86</v>
      </c>
      <c r="AY154" s="16" t="s">
        <v>140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6" t="s">
        <v>86</v>
      </c>
      <c r="BK154" s="154">
        <f>ROUND(I154*H154,3)</f>
        <v>0</v>
      </c>
      <c r="BL154" s="16" t="s">
        <v>145</v>
      </c>
      <c r="BM154" s="152" t="s">
        <v>180</v>
      </c>
    </row>
    <row r="155" spans="1:65" s="13" customFormat="1" ht="11.25">
      <c r="B155" s="155"/>
      <c r="D155" s="156" t="s">
        <v>147</v>
      </c>
      <c r="E155" s="157" t="s">
        <v>91</v>
      </c>
      <c r="F155" s="158" t="s">
        <v>181</v>
      </c>
      <c r="H155" s="159">
        <v>2.5499999999999998</v>
      </c>
      <c r="I155" s="160"/>
      <c r="L155" s="155"/>
      <c r="M155" s="161"/>
      <c r="N155" s="162"/>
      <c r="O155" s="162"/>
      <c r="P155" s="162"/>
      <c r="Q155" s="162"/>
      <c r="R155" s="162"/>
      <c r="S155" s="162"/>
      <c r="T155" s="163"/>
      <c r="AT155" s="157" t="s">
        <v>147</v>
      </c>
      <c r="AU155" s="157" t="s">
        <v>86</v>
      </c>
      <c r="AV155" s="13" t="s">
        <v>86</v>
      </c>
      <c r="AW155" s="13" t="s">
        <v>31</v>
      </c>
      <c r="AX155" s="13" t="s">
        <v>81</v>
      </c>
      <c r="AY155" s="157" t="s">
        <v>140</v>
      </c>
    </row>
    <row r="156" spans="1:65" s="12" customFormat="1" ht="22.9" customHeight="1">
      <c r="B156" s="128"/>
      <c r="D156" s="129" t="s">
        <v>75</v>
      </c>
      <c r="E156" s="138" t="s">
        <v>153</v>
      </c>
      <c r="F156" s="138" t="s">
        <v>182</v>
      </c>
      <c r="I156" s="131"/>
      <c r="J156" s="139">
        <f>BK156</f>
        <v>0</v>
      </c>
      <c r="L156" s="128"/>
      <c r="M156" s="132"/>
      <c r="N156" s="133"/>
      <c r="O156" s="133"/>
      <c r="P156" s="134">
        <f>SUM(P157:P160)</f>
        <v>0</v>
      </c>
      <c r="Q156" s="133"/>
      <c r="R156" s="134">
        <f>SUM(R157:R160)</f>
        <v>5.9648622400000004</v>
      </c>
      <c r="S156" s="133"/>
      <c r="T156" s="135">
        <f>SUM(T157:T160)</f>
        <v>0</v>
      </c>
      <c r="AR156" s="129" t="s">
        <v>81</v>
      </c>
      <c r="AT156" s="136" t="s">
        <v>75</v>
      </c>
      <c r="AU156" s="136" t="s">
        <v>81</v>
      </c>
      <c r="AY156" s="129" t="s">
        <v>140</v>
      </c>
      <c r="BK156" s="137">
        <f>SUM(BK157:BK160)</f>
        <v>0</v>
      </c>
    </row>
    <row r="157" spans="1:65" s="2" customFormat="1" ht="14.45" customHeight="1">
      <c r="A157" s="31"/>
      <c r="B157" s="140"/>
      <c r="C157" s="141" t="s">
        <v>183</v>
      </c>
      <c r="D157" s="141" t="s">
        <v>142</v>
      </c>
      <c r="E157" s="142" t="s">
        <v>184</v>
      </c>
      <c r="F157" s="143" t="s">
        <v>185</v>
      </c>
      <c r="G157" s="144" t="s">
        <v>186</v>
      </c>
      <c r="H157" s="145">
        <v>12.5</v>
      </c>
      <c r="I157" s="146"/>
      <c r="J157" s="145">
        <f>ROUND(I157*H157,3)</f>
        <v>0</v>
      </c>
      <c r="K157" s="147"/>
      <c r="L157" s="32"/>
      <c r="M157" s="148" t="s">
        <v>1</v>
      </c>
      <c r="N157" s="149" t="s">
        <v>42</v>
      </c>
      <c r="O157" s="57"/>
      <c r="P157" s="150">
        <f>O157*H157</f>
        <v>0</v>
      </c>
      <c r="Q157" s="150">
        <v>0.15617</v>
      </c>
      <c r="R157" s="150">
        <f>Q157*H157</f>
        <v>1.9521250000000001</v>
      </c>
      <c r="S157" s="150">
        <v>0</v>
      </c>
      <c r="T157" s="151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52" t="s">
        <v>145</v>
      </c>
      <c r="AT157" s="152" t="s">
        <v>142</v>
      </c>
      <c r="AU157" s="152" t="s">
        <v>86</v>
      </c>
      <c r="AY157" s="16" t="s">
        <v>140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6" t="s">
        <v>86</v>
      </c>
      <c r="BK157" s="154">
        <f>ROUND(I157*H157,3)</f>
        <v>0</v>
      </c>
      <c r="BL157" s="16" t="s">
        <v>145</v>
      </c>
      <c r="BM157" s="152" t="s">
        <v>187</v>
      </c>
    </row>
    <row r="158" spans="1:65" s="13" customFormat="1" ht="11.25">
      <c r="B158" s="155"/>
      <c r="D158" s="156" t="s">
        <v>147</v>
      </c>
      <c r="E158" s="157" t="s">
        <v>1</v>
      </c>
      <c r="F158" s="158" t="s">
        <v>188</v>
      </c>
      <c r="H158" s="159">
        <v>12.5</v>
      </c>
      <c r="I158" s="160"/>
      <c r="L158" s="155"/>
      <c r="M158" s="161"/>
      <c r="N158" s="162"/>
      <c r="O158" s="162"/>
      <c r="P158" s="162"/>
      <c r="Q158" s="162"/>
      <c r="R158" s="162"/>
      <c r="S158" s="162"/>
      <c r="T158" s="163"/>
      <c r="AT158" s="157" t="s">
        <v>147</v>
      </c>
      <c r="AU158" s="157" t="s">
        <v>86</v>
      </c>
      <c r="AV158" s="13" t="s">
        <v>86</v>
      </c>
      <c r="AW158" s="13" t="s">
        <v>31</v>
      </c>
      <c r="AX158" s="13" t="s">
        <v>81</v>
      </c>
      <c r="AY158" s="157" t="s">
        <v>140</v>
      </c>
    </row>
    <row r="159" spans="1:65" s="2" customFormat="1" ht="24.2" customHeight="1">
      <c r="A159" s="31"/>
      <c r="B159" s="140"/>
      <c r="C159" s="141" t="s">
        <v>189</v>
      </c>
      <c r="D159" s="141" t="s">
        <v>142</v>
      </c>
      <c r="E159" s="142" t="s">
        <v>190</v>
      </c>
      <c r="F159" s="143" t="s">
        <v>191</v>
      </c>
      <c r="G159" s="144" t="s">
        <v>186</v>
      </c>
      <c r="H159" s="145">
        <v>14.988</v>
      </c>
      <c r="I159" s="146"/>
      <c r="J159" s="145">
        <f>ROUND(I159*H159,3)</f>
        <v>0</v>
      </c>
      <c r="K159" s="147"/>
      <c r="L159" s="32"/>
      <c r="M159" s="148" t="s">
        <v>1</v>
      </c>
      <c r="N159" s="149" t="s">
        <v>42</v>
      </c>
      <c r="O159" s="57"/>
      <c r="P159" s="150">
        <f>O159*H159</f>
        <v>0</v>
      </c>
      <c r="Q159" s="150">
        <v>0.26773000000000002</v>
      </c>
      <c r="R159" s="150">
        <f>Q159*H159</f>
        <v>4.0127372399999999</v>
      </c>
      <c r="S159" s="150">
        <v>0</v>
      </c>
      <c r="T159" s="151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52" t="s">
        <v>145</v>
      </c>
      <c r="AT159" s="152" t="s">
        <v>142</v>
      </c>
      <c r="AU159" s="152" t="s">
        <v>86</v>
      </c>
      <c r="AY159" s="16" t="s">
        <v>140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6" t="s">
        <v>86</v>
      </c>
      <c r="BK159" s="154">
        <f>ROUND(I159*H159,3)</f>
        <v>0</v>
      </c>
      <c r="BL159" s="16" t="s">
        <v>145</v>
      </c>
      <c r="BM159" s="152" t="s">
        <v>192</v>
      </c>
    </row>
    <row r="160" spans="1:65" s="13" customFormat="1" ht="11.25">
      <c r="B160" s="155"/>
      <c r="D160" s="156" t="s">
        <v>147</v>
      </c>
      <c r="E160" s="157" t="s">
        <v>1</v>
      </c>
      <c r="F160" s="158" t="s">
        <v>193</v>
      </c>
      <c r="H160" s="159">
        <v>14.988</v>
      </c>
      <c r="I160" s="160"/>
      <c r="L160" s="155"/>
      <c r="M160" s="161"/>
      <c r="N160" s="162"/>
      <c r="O160" s="162"/>
      <c r="P160" s="162"/>
      <c r="Q160" s="162"/>
      <c r="R160" s="162"/>
      <c r="S160" s="162"/>
      <c r="T160" s="163"/>
      <c r="AT160" s="157" t="s">
        <v>147</v>
      </c>
      <c r="AU160" s="157" t="s">
        <v>86</v>
      </c>
      <c r="AV160" s="13" t="s">
        <v>86</v>
      </c>
      <c r="AW160" s="13" t="s">
        <v>31</v>
      </c>
      <c r="AX160" s="13" t="s">
        <v>81</v>
      </c>
      <c r="AY160" s="157" t="s">
        <v>140</v>
      </c>
    </row>
    <row r="161" spans="1:65" s="12" customFormat="1" ht="22.9" customHeight="1">
      <c r="B161" s="128"/>
      <c r="D161" s="129" t="s">
        <v>75</v>
      </c>
      <c r="E161" s="138" t="s">
        <v>145</v>
      </c>
      <c r="F161" s="138" t="s">
        <v>194</v>
      </c>
      <c r="I161" s="131"/>
      <c r="J161" s="139">
        <f>BK161</f>
        <v>0</v>
      </c>
      <c r="L161" s="128"/>
      <c r="M161" s="132"/>
      <c r="N161" s="133"/>
      <c r="O161" s="133"/>
      <c r="P161" s="134">
        <f>P162</f>
        <v>0</v>
      </c>
      <c r="Q161" s="133"/>
      <c r="R161" s="134">
        <f>R162</f>
        <v>2.4107317500000001</v>
      </c>
      <c r="S161" s="133"/>
      <c r="T161" s="135">
        <f>T162</f>
        <v>0</v>
      </c>
      <c r="AR161" s="129" t="s">
        <v>81</v>
      </c>
      <c r="AT161" s="136" t="s">
        <v>75</v>
      </c>
      <c r="AU161" s="136" t="s">
        <v>81</v>
      </c>
      <c r="AY161" s="129" t="s">
        <v>140</v>
      </c>
      <c r="BK161" s="137">
        <f>BK162</f>
        <v>0</v>
      </c>
    </row>
    <row r="162" spans="1:65" s="2" customFormat="1" ht="37.9" customHeight="1">
      <c r="A162" s="31"/>
      <c r="B162" s="140"/>
      <c r="C162" s="141" t="s">
        <v>195</v>
      </c>
      <c r="D162" s="141" t="s">
        <v>142</v>
      </c>
      <c r="E162" s="142" t="s">
        <v>196</v>
      </c>
      <c r="F162" s="143" t="s">
        <v>197</v>
      </c>
      <c r="G162" s="144" t="s">
        <v>84</v>
      </c>
      <c r="H162" s="145">
        <v>1.2749999999999999</v>
      </c>
      <c r="I162" s="146"/>
      <c r="J162" s="145">
        <f>ROUND(I162*H162,3)</f>
        <v>0</v>
      </c>
      <c r="K162" s="147"/>
      <c r="L162" s="32"/>
      <c r="M162" s="148" t="s">
        <v>1</v>
      </c>
      <c r="N162" s="149" t="s">
        <v>42</v>
      </c>
      <c r="O162" s="57"/>
      <c r="P162" s="150">
        <f>O162*H162</f>
        <v>0</v>
      </c>
      <c r="Q162" s="150">
        <v>1.8907700000000001</v>
      </c>
      <c r="R162" s="150">
        <f>Q162*H162</f>
        <v>2.4107317500000001</v>
      </c>
      <c r="S162" s="150">
        <v>0</v>
      </c>
      <c r="T162" s="151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52" t="s">
        <v>145</v>
      </c>
      <c r="AT162" s="152" t="s">
        <v>142</v>
      </c>
      <c r="AU162" s="152" t="s">
        <v>86</v>
      </c>
      <c r="AY162" s="16" t="s">
        <v>140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6" t="s">
        <v>86</v>
      </c>
      <c r="BK162" s="154">
        <f>ROUND(I162*H162,3)</f>
        <v>0</v>
      </c>
      <c r="BL162" s="16" t="s">
        <v>145</v>
      </c>
      <c r="BM162" s="152" t="s">
        <v>198</v>
      </c>
    </row>
    <row r="163" spans="1:65" s="12" customFormat="1" ht="22.9" customHeight="1">
      <c r="B163" s="128"/>
      <c r="D163" s="129" t="s">
        <v>75</v>
      </c>
      <c r="E163" s="138" t="s">
        <v>167</v>
      </c>
      <c r="F163" s="138" t="s">
        <v>199</v>
      </c>
      <c r="I163" s="131"/>
      <c r="J163" s="139">
        <f>BK163</f>
        <v>0</v>
      </c>
      <c r="L163" s="128"/>
      <c r="M163" s="132"/>
      <c r="N163" s="133"/>
      <c r="O163" s="133"/>
      <c r="P163" s="134">
        <f>SUM(P164:P195)</f>
        <v>0</v>
      </c>
      <c r="Q163" s="133"/>
      <c r="R163" s="134">
        <f>SUM(R164:R195)</f>
        <v>9.3679100999999996</v>
      </c>
      <c r="S163" s="133"/>
      <c r="T163" s="135">
        <f>SUM(T164:T195)</f>
        <v>0</v>
      </c>
      <c r="AR163" s="129" t="s">
        <v>81</v>
      </c>
      <c r="AT163" s="136" t="s">
        <v>75</v>
      </c>
      <c r="AU163" s="136" t="s">
        <v>81</v>
      </c>
      <c r="AY163" s="129" t="s">
        <v>140</v>
      </c>
      <c r="BK163" s="137">
        <f>SUM(BK164:BK195)</f>
        <v>0</v>
      </c>
    </row>
    <row r="164" spans="1:65" s="2" customFormat="1" ht="24.2" customHeight="1">
      <c r="A164" s="31"/>
      <c r="B164" s="140"/>
      <c r="C164" s="141" t="s">
        <v>200</v>
      </c>
      <c r="D164" s="141" t="s">
        <v>142</v>
      </c>
      <c r="E164" s="142" t="s">
        <v>201</v>
      </c>
      <c r="F164" s="143" t="s">
        <v>202</v>
      </c>
      <c r="G164" s="144" t="s">
        <v>186</v>
      </c>
      <c r="H164" s="145">
        <v>120</v>
      </c>
      <c r="I164" s="146"/>
      <c r="J164" s="145">
        <f>ROUND(I164*H164,3)</f>
        <v>0</v>
      </c>
      <c r="K164" s="147"/>
      <c r="L164" s="32"/>
      <c r="M164" s="148" t="s">
        <v>1</v>
      </c>
      <c r="N164" s="149" t="s">
        <v>42</v>
      </c>
      <c r="O164" s="57"/>
      <c r="P164" s="150">
        <f>O164*H164</f>
        <v>0</v>
      </c>
      <c r="Q164" s="150">
        <v>1.9000000000000001E-4</v>
      </c>
      <c r="R164" s="150">
        <f>Q164*H164</f>
        <v>2.2800000000000001E-2</v>
      </c>
      <c r="S164" s="150">
        <v>0</v>
      </c>
      <c r="T164" s="151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52" t="s">
        <v>145</v>
      </c>
      <c r="AT164" s="152" t="s">
        <v>142</v>
      </c>
      <c r="AU164" s="152" t="s">
        <v>86</v>
      </c>
      <c r="AY164" s="16" t="s">
        <v>140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6" t="s">
        <v>86</v>
      </c>
      <c r="BK164" s="154">
        <f>ROUND(I164*H164,3)</f>
        <v>0</v>
      </c>
      <c r="BL164" s="16" t="s">
        <v>145</v>
      </c>
      <c r="BM164" s="152" t="s">
        <v>203</v>
      </c>
    </row>
    <row r="165" spans="1:65" s="13" customFormat="1" ht="11.25">
      <c r="B165" s="155"/>
      <c r="D165" s="156" t="s">
        <v>147</v>
      </c>
      <c r="E165" s="157" t="s">
        <v>1</v>
      </c>
      <c r="F165" s="158" t="s">
        <v>204</v>
      </c>
      <c r="H165" s="159">
        <v>120</v>
      </c>
      <c r="I165" s="160"/>
      <c r="L165" s="155"/>
      <c r="M165" s="161"/>
      <c r="N165" s="162"/>
      <c r="O165" s="162"/>
      <c r="P165" s="162"/>
      <c r="Q165" s="162"/>
      <c r="R165" s="162"/>
      <c r="S165" s="162"/>
      <c r="T165" s="163"/>
      <c r="AT165" s="157" t="s">
        <v>147</v>
      </c>
      <c r="AU165" s="157" t="s">
        <v>86</v>
      </c>
      <c r="AV165" s="13" t="s">
        <v>86</v>
      </c>
      <c r="AW165" s="13" t="s">
        <v>31</v>
      </c>
      <c r="AX165" s="13" t="s">
        <v>81</v>
      </c>
      <c r="AY165" s="157" t="s">
        <v>140</v>
      </c>
    </row>
    <row r="166" spans="1:65" s="2" customFormat="1" ht="24.2" customHeight="1">
      <c r="A166" s="31"/>
      <c r="B166" s="140"/>
      <c r="C166" s="141" t="s">
        <v>205</v>
      </c>
      <c r="D166" s="141" t="s">
        <v>142</v>
      </c>
      <c r="E166" s="142" t="s">
        <v>206</v>
      </c>
      <c r="F166" s="143" t="s">
        <v>207</v>
      </c>
      <c r="G166" s="144" t="s">
        <v>186</v>
      </c>
      <c r="H166" s="145">
        <v>17.8</v>
      </c>
      <c r="I166" s="146"/>
      <c r="J166" s="145">
        <f>ROUND(I166*H166,3)</f>
        <v>0</v>
      </c>
      <c r="K166" s="147"/>
      <c r="L166" s="32"/>
      <c r="M166" s="148" t="s">
        <v>1</v>
      </c>
      <c r="N166" s="149" t="s">
        <v>42</v>
      </c>
      <c r="O166" s="57"/>
      <c r="P166" s="150">
        <f>O166*H166</f>
        <v>0</v>
      </c>
      <c r="Q166" s="150">
        <v>1.056E-2</v>
      </c>
      <c r="R166" s="150">
        <f>Q166*H166</f>
        <v>0.187968</v>
      </c>
      <c r="S166" s="150">
        <v>0</v>
      </c>
      <c r="T166" s="151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52" t="s">
        <v>145</v>
      </c>
      <c r="AT166" s="152" t="s">
        <v>142</v>
      </c>
      <c r="AU166" s="152" t="s">
        <v>86</v>
      </c>
      <c r="AY166" s="16" t="s">
        <v>140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6" t="s">
        <v>86</v>
      </c>
      <c r="BK166" s="154">
        <f>ROUND(I166*H166,3)</f>
        <v>0</v>
      </c>
      <c r="BL166" s="16" t="s">
        <v>145</v>
      </c>
      <c r="BM166" s="152" t="s">
        <v>208</v>
      </c>
    </row>
    <row r="167" spans="1:65" s="13" customFormat="1" ht="11.25">
      <c r="B167" s="155"/>
      <c r="D167" s="156" t="s">
        <v>147</v>
      </c>
      <c r="E167" s="157" t="s">
        <v>1</v>
      </c>
      <c r="F167" s="158" t="s">
        <v>209</v>
      </c>
      <c r="H167" s="159">
        <v>17.8</v>
      </c>
      <c r="I167" s="160"/>
      <c r="L167" s="155"/>
      <c r="M167" s="161"/>
      <c r="N167" s="162"/>
      <c r="O167" s="162"/>
      <c r="P167" s="162"/>
      <c r="Q167" s="162"/>
      <c r="R167" s="162"/>
      <c r="S167" s="162"/>
      <c r="T167" s="163"/>
      <c r="AT167" s="157" t="s">
        <v>147</v>
      </c>
      <c r="AU167" s="157" t="s">
        <v>86</v>
      </c>
      <c r="AV167" s="13" t="s">
        <v>86</v>
      </c>
      <c r="AW167" s="13" t="s">
        <v>31</v>
      </c>
      <c r="AX167" s="13" t="s">
        <v>81</v>
      </c>
      <c r="AY167" s="157" t="s">
        <v>140</v>
      </c>
    </row>
    <row r="168" spans="1:65" s="2" customFormat="1" ht="24.2" customHeight="1">
      <c r="A168" s="31"/>
      <c r="B168" s="140"/>
      <c r="C168" s="141" t="s">
        <v>210</v>
      </c>
      <c r="D168" s="141" t="s">
        <v>142</v>
      </c>
      <c r="E168" s="142" t="s">
        <v>211</v>
      </c>
      <c r="F168" s="143" t="s">
        <v>212</v>
      </c>
      <c r="G168" s="144" t="s">
        <v>186</v>
      </c>
      <c r="H168" s="145">
        <v>17.8</v>
      </c>
      <c r="I168" s="146"/>
      <c r="J168" s="145">
        <f>ROUND(I168*H168,3)</f>
        <v>0</v>
      </c>
      <c r="K168" s="147"/>
      <c r="L168" s="32"/>
      <c r="M168" s="148" t="s">
        <v>1</v>
      </c>
      <c r="N168" s="149" t="s">
        <v>42</v>
      </c>
      <c r="O168" s="57"/>
      <c r="P168" s="150">
        <f>O168*H168</f>
        <v>0</v>
      </c>
      <c r="Q168" s="150">
        <v>4.15E-3</v>
      </c>
      <c r="R168" s="150">
        <f>Q168*H168</f>
        <v>7.3870000000000005E-2</v>
      </c>
      <c r="S168" s="150">
        <v>0</v>
      </c>
      <c r="T168" s="151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52" t="s">
        <v>145</v>
      </c>
      <c r="AT168" s="152" t="s">
        <v>142</v>
      </c>
      <c r="AU168" s="152" t="s">
        <v>86</v>
      </c>
      <c r="AY168" s="16" t="s">
        <v>140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6" t="s">
        <v>86</v>
      </c>
      <c r="BK168" s="154">
        <f>ROUND(I168*H168,3)</f>
        <v>0</v>
      </c>
      <c r="BL168" s="16" t="s">
        <v>145</v>
      </c>
      <c r="BM168" s="152" t="s">
        <v>213</v>
      </c>
    </row>
    <row r="169" spans="1:65" s="13" customFormat="1" ht="11.25">
      <c r="B169" s="155"/>
      <c r="D169" s="156" t="s">
        <v>147</v>
      </c>
      <c r="E169" s="157" t="s">
        <v>1</v>
      </c>
      <c r="F169" s="158" t="s">
        <v>214</v>
      </c>
      <c r="H169" s="159">
        <v>17.8</v>
      </c>
      <c r="I169" s="160"/>
      <c r="L169" s="155"/>
      <c r="M169" s="161"/>
      <c r="N169" s="162"/>
      <c r="O169" s="162"/>
      <c r="P169" s="162"/>
      <c r="Q169" s="162"/>
      <c r="R169" s="162"/>
      <c r="S169" s="162"/>
      <c r="T169" s="163"/>
      <c r="AT169" s="157" t="s">
        <v>147</v>
      </c>
      <c r="AU169" s="157" t="s">
        <v>86</v>
      </c>
      <c r="AV169" s="13" t="s">
        <v>86</v>
      </c>
      <c r="AW169" s="13" t="s">
        <v>31</v>
      </c>
      <c r="AX169" s="13" t="s">
        <v>81</v>
      </c>
      <c r="AY169" s="157" t="s">
        <v>140</v>
      </c>
    </row>
    <row r="170" spans="1:65" s="2" customFormat="1" ht="24.2" customHeight="1">
      <c r="A170" s="31"/>
      <c r="B170" s="140"/>
      <c r="C170" s="141" t="s">
        <v>215</v>
      </c>
      <c r="D170" s="141" t="s">
        <v>142</v>
      </c>
      <c r="E170" s="142" t="s">
        <v>216</v>
      </c>
      <c r="F170" s="143" t="s">
        <v>217</v>
      </c>
      <c r="G170" s="144" t="s">
        <v>186</v>
      </c>
      <c r="H170" s="145">
        <v>21.5</v>
      </c>
      <c r="I170" s="146"/>
      <c r="J170" s="145">
        <f>ROUND(I170*H170,3)</f>
        <v>0</v>
      </c>
      <c r="K170" s="147"/>
      <c r="L170" s="32"/>
      <c r="M170" s="148" t="s">
        <v>1</v>
      </c>
      <c r="N170" s="149" t="s">
        <v>42</v>
      </c>
      <c r="O170" s="57"/>
      <c r="P170" s="150">
        <f>O170*H170</f>
        <v>0</v>
      </c>
      <c r="Q170" s="150">
        <v>3.6229999999999998E-2</v>
      </c>
      <c r="R170" s="150">
        <f>Q170*H170</f>
        <v>0.778945</v>
      </c>
      <c r="S170" s="150">
        <v>0</v>
      </c>
      <c r="T170" s="151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52" t="s">
        <v>145</v>
      </c>
      <c r="AT170" s="152" t="s">
        <v>142</v>
      </c>
      <c r="AU170" s="152" t="s">
        <v>86</v>
      </c>
      <c r="AY170" s="16" t="s">
        <v>140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6" t="s">
        <v>86</v>
      </c>
      <c r="BK170" s="154">
        <f>ROUND(I170*H170,3)</f>
        <v>0</v>
      </c>
      <c r="BL170" s="16" t="s">
        <v>145</v>
      </c>
      <c r="BM170" s="152" t="s">
        <v>218</v>
      </c>
    </row>
    <row r="171" spans="1:65" s="13" customFormat="1" ht="22.5">
      <c r="B171" s="155"/>
      <c r="D171" s="156" t="s">
        <v>147</v>
      </c>
      <c r="E171" s="157" t="s">
        <v>1</v>
      </c>
      <c r="F171" s="158" t="s">
        <v>219</v>
      </c>
      <c r="H171" s="159">
        <v>21.5</v>
      </c>
      <c r="I171" s="160"/>
      <c r="L171" s="155"/>
      <c r="M171" s="161"/>
      <c r="N171" s="162"/>
      <c r="O171" s="162"/>
      <c r="P171" s="162"/>
      <c r="Q171" s="162"/>
      <c r="R171" s="162"/>
      <c r="S171" s="162"/>
      <c r="T171" s="163"/>
      <c r="AT171" s="157" t="s">
        <v>147</v>
      </c>
      <c r="AU171" s="157" t="s">
        <v>86</v>
      </c>
      <c r="AV171" s="13" t="s">
        <v>86</v>
      </c>
      <c r="AW171" s="13" t="s">
        <v>31</v>
      </c>
      <c r="AX171" s="13" t="s">
        <v>81</v>
      </c>
      <c r="AY171" s="157" t="s">
        <v>140</v>
      </c>
    </row>
    <row r="172" spans="1:65" s="2" customFormat="1" ht="24.2" customHeight="1">
      <c r="A172" s="31"/>
      <c r="B172" s="140"/>
      <c r="C172" s="141" t="s">
        <v>220</v>
      </c>
      <c r="D172" s="141" t="s">
        <v>142</v>
      </c>
      <c r="E172" s="142" t="s">
        <v>221</v>
      </c>
      <c r="F172" s="143" t="s">
        <v>222</v>
      </c>
      <c r="G172" s="144" t="s">
        <v>186</v>
      </c>
      <c r="H172" s="145">
        <v>107.348</v>
      </c>
      <c r="I172" s="146"/>
      <c r="J172" s="145">
        <f>ROUND(I172*H172,3)</f>
        <v>0</v>
      </c>
      <c r="K172" s="147"/>
      <c r="L172" s="32"/>
      <c r="M172" s="148" t="s">
        <v>1</v>
      </c>
      <c r="N172" s="149" t="s">
        <v>42</v>
      </c>
      <c r="O172" s="57"/>
      <c r="P172" s="150">
        <f>O172*H172</f>
        <v>0</v>
      </c>
      <c r="Q172" s="150">
        <v>4.0000000000000002E-4</v>
      </c>
      <c r="R172" s="150">
        <f>Q172*H172</f>
        <v>4.2939200000000004E-2</v>
      </c>
      <c r="S172" s="150">
        <v>0</v>
      </c>
      <c r="T172" s="151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52" t="s">
        <v>145</v>
      </c>
      <c r="AT172" s="152" t="s">
        <v>142</v>
      </c>
      <c r="AU172" s="152" t="s">
        <v>86</v>
      </c>
      <c r="AY172" s="16" t="s">
        <v>140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6" t="s">
        <v>86</v>
      </c>
      <c r="BK172" s="154">
        <f>ROUND(I172*H172,3)</f>
        <v>0</v>
      </c>
      <c r="BL172" s="16" t="s">
        <v>145</v>
      </c>
      <c r="BM172" s="152" t="s">
        <v>223</v>
      </c>
    </row>
    <row r="173" spans="1:65" s="13" customFormat="1" ht="22.5">
      <c r="B173" s="155"/>
      <c r="D173" s="156" t="s">
        <v>147</v>
      </c>
      <c r="E173" s="157" t="s">
        <v>1</v>
      </c>
      <c r="F173" s="158" t="s">
        <v>224</v>
      </c>
      <c r="H173" s="159">
        <v>107.348</v>
      </c>
      <c r="I173" s="160"/>
      <c r="L173" s="155"/>
      <c r="M173" s="161"/>
      <c r="N173" s="162"/>
      <c r="O173" s="162"/>
      <c r="P173" s="162"/>
      <c r="Q173" s="162"/>
      <c r="R173" s="162"/>
      <c r="S173" s="162"/>
      <c r="T173" s="163"/>
      <c r="AT173" s="157" t="s">
        <v>147</v>
      </c>
      <c r="AU173" s="157" t="s">
        <v>86</v>
      </c>
      <c r="AV173" s="13" t="s">
        <v>86</v>
      </c>
      <c r="AW173" s="13" t="s">
        <v>31</v>
      </c>
      <c r="AX173" s="13" t="s">
        <v>81</v>
      </c>
      <c r="AY173" s="157" t="s">
        <v>140</v>
      </c>
    </row>
    <row r="174" spans="1:65" s="2" customFormat="1" ht="14.45" customHeight="1">
      <c r="A174" s="31"/>
      <c r="B174" s="140"/>
      <c r="C174" s="141" t="s">
        <v>225</v>
      </c>
      <c r="D174" s="141" t="s">
        <v>142</v>
      </c>
      <c r="E174" s="142" t="s">
        <v>226</v>
      </c>
      <c r="F174" s="143" t="s">
        <v>227</v>
      </c>
      <c r="G174" s="144" t="s">
        <v>186</v>
      </c>
      <c r="H174" s="145">
        <v>107.348</v>
      </c>
      <c r="I174" s="146"/>
      <c r="J174" s="145">
        <f>ROUND(I174*H174,3)</f>
        <v>0</v>
      </c>
      <c r="K174" s="147"/>
      <c r="L174" s="32"/>
      <c r="M174" s="148" t="s">
        <v>1</v>
      </c>
      <c r="N174" s="149" t="s">
        <v>42</v>
      </c>
      <c r="O174" s="57"/>
      <c r="P174" s="150">
        <f>O174*H174</f>
        <v>0</v>
      </c>
      <c r="Q174" s="150">
        <v>3.15E-3</v>
      </c>
      <c r="R174" s="150">
        <f>Q174*H174</f>
        <v>0.33814620000000001</v>
      </c>
      <c r="S174" s="150">
        <v>0</v>
      </c>
      <c r="T174" s="151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52" t="s">
        <v>145</v>
      </c>
      <c r="AT174" s="152" t="s">
        <v>142</v>
      </c>
      <c r="AU174" s="152" t="s">
        <v>86</v>
      </c>
      <c r="AY174" s="16" t="s">
        <v>140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6" t="s">
        <v>86</v>
      </c>
      <c r="BK174" s="154">
        <f>ROUND(I174*H174,3)</f>
        <v>0</v>
      </c>
      <c r="BL174" s="16" t="s">
        <v>145</v>
      </c>
      <c r="BM174" s="152" t="s">
        <v>228</v>
      </c>
    </row>
    <row r="175" spans="1:65" s="13" customFormat="1" ht="22.5">
      <c r="B175" s="155"/>
      <c r="D175" s="156" t="s">
        <v>147</v>
      </c>
      <c r="E175" s="157" t="s">
        <v>1</v>
      </c>
      <c r="F175" s="158" t="s">
        <v>224</v>
      </c>
      <c r="H175" s="159">
        <v>107.348</v>
      </c>
      <c r="I175" s="160"/>
      <c r="L175" s="155"/>
      <c r="M175" s="161"/>
      <c r="N175" s="162"/>
      <c r="O175" s="162"/>
      <c r="P175" s="162"/>
      <c r="Q175" s="162"/>
      <c r="R175" s="162"/>
      <c r="S175" s="162"/>
      <c r="T175" s="163"/>
      <c r="AT175" s="157" t="s">
        <v>147</v>
      </c>
      <c r="AU175" s="157" t="s">
        <v>86</v>
      </c>
      <c r="AV175" s="13" t="s">
        <v>86</v>
      </c>
      <c r="AW175" s="13" t="s">
        <v>31</v>
      </c>
      <c r="AX175" s="13" t="s">
        <v>81</v>
      </c>
      <c r="AY175" s="157" t="s">
        <v>140</v>
      </c>
    </row>
    <row r="176" spans="1:65" s="2" customFormat="1" ht="24.2" customHeight="1">
      <c r="A176" s="31"/>
      <c r="B176" s="140"/>
      <c r="C176" s="141" t="s">
        <v>229</v>
      </c>
      <c r="D176" s="141" t="s">
        <v>142</v>
      </c>
      <c r="E176" s="142" t="s">
        <v>230</v>
      </c>
      <c r="F176" s="143" t="s">
        <v>231</v>
      </c>
      <c r="G176" s="144" t="s">
        <v>186</v>
      </c>
      <c r="H176" s="145">
        <v>66.319000000000003</v>
      </c>
      <c r="I176" s="146"/>
      <c r="J176" s="145">
        <f>ROUND(I176*H176,3)</f>
        <v>0</v>
      </c>
      <c r="K176" s="147"/>
      <c r="L176" s="32"/>
      <c r="M176" s="148" t="s">
        <v>1</v>
      </c>
      <c r="N176" s="149" t="s">
        <v>42</v>
      </c>
      <c r="O176" s="57"/>
      <c r="P176" s="150">
        <f>O176*H176</f>
        <v>0</v>
      </c>
      <c r="Q176" s="150">
        <v>4.15E-3</v>
      </c>
      <c r="R176" s="150">
        <f>Q176*H176</f>
        <v>0.27522384999999999</v>
      </c>
      <c r="S176" s="150">
        <v>0</v>
      </c>
      <c r="T176" s="151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52" t="s">
        <v>145</v>
      </c>
      <c r="AT176" s="152" t="s">
        <v>142</v>
      </c>
      <c r="AU176" s="152" t="s">
        <v>86</v>
      </c>
      <c r="AY176" s="16" t="s">
        <v>140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6" t="s">
        <v>86</v>
      </c>
      <c r="BK176" s="154">
        <f>ROUND(I176*H176,3)</f>
        <v>0</v>
      </c>
      <c r="BL176" s="16" t="s">
        <v>145</v>
      </c>
      <c r="BM176" s="152" t="s">
        <v>232</v>
      </c>
    </row>
    <row r="177" spans="1:65" s="13" customFormat="1" ht="22.5">
      <c r="B177" s="155"/>
      <c r="D177" s="156" t="s">
        <v>147</v>
      </c>
      <c r="E177" s="157" t="s">
        <v>1</v>
      </c>
      <c r="F177" s="158" t="s">
        <v>233</v>
      </c>
      <c r="H177" s="159">
        <v>26.2</v>
      </c>
      <c r="I177" s="160"/>
      <c r="L177" s="155"/>
      <c r="M177" s="161"/>
      <c r="N177" s="162"/>
      <c r="O177" s="162"/>
      <c r="P177" s="162"/>
      <c r="Q177" s="162"/>
      <c r="R177" s="162"/>
      <c r="S177" s="162"/>
      <c r="T177" s="163"/>
      <c r="AT177" s="157" t="s">
        <v>147</v>
      </c>
      <c r="AU177" s="157" t="s">
        <v>86</v>
      </c>
      <c r="AV177" s="13" t="s">
        <v>86</v>
      </c>
      <c r="AW177" s="13" t="s">
        <v>31</v>
      </c>
      <c r="AX177" s="13" t="s">
        <v>76</v>
      </c>
      <c r="AY177" s="157" t="s">
        <v>140</v>
      </c>
    </row>
    <row r="178" spans="1:65" s="13" customFormat="1" ht="11.25">
      <c r="B178" s="155"/>
      <c r="D178" s="156" t="s">
        <v>147</v>
      </c>
      <c r="E178" s="157" t="s">
        <v>1</v>
      </c>
      <c r="F178" s="158" t="s">
        <v>234</v>
      </c>
      <c r="H178" s="159">
        <v>40.119</v>
      </c>
      <c r="I178" s="160"/>
      <c r="L178" s="155"/>
      <c r="M178" s="161"/>
      <c r="N178" s="162"/>
      <c r="O178" s="162"/>
      <c r="P178" s="162"/>
      <c r="Q178" s="162"/>
      <c r="R178" s="162"/>
      <c r="S178" s="162"/>
      <c r="T178" s="163"/>
      <c r="AT178" s="157" t="s">
        <v>147</v>
      </c>
      <c r="AU178" s="157" t="s">
        <v>86</v>
      </c>
      <c r="AV178" s="13" t="s">
        <v>86</v>
      </c>
      <c r="AW178" s="13" t="s">
        <v>31</v>
      </c>
      <c r="AX178" s="13" t="s">
        <v>76</v>
      </c>
      <c r="AY178" s="157" t="s">
        <v>140</v>
      </c>
    </row>
    <row r="179" spans="1:65" s="14" customFormat="1" ht="11.25">
      <c r="B179" s="174"/>
      <c r="D179" s="156" t="s">
        <v>147</v>
      </c>
      <c r="E179" s="175" t="s">
        <v>1</v>
      </c>
      <c r="F179" s="176" t="s">
        <v>235</v>
      </c>
      <c r="H179" s="177">
        <v>66.319000000000003</v>
      </c>
      <c r="I179" s="178"/>
      <c r="L179" s="174"/>
      <c r="M179" s="179"/>
      <c r="N179" s="180"/>
      <c r="O179" s="180"/>
      <c r="P179" s="180"/>
      <c r="Q179" s="180"/>
      <c r="R179" s="180"/>
      <c r="S179" s="180"/>
      <c r="T179" s="181"/>
      <c r="AT179" s="175" t="s">
        <v>147</v>
      </c>
      <c r="AU179" s="175" t="s">
        <v>86</v>
      </c>
      <c r="AV179" s="14" t="s">
        <v>145</v>
      </c>
      <c r="AW179" s="14" t="s">
        <v>31</v>
      </c>
      <c r="AX179" s="14" t="s">
        <v>81</v>
      </c>
      <c r="AY179" s="175" t="s">
        <v>140</v>
      </c>
    </row>
    <row r="180" spans="1:65" s="2" customFormat="1" ht="24.2" customHeight="1">
      <c r="A180" s="31"/>
      <c r="B180" s="140"/>
      <c r="C180" s="141" t="s">
        <v>236</v>
      </c>
      <c r="D180" s="141" t="s">
        <v>142</v>
      </c>
      <c r="E180" s="142" t="s">
        <v>237</v>
      </c>
      <c r="F180" s="143" t="s">
        <v>238</v>
      </c>
      <c r="G180" s="144" t="s">
        <v>186</v>
      </c>
      <c r="H180" s="145">
        <v>8.5</v>
      </c>
      <c r="I180" s="146"/>
      <c r="J180" s="145">
        <f>ROUND(I180*H180,3)</f>
        <v>0</v>
      </c>
      <c r="K180" s="147"/>
      <c r="L180" s="32"/>
      <c r="M180" s="148" t="s">
        <v>1</v>
      </c>
      <c r="N180" s="149" t="s">
        <v>42</v>
      </c>
      <c r="O180" s="57"/>
      <c r="P180" s="150">
        <f>O180*H180</f>
        <v>0</v>
      </c>
      <c r="Q180" s="150">
        <v>0.17552999999999999</v>
      </c>
      <c r="R180" s="150">
        <f>Q180*H180</f>
        <v>1.492005</v>
      </c>
      <c r="S180" s="150">
        <v>0</v>
      </c>
      <c r="T180" s="151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52" t="s">
        <v>145</v>
      </c>
      <c r="AT180" s="152" t="s">
        <v>142</v>
      </c>
      <c r="AU180" s="152" t="s">
        <v>86</v>
      </c>
      <c r="AY180" s="16" t="s">
        <v>140</v>
      </c>
      <c r="BE180" s="153">
        <f>IF(N180="základná",J180,0)</f>
        <v>0</v>
      </c>
      <c r="BF180" s="153">
        <f>IF(N180="znížená",J180,0)</f>
        <v>0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6" t="s">
        <v>86</v>
      </c>
      <c r="BK180" s="154">
        <f>ROUND(I180*H180,3)</f>
        <v>0</v>
      </c>
      <c r="BL180" s="16" t="s">
        <v>145</v>
      </c>
      <c r="BM180" s="152" t="s">
        <v>239</v>
      </c>
    </row>
    <row r="181" spans="1:65" s="2" customFormat="1" ht="24.2" customHeight="1">
      <c r="A181" s="31"/>
      <c r="B181" s="140"/>
      <c r="C181" s="141" t="s">
        <v>7</v>
      </c>
      <c r="D181" s="141" t="s">
        <v>142</v>
      </c>
      <c r="E181" s="142" t="s">
        <v>240</v>
      </c>
      <c r="F181" s="143" t="s">
        <v>241</v>
      </c>
      <c r="G181" s="144" t="s">
        <v>84</v>
      </c>
      <c r="H181" s="145">
        <v>1.2749999999999999</v>
      </c>
      <c r="I181" s="146"/>
      <c r="J181" s="145">
        <f>ROUND(I181*H181,3)</f>
        <v>0</v>
      </c>
      <c r="K181" s="147"/>
      <c r="L181" s="32"/>
      <c r="M181" s="148" t="s">
        <v>1</v>
      </c>
      <c r="N181" s="149" t="s">
        <v>42</v>
      </c>
      <c r="O181" s="57"/>
      <c r="P181" s="150">
        <f>O181*H181</f>
        <v>0</v>
      </c>
      <c r="Q181" s="150">
        <v>2.23543</v>
      </c>
      <c r="R181" s="150">
        <f>Q181*H181</f>
        <v>2.8501732499999997</v>
      </c>
      <c r="S181" s="150">
        <v>0</v>
      </c>
      <c r="T181" s="151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52" t="s">
        <v>145</v>
      </c>
      <c r="AT181" s="152" t="s">
        <v>142</v>
      </c>
      <c r="AU181" s="152" t="s">
        <v>86</v>
      </c>
      <c r="AY181" s="16" t="s">
        <v>140</v>
      </c>
      <c r="BE181" s="153">
        <f>IF(N181="základná",J181,0)</f>
        <v>0</v>
      </c>
      <c r="BF181" s="153">
        <f>IF(N181="znížená",J181,0)</f>
        <v>0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6" t="s">
        <v>86</v>
      </c>
      <c r="BK181" s="154">
        <f>ROUND(I181*H181,3)</f>
        <v>0</v>
      </c>
      <c r="BL181" s="16" t="s">
        <v>145</v>
      </c>
      <c r="BM181" s="152" t="s">
        <v>242</v>
      </c>
    </row>
    <row r="182" spans="1:65" s="13" customFormat="1" ht="11.25">
      <c r="B182" s="155"/>
      <c r="D182" s="156" t="s">
        <v>147</v>
      </c>
      <c r="E182" s="157" t="s">
        <v>1</v>
      </c>
      <c r="F182" s="158" t="s">
        <v>243</v>
      </c>
      <c r="H182" s="159">
        <v>1.2749999999999999</v>
      </c>
      <c r="I182" s="160"/>
      <c r="L182" s="155"/>
      <c r="M182" s="161"/>
      <c r="N182" s="162"/>
      <c r="O182" s="162"/>
      <c r="P182" s="162"/>
      <c r="Q182" s="162"/>
      <c r="R182" s="162"/>
      <c r="S182" s="162"/>
      <c r="T182" s="163"/>
      <c r="AT182" s="157" t="s">
        <v>147</v>
      </c>
      <c r="AU182" s="157" t="s">
        <v>86</v>
      </c>
      <c r="AV182" s="13" t="s">
        <v>86</v>
      </c>
      <c r="AW182" s="13" t="s">
        <v>31</v>
      </c>
      <c r="AX182" s="13" t="s">
        <v>81</v>
      </c>
      <c r="AY182" s="157" t="s">
        <v>140</v>
      </c>
    </row>
    <row r="183" spans="1:65" s="2" customFormat="1" ht="24.2" customHeight="1">
      <c r="A183" s="31"/>
      <c r="B183" s="140"/>
      <c r="C183" s="141" t="s">
        <v>244</v>
      </c>
      <c r="D183" s="141" t="s">
        <v>142</v>
      </c>
      <c r="E183" s="142" t="s">
        <v>245</v>
      </c>
      <c r="F183" s="143" t="s">
        <v>246</v>
      </c>
      <c r="G183" s="144" t="s">
        <v>164</v>
      </c>
      <c r="H183" s="145">
        <v>4.5999999999999999E-2</v>
      </c>
      <c r="I183" s="146"/>
      <c r="J183" s="145">
        <f>ROUND(I183*H183,3)</f>
        <v>0</v>
      </c>
      <c r="K183" s="147"/>
      <c r="L183" s="32"/>
      <c r="M183" s="148" t="s">
        <v>1</v>
      </c>
      <c r="N183" s="149" t="s">
        <v>42</v>
      </c>
      <c r="O183" s="57"/>
      <c r="P183" s="150">
        <f>O183*H183</f>
        <v>0</v>
      </c>
      <c r="Q183" s="150">
        <v>1.20296</v>
      </c>
      <c r="R183" s="150">
        <f>Q183*H183</f>
        <v>5.5336160000000002E-2</v>
      </c>
      <c r="S183" s="150">
        <v>0</v>
      </c>
      <c r="T183" s="151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52" t="s">
        <v>145</v>
      </c>
      <c r="AT183" s="152" t="s">
        <v>142</v>
      </c>
      <c r="AU183" s="152" t="s">
        <v>86</v>
      </c>
      <c r="AY183" s="16" t="s">
        <v>140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6" t="s">
        <v>86</v>
      </c>
      <c r="BK183" s="154">
        <f>ROUND(I183*H183,3)</f>
        <v>0</v>
      </c>
      <c r="BL183" s="16" t="s">
        <v>145</v>
      </c>
      <c r="BM183" s="152" t="s">
        <v>247</v>
      </c>
    </row>
    <row r="184" spans="1:65" s="13" customFormat="1" ht="11.25">
      <c r="B184" s="155"/>
      <c r="D184" s="156" t="s">
        <v>147</v>
      </c>
      <c r="E184" s="157" t="s">
        <v>1</v>
      </c>
      <c r="F184" s="158" t="s">
        <v>248</v>
      </c>
      <c r="H184" s="159">
        <v>4.5999999999999999E-2</v>
      </c>
      <c r="I184" s="160"/>
      <c r="L184" s="155"/>
      <c r="M184" s="161"/>
      <c r="N184" s="162"/>
      <c r="O184" s="162"/>
      <c r="P184" s="162"/>
      <c r="Q184" s="162"/>
      <c r="R184" s="162"/>
      <c r="S184" s="162"/>
      <c r="T184" s="163"/>
      <c r="AT184" s="157" t="s">
        <v>147</v>
      </c>
      <c r="AU184" s="157" t="s">
        <v>86</v>
      </c>
      <c r="AV184" s="13" t="s">
        <v>86</v>
      </c>
      <c r="AW184" s="13" t="s">
        <v>31</v>
      </c>
      <c r="AX184" s="13" t="s">
        <v>81</v>
      </c>
      <c r="AY184" s="157" t="s">
        <v>140</v>
      </c>
    </row>
    <row r="185" spans="1:65" s="2" customFormat="1" ht="14.45" customHeight="1">
      <c r="A185" s="31"/>
      <c r="B185" s="140"/>
      <c r="C185" s="141" t="s">
        <v>249</v>
      </c>
      <c r="D185" s="141" t="s">
        <v>142</v>
      </c>
      <c r="E185" s="142" t="s">
        <v>250</v>
      </c>
      <c r="F185" s="143" t="s">
        <v>251</v>
      </c>
      <c r="G185" s="144" t="s">
        <v>186</v>
      </c>
      <c r="H185" s="145">
        <v>7.7519999999999998</v>
      </c>
      <c r="I185" s="146"/>
      <c r="J185" s="145">
        <f>ROUND(I185*H185,3)</f>
        <v>0</v>
      </c>
      <c r="K185" s="147"/>
      <c r="L185" s="32"/>
      <c r="M185" s="148" t="s">
        <v>1</v>
      </c>
      <c r="N185" s="149" t="s">
        <v>42</v>
      </c>
      <c r="O185" s="57"/>
      <c r="P185" s="150">
        <f>O185*H185</f>
        <v>0</v>
      </c>
      <c r="Q185" s="150">
        <v>2.0000000000000002E-5</v>
      </c>
      <c r="R185" s="150">
        <f>Q185*H185</f>
        <v>1.5504000000000001E-4</v>
      </c>
      <c r="S185" s="150">
        <v>0</v>
      </c>
      <c r="T185" s="151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52" t="s">
        <v>145</v>
      </c>
      <c r="AT185" s="152" t="s">
        <v>142</v>
      </c>
      <c r="AU185" s="152" t="s">
        <v>86</v>
      </c>
      <c r="AY185" s="16" t="s">
        <v>140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6" t="s">
        <v>86</v>
      </c>
      <c r="BK185" s="154">
        <f>ROUND(I185*H185,3)</f>
        <v>0</v>
      </c>
      <c r="BL185" s="16" t="s">
        <v>145</v>
      </c>
      <c r="BM185" s="152" t="s">
        <v>252</v>
      </c>
    </row>
    <row r="186" spans="1:65" s="13" customFormat="1" ht="33.75">
      <c r="B186" s="155"/>
      <c r="D186" s="156" t="s">
        <v>147</v>
      </c>
      <c r="E186" s="157" t="s">
        <v>1</v>
      </c>
      <c r="F186" s="158" t="s">
        <v>253</v>
      </c>
      <c r="H186" s="159">
        <v>7.7519999999999998</v>
      </c>
      <c r="I186" s="160"/>
      <c r="L186" s="155"/>
      <c r="M186" s="161"/>
      <c r="N186" s="162"/>
      <c r="O186" s="162"/>
      <c r="P186" s="162"/>
      <c r="Q186" s="162"/>
      <c r="R186" s="162"/>
      <c r="S186" s="162"/>
      <c r="T186" s="163"/>
      <c r="AT186" s="157" t="s">
        <v>147</v>
      </c>
      <c r="AU186" s="157" t="s">
        <v>86</v>
      </c>
      <c r="AV186" s="13" t="s">
        <v>86</v>
      </c>
      <c r="AW186" s="13" t="s">
        <v>31</v>
      </c>
      <c r="AX186" s="13" t="s">
        <v>81</v>
      </c>
      <c r="AY186" s="157" t="s">
        <v>140</v>
      </c>
    </row>
    <row r="187" spans="1:65" s="2" customFormat="1" ht="14.45" customHeight="1">
      <c r="A187" s="31"/>
      <c r="B187" s="140"/>
      <c r="C187" s="141" t="s">
        <v>254</v>
      </c>
      <c r="D187" s="141" t="s">
        <v>142</v>
      </c>
      <c r="E187" s="142" t="s">
        <v>255</v>
      </c>
      <c r="F187" s="143" t="s">
        <v>256</v>
      </c>
      <c r="G187" s="144" t="s">
        <v>186</v>
      </c>
      <c r="H187" s="145">
        <v>19.399999999999999</v>
      </c>
      <c r="I187" s="146"/>
      <c r="J187" s="145">
        <f>ROUND(I187*H187,3)</f>
        <v>0</v>
      </c>
      <c r="K187" s="147"/>
      <c r="L187" s="32"/>
      <c r="M187" s="148" t="s">
        <v>1</v>
      </c>
      <c r="N187" s="149" t="s">
        <v>42</v>
      </c>
      <c r="O187" s="57"/>
      <c r="P187" s="150">
        <f>O187*H187</f>
        <v>0</v>
      </c>
      <c r="Q187" s="150">
        <v>9.7850000000000006E-2</v>
      </c>
      <c r="R187" s="150">
        <f>Q187*H187</f>
        <v>1.89829</v>
      </c>
      <c r="S187" s="150">
        <v>0</v>
      </c>
      <c r="T187" s="151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52" t="s">
        <v>145</v>
      </c>
      <c r="AT187" s="152" t="s">
        <v>142</v>
      </c>
      <c r="AU187" s="152" t="s">
        <v>86</v>
      </c>
      <c r="AY187" s="16" t="s">
        <v>140</v>
      </c>
      <c r="BE187" s="153">
        <f>IF(N187="základná",J187,0)</f>
        <v>0</v>
      </c>
      <c r="BF187" s="153">
        <f>IF(N187="znížená",J187,0)</f>
        <v>0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6" t="s">
        <v>86</v>
      </c>
      <c r="BK187" s="154">
        <f>ROUND(I187*H187,3)</f>
        <v>0</v>
      </c>
      <c r="BL187" s="16" t="s">
        <v>145</v>
      </c>
      <c r="BM187" s="152" t="s">
        <v>257</v>
      </c>
    </row>
    <row r="188" spans="1:65" s="13" customFormat="1" ht="33.75">
      <c r="B188" s="155"/>
      <c r="D188" s="156" t="s">
        <v>147</v>
      </c>
      <c r="E188" s="157" t="s">
        <v>1</v>
      </c>
      <c r="F188" s="158" t="s">
        <v>258</v>
      </c>
      <c r="H188" s="159">
        <v>19.399999999999999</v>
      </c>
      <c r="I188" s="160"/>
      <c r="L188" s="155"/>
      <c r="M188" s="161"/>
      <c r="N188" s="162"/>
      <c r="O188" s="162"/>
      <c r="P188" s="162"/>
      <c r="Q188" s="162"/>
      <c r="R188" s="162"/>
      <c r="S188" s="162"/>
      <c r="T188" s="163"/>
      <c r="AT188" s="157" t="s">
        <v>147</v>
      </c>
      <c r="AU188" s="157" t="s">
        <v>86</v>
      </c>
      <c r="AV188" s="13" t="s">
        <v>86</v>
      </c>
      <c r="AW188" s="13" t="s">
        <v>31</v>
      </c>
      <c r="AX188" s="13" t="s">
        <v>81</v>
      </c>
      <c r="AY188" s="157" t="s">
        <v>140</v>
      </c>
    </row>
    <row r="189" spans="1:65" s="2" customFormat="1" ht="14.45" customHeight="1">
      <c r="A189" s="31"/>
      <c r="B189" s="140"/>
      <c r="C189" s="141" t="s">
        <v>259</v>
      </c>
      <c r="D189" s="141" t="s">
        <v>142</v>
      </c>
      <c r="E189" s="142" t="s">
        <v>260</v>
      </c>
      <c r="F189" s="143" t="s">
        <v>261</v>
      </c>
      <c r="G189" s="144" t="s">
        <v>186</v>
      </c>
      <c r="H189" s="145">
        <v>220.69</v>
      </c>
      <c r="I189" s="146"/>
      <c r="J189" s="145">
        <f>ROUND(I189*H189,3)</f>
        <v>0</v>
      </c>
      <c r="K189" s="147"/>
      <c r="L189" s="32"/>
      <c r="M189" s="148" t="s">
        <v>1</v>
      </c>
      <c r="N189" s="149" t="s">
        <v>42</v>
      </c>
      <c r="O189" s="57"/>
      <c r="P189" s="150">
        <f>O189*H189</f>
        <v>0</v>
      </c>
      <c r="Q189" s="150">
        <v>4.8999999999999998E-3</v>
      </c>
      <c r="R189" s="150">
        <f>Q189*H189</f>
        <v>1.0813809999999999</v>
      </c>
      <c r="S189" s="150">
        <v>0</v>
      </c>
      <c r="T189" s="151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52" t="s">
        <v>145</v>
      </c>
      <c r="AT189" s="152" t="s">
        <v>142</v>
      </c>
      <c r="AU189" s="152" t="s">
        <v>86</v>
      </c>
      <c r="AY189" s="16" t="s">
        <v>140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6" t="s">
        <v>86</v>
      </c>
      <c r="BK189" s="154">
        <f>ROUND(I189*H189,3)</f>
        <v>0</v>
      </c>
      <c r="BL189" s="16" t="s">
        <v>145</v>
      </c>
      <c r="BM189" s="152" t="s">
        <v>262</v>
      </c>
    </row>
    <row r="190" spans="1:65" s="2" customFormat="1" ht="24.2" customHeight="1">
      <c r="A190" s="31"/>
      <c r="B190" s="140"/>
      <c r="C190" s="141" t="s">
        <v>263</v>
      </c>
      <c r="D190" s="141" t="s">
        <v>142</v>
      </c>
      <c r="E190" s="142" t="s">
        <v>264</v>
      </c>
      <c r="F190" s="143" t="s">
        <v>265</v>
      </c>
      <c r="G190" s="144" t="s">
        <v>186</v>
      </c>
      <c r="H190" s="145">
        <v>7.7519999999999998</v>
      </c>
      <c r="I190" s="146"/>
      <c r="J190" s="145">
        <f>ROUND(I190*H190,3)</f>
        <v>0</v>
      </c>
      <c r="K190" s="147"/>
      <c r="L190" s="32"/>
      <c r="M190" s="148" t="s">
        <v>1</v>
      </c>
      <c r="N190" s="149" t="s">
        <v>42</v>
      </c>
      <c r="O190" s="57"/>
      <c r="P190" s="150">
        <f>O190*H190</f>
        <v>0</v>
      </c>
      <c r="Q190" s="150">
        <v>5.1999999999999998E-3</v>
      </c>
      <c r="R190" s="150">
        <f>Q190*H190</f>
        <v>4.0310399999999996E-2</v>
      </c>
      <c r="S190" s="150">
        <v>0</v>
      </c>
      <c r="T190" s="151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52" t="s">
        <v>145</v>
      </c>
      <c r="AT190" s="152" t="s">
        <v>142</v>
      </c>
      <c r="AU190" s="152" t="s">
        <v>86</v>
      </c>
      <c r="AY190" s="16" t="s">
        <v>140</v>
      </c>
      <c r="BE190" s="153">
        <f>IF(N190="základná",J190,0)</f>
        <v>0</v>
      </c>
      <c r="BF190" s="153">
        <f>IF(N190="znížená",J190,0)</f>
        <v>0</v>
      </c>
      <c r="BG190" s="153">
        <f>IF(N190="zákl. prenesená",J190,0)</f>
        <v>0</v>
      </c>
      <c r="BH190" s="153">
        <f>IF(N190="zníž. prenesená",J190,0)</f>
        <v>0</v>
      </c>
      <c r="BI190" s="153">
        <f>IF(N190="nulová",J190,0)</f>
        <v>0</v>
      </c>
      <c r="BJ190" s="16" t="s">
        <v>86</v>
      </c>
      <c r="BK190" s="154">
        <f>ROUND(I190*H190,3)</f>
        <v>0</v>
      </c>
      <c r="BL190" s="16" t="s">
        <v>145</v>
      </c>
      <c r="BM190" s="152" t="s">
        <v>266</v>
      </c>
    </row>
    <row r="191" spans="1:65" s="2" customFormat="1" ht="24.2" customHeight="1">
      <c r="A191" s="31"/>
      <c r="B191" s="140"/>
      <c r="C191" s="141" t="s">
        <v>267</v>
      </c>
      <c r="D191" s="141" t="s">
        <v>142</v>
      </c>
      <c r="E191" s="142" t="s">
        <v>268</v>
      </c>
      <c r="F191" s="143" t="s">
        <v>269</v>
      </c>
      <c r="G191" s="144" t="s">
        <v>270</v>
      </c>
      <c r="H191" s="145">
        <v>8</v>
      </c>
      <c r="I191" s="146"/>
      <c r="J191" s="145">
        <f>ROUND(I191*H191,3)</f>
        <v>0</v>
      </c>
      <c r="K191" s="147"/>
      <c r="L191" s="32"/>
      <c r="M191" s="148" t="s">
        <v>1</v>
      </c>
      <c r="N191" s="149" t="s">
        <v>42</v>
      </c>
      <c r="O191" s="57"/>
      <c r="P191" s="150">
        <f>O191*H191</f>
        <v>0</v>
      </c>
      <c r="Q191" s="150">
        <v>1.7495875000000001E-2</v>
      </c>
      <c r="R191" s="150">
        <f>Q191*H191</f>
        <v>0.13996700000000001</v>
      </c>
      <c r="S191" s="150">
        <v>0</v>
      </c>
      <c r="T191" s="151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52" t="s">
        <v>145</v>
      </c>
      <c r="AT191" s="152" t="s">
        <v>142</v>
      </c>
      <c r="AU191" s="152" t="s">
        <v>86</v>
      </c>
      <c r="AY191" s="16" t="s">
        <v>140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6" t="s">
        <v>86</v>
      </c>
      <c r="BK191" s="154">
        <f>ROUND(I191*H191,3)</f>
        <v>0</v>
      </c>
      <c r="BL191" s="16" t="s">
        <v>145</v>
      </c>
      <c r="BM191" s="152" t="s">
        <v>271</v>
      </c>
    </row>
    <row r="192" spans="1:65" s="13" customFormat="1" ht="11.25">
      <c r="B192" s="155"/>
      <c r="D192" s="156" t="s">
        <v>147</v>
      </c>
      <c r="E192" s="157" t="s">
        <v>1</v>
      </c>
      <c r="F192" s="158" t="s">
        <v>272</v>
      </c>
      <c r="H192" s="159">
        <v>4</v>
      </c>
      <c r="I192" s="160"/>
      <c r="L192" s="155"/>
      <c r="M192" s="161"/>
      <c r="N192" s="162"/>
      <c r="O192" s="162"/>
      <c r="P192" s="162"/>
      <c r="Q192" s="162"/>
      <c r="R192" s="162"/>
      <c r="S192" s="162"/>
      <c r="T192" s="163"/>
      <c r="AT192" s="157" t="s">
        <v>147</v>
      </c>
      <c r="AU192" s="157" t="s">
        <v>86</v>
      </c>
      <c r="AV192" s="13" t="s">
        <v>86</v>
      </c>
      <c r="AW192" s="13" t="s">
        <v>31</v>
      </c>
      <c r="AX192" s="13" t="s">
        <v>76</v>
      </c>
      <c r="AY192" s="157" t="s">
        <v>140</v>
      </c>
    </row>
    <row r="193" spans="1:65" s="13" customFormat="1" ht="11.25">
      <c r="B193" s="155"/>
      <c r="D193" s="156" t="s">
        <v>147</v>
      </c>
      <c r="E193" s="157" t="s">
        <v>1</v>
      </c>
      <c r="F193" s="158" t="s">
        <v>273</v>
      </c>
      <c r="H193" s="159">
        <v>4</v>
      </c>
      <c r="I193" s="160"/>
      <c r="L193" s="155"/>
      <c r="M193" s="161"/>
      <c r="N193" s="162"/>
      <c r="O193" s="162"/>
      <c r="P193" s="162"/>
      <c r="Q193" s="162"/>
      <c r="R193" s="162"/>
      <c r="S193" s="162"/>
      <c r="T193" s="163"/>
      <c r="AT193" s="157" t="s">
        <v>147</v>
      </c>
      <c r="AU193" s="157" t="s">
        <v>86</v>
      </c>
      <c r="AV193" s="13" t="s">
        <v>86</v>
      </c>
      <c r="AW193" s="13" t="s">
        <v>31</v>
      </c>
      <c r="AX193" s="13" t="s">
        <v>76</v>
      </c>
      <c r="AY193" s="157" t="s">
        <v>140</v>
      </c>
    </row>
    <row r="194" spans="1:65" s="14" customFormat="1" ht="11.25">
      <c r="B194" s="174"/>
      <c r="D194" s="156" t="s">
        <v>147</v>
      </c>
      <c r="E194" s="175" t="s">
        <v>1</v>
      </c>
      <c r="F194" s="176" t="s">
        <v>235</v>
      </c>
      <c r="H194" s="177">
        <v>8</v>
      </c>
      <c r="I194" s="178"/>
      <c r="L194" s="174"/>
      <c r="M194" s="179"/>
      <c r="N194" s="180"/>
      <c r="O194" s="180"/>
      <c r="P194" s="180"/>
      <c r="Q194" s="180"/>
      <c r="R194" s="180"/>
      <c r="S194" s="180"/>
      <c r="T194" s="181"/>
      <c r="AT194" s="175" t="s">
        <v>147</v>
      </c>
      <c r="AU194" s="175" t="s">
        <v>86</v>
      </c>
      <c r="AV194" s="14" t="s">
        <v>145</v>
      </c>
      <c r="AW194" s="14" t="s">
        <v>31</v>
      </c>
      <c r="AX194" s="14" t="s">
        <v>81</v>
      </c>
      <c r="AY194" s="175" t="s">
        <v>140</v>
      </c>
    </row>
    <row r="195" spans="1:65" s="2" customFormat="1" ht="14.45" customHeight="1">
      <c r="A195" s="31"/>
      <c r="B195" s="140"/>
      <c r="C195" s="164" t="s">
        <v>274</v>
      </c>
      <c r="D195" s="164" t="s">
        <v>172</v>
      </c>
      <c r="E195" s="165" t="s">
        <v>275</v>
      </c>
      <c r="F195" s="166" t="s">
        <v>276</v>
      </c>
      <c r="G195" s="167" t="s">
        <v>270</v>
      </c>
      <c r="H195" s="168">
        <v>8</v>
      </c>
      <c r="I195" s="169"/>
      <c r="J195" s="168">
        <f>ROUND(I195*H195,3)</f>
        <v>0</v>
      </c>
      <c r="K195" s="170"/>
      <c r="L195" s="171"/>
      <c r="M195" s="172" t="s">
        <v>1</v>
      </c>
      <c r="N195" s="173" t="s">
        <v>42</v>
      </c>
      <c r="O195" s="57"/>
      <c r="P195" s="150">
        <f>O195*H195</f>
        <v>0</v>
      </c>
      <c r="Q195" s="150">
        <v>1.1299999999999999E-2</v>
      </c>
      <c r="R195" s="150">
        <f>Q195*H195</f>
        <v>9.0399999999999994E-2</v>
      </c>
      <c r="S195" s="150">
        <v>0</v>
      </c>
      <c r="T195" s="151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52" t="s">
        <v>175</v>
      </c>
      <c r="AT195" s="152" t="s">
        <v>172</v>
      </c>
      <c r="AU195" s="152" t="s">
        <v>86</v>
      </c>
      <c r="AY195" s="16" t="s">
        <v>140</v>
      </c>
      <c r="BE195" s="153">
        <f>IF(N195="základná",J195,0)</f>
        <v>0</v>
      </c>
      <c r="BF195" s="153">
        <f>IF(N195="znížená",J195,0)</f>
        <v>0</v>
      </c>
      <c r="BG195" s="153">
        <f>IF(N195="zákl. prenesená",J195,0)</f>
        <v>0</v>
      </c>
      <c r="BH195" s="153">
        <f>IF(N195="zníž. prenesená",J195,0)</f>
        <v>0</v>
      </c>
      <c r="BI195" s="153">
        <f>IF(N195="nulová",J195,0)</f>
        <v>0</v>
      </c>
      <c r="BJ195" s="16" t="s">
        <v>86</v>
      </c>
      <c r="BK195" s="154">
        <f>ROUND(I195*H195,3)</f>
        <v>0</v>
      </c>
      <c r="BL195" s="16" t="s">
        <v>145</v>
      </c>
      <c r="BM195" s="152" t="s">
        <v>277</v>
      </c>
    </row>
    <row r="196" spans="1:65" s="12" customFormat="1" ht="22.9" customHeight="1">
      <c r="B196" s="128"/>
      <c r="D196" s="129" t="s">
        <v>75</v>
      </c>
      <c r="E196" s="138" t="s">
        <v>183</v>
      </c>
      <c r="F196" s="138" t="s">
        <v>278</v>
      </c>
      <c r="I196" s="131"/>
      <c r="J196" s="139">
        <f>BK196</f>
        <v>0</v>
      </c>
      <c r="L196" s="128"/>
      <c r="M196" s="132"/>
      <c r="N196" s="133"/>
      <c r="O196" s="133"/>
      <c r="P196" s="134">
        <f>SUM(P197:P233)</f>
        <v>0</v>
      </c>
      <c r="Q196" s="133"/>
      <c r="R196" s="134">
        <f>SUM(R197:R233)</f>
        <v>0.41415569999999996</v>
      </c>
      <c r="S196" s="133"/>
      <c r="T196" s="135">
        <f>SUM(T197:T233)</f>
        <v>74.854702000000003</v>
      </c>
      <c r="AR196" s="129" t="s">
        <v>81</v>
      </c>
      <c r="AT196" s="136" t="s">
        <v>75</v>
      </c>
      <c r="AU196" s="136" t="s">
        <v>81</v>
      </c>
      <c r="AY196" s="129" t="s">
        <v>140</v>
      </c>
      <c r="BK196" s="137">
        <f>SUM(BK197:BK233)</f>
        <v>0</v>
      </c>
    </row>
    <row r="197" spans="1:65" s="2" customFormat="1" ht="24.2" customHeight="1">
      <c r="A197" s="31"/>
      <c r="B197" s="140"/>
      <c r="C197" s="141" t="s">
        <v>279</v>
      </c>
      <c r="D197" s="141" t="s">
        <v>142</v>
      </c>
      <c r="E197" s="142" t="s">
        <v>280</v>
      </c>
      <c r="F197" s="143" t="s">
        <v>281</v>
      </c>
      <c r="G197" s="144" t="s">
        <v>186</v>
      </c>
      <c r="H197" s="145">
        <v>270.69</v>
      </c>
      <c r="I197" s="146"/>
      <c r="J197" s="145">
        <f>ROUND(I197*H197,3)</f>
        <v>0</v>
      </c>
      <c r="K197" s="147"/>
      <c r="L197" s="32"/>
      <c r="M197" s="148" t="s">
        <v>1</v>
      </c>
      <c r="N197" s="149" t="s">
        <v>42</v>
      </c>
      <c r="O197" s="57"/>
      <c r="P197" s="150">
        <f>O197*H197</f>
        <v>0</v>
      </c>
      <c r="Q197" s="150">
        <v>1.5299999999999999E-3</v>
      </c>
      <c r="R197" s="150">
        <f>Q197*H197</f>
        <v>0.41415569999999996</v>
      </c>
      <c r="S197" s="150">
        <v>0</v>
      </c>
      <c r="T197" s="151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52" t="s">
        <v>145</v>
      </c>
      <c r="AT197" s="152" t="s">
        <v>142</v>
      </c>
      <c r="AU197" s="152" t="s">
        <v>86</v>
      </c>
      <c r="AY197" s="16" t="s">
        <v>140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6" t="s">
        <v>86</v>
      </c>
      <c r="BK197" s="154">
        <f>ROUND(I197*H197,3)</f>
        <v>0</v>
      </c>
      <c r="BL197" s="16" t="s">
        <v>145</v>
      </c>
      <c r="BM197" s="152" t="s">
        <v>282</v>
      </c>
    </row>
    <row r="198" spans="1:65" s="13" customFormat="1" ht="11.25">
      <c r="B198" s="155"/>
      <c r="D198" s="156" t="s">
        <v>147</v>
      </c>
      <c r="E198" s="157" t="s">
        <v>1</v>
      </c>
      <c r="F198" s="158" t="s">
        <v>283</v>
      </c>
      <c r="H198" s="159">
        <v>220.69</v>
      </c>
      <c r="I198" s="160"/>
      <c r="L198" s="155"/>
      <c r="M198" s="161"/>
      <c r="N198" s="162"/>
      <c r="O198" s="162"/>
      <c r="P198" s="162"/>
      <c r="Q198" s="162"/>
      <c r="R198" s="162"/>
      <c r="S198" s="162"/>
      <c r="T198" s="163"/>
      <c r="AT198" s="157" t="s">
        <v>147</v>
      </c>
      <c r="AU198" s="157" t="s">
        <v>86</v>
      </c>
      <c r="AV198" s="13" t="s">
        <v>86</v>
      </c>
      <c r="AW198" s="13" t="s">
        <v>31</v>
      </c>
      <c r="AX198" s="13" t="s">
        <v>76</v>
      </c>
      <c r="AY198" s="157" t="s">
        <v>140</v>
      </c>
    </row>
    <row r="199" spans="1:65" s="13" customFormat="1" ht="11.25">
      <c r="B199" s="155"/>
      <c r="D199" s="156" t="s">
        <v>147</v>
      </c>
      <c r="E199" s="157" t="s">
        <v>1</v>
      </c>
      <c r="F199" s="158" t="s">
        <v>284</v>
      </c>
      <c r="H199" s="159">
        <v>50</v>
      </c>
      <c r="I199" s="160"/>
      <c r="L199" s="155"/>
      <c r="M199" s="161"/>
      <c r="N199" s="162"/>
      <c r="O199" s="162"/>
      <c r="P199" s="162"/>
      <c r="Q199" s="162"/>
      <c r="R199" s="162"/>
      <c r="S199" s="162"/>
      <c r="T199" s="163"/>
      <c r="AT199" s="157" t="s">
        <v>147</v>
      </c>
      <c r="AU199" s="157" t="s">
        <v>86</v>
      </c>
      <c r="AV199" s="13" t="s">
        <v>86</v>
      </c>
      <c r="AW199" s="13" t="s">
        <v>31</v>
      </c>
      <c r="AX199" s="13" t="s">
        <v>76</v>
      </c>
      <c r="AY199" s="157" t="s">
        <v>140</v>
      </c>
    </row>
    <row r="200" spans="1:65" s="14" customFormat="1" ht="11.25">
      <c r="B200" s="174"/>
      <c r="D200" s="156" t="s">
        <v>147</v>
      </c>
      <c r="E200" s="175" t="s">
        <v>1</v>
      </c>
      <c r="F200" s="176" t="s">
        <v>235</v>
      </c>
      <c r="H200" s="177">
        <v>270.69</v>
      </c>
      <c r="I200" s="178"/>
      <c r="L200" s="174"/>
      <c r="M200" s="179"/>
      <c r="N200" s="180"/>
      <c r="O200" s="180"/>
      <c r="P200" s="180"/>
      <c r="Q200" s="180"/>
      <c r="R200" s="180"/>
      <c r="S200" s="180"/>
      <c r="T200" s="181"/>
      <c r="AT200" s="175" t="s">
        <v>147</v>
      </c>
      <c r="AU200" s="175" t="s">
        <v>86</v>
      </c>
      <c r="AV200" s="14" t="s">
        <v>145</v>
      </c>
      <c r="AW200" s="14" t="s">
        <v>31</v>
      </c>
      <c r="AX200" s="14" t="s">
        <v>81</v>
      </c>
      <c r="AY200" s="175" t="s">
        <v>140</v>
      </c>
    </row>
    <row r="201" spans="1:65" s="2" customFormat="1" ht="37.9" customHeight="1">
      <c r="A201" s="31"/>
      <c r="B201" s="140"/>
      <c r="C201" s="141" t="s">
        <v>285</v>
      </c>
      <c r="D201" s="141" t="s">
        <v>142</v>
      </c>
      <c r="E201" s="142" t="s">
        <v>286</v>
      </c>
      <c r="F201" s="143" t="s">
        <v>287</v>
      </c>
      <c r="G201" s="144" t="s">
        <v>186</v>
      </c>
      <c r="H201" s="145">
        <v>130.73599999999999</v>
      </c>
      <c r="I201" s="146"/>
      <c r="J201" s="145">
        <f>ROUND(I201*H201,3)</f>
        <v>0</v>
      </c>
      <c r="K201" s="147"/>
      <c r="L201" s="32"/>
      <c r="M201" s="148" t="s">
        <v>1</v>
      </c>
      <c r="N201" s="149" t="s">
        <v>42</v>
      </c>
      <c r="O201" s="57"/>
      <c r="P201" s="150">
        <f>O201*H201</f>
        <v>0</v>
      </c>
      <c r="Q201" s="150">
        <v>0</v>
      </c>
      <c r="R201" s="150">
        <f>Q201*H201</f>
        <v>0</v>
      </c>
      <c r="S201" s="150">
        <v>0.19600000000000001</v>
      </c>
      <c r="T201" s="151">
        <f>S201*H201</f>
        <v>25.624255999999999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52" t="s">
        <v>145</v>
      </c>
      <c r="AT201" s="152" t="s">
        <v>142</v>
      </c>
      <c r="AU201" s="152" t="s">
        <v>86</v>
      </c>
      <c r="AY201" s="16" t="s">
        <v>140</v>
      </c>
      <c r="BE201" s="153">
        <f>IF(N201="základná",J201,0)</f>
        <v>0</v>
      </c>
      <c r="BF201" s="153">
        <f>IF(N201="znížená",J201,0)</f>
        <v>0</v>
      </c>
      <c r="BG201" s="153">
        <f>IF(N201="zákl. prenesená",J201,0)</f>
        <v>0</v>
      </c>
      <c r="BH201" s="153">
        <f>IF(N201="zníž. prenesená",J201,0)</f>
        <v>0</v>
      </c>
      <c r="BI201" s="153">
        <f>IF(N201="nulová",J201,0)</f>
        <v>0</v>
      </c>
      <c r="BJ201" s="16" t="s">
        <v>86</v>
      </c>
      <c r="BK201" s="154">
        <f>ROUND(I201*H201,3)</f>
        <v>0</v>
      </c>
      <c r="BL201" s="16" t="s">
        <v>145</v>
      </c>
      <c r="BM201" s="152" t="s">
        <v>288</v>
      </c>
    </row>
    <row r="202" spans="1:65" s="13" customFormat="1" ht="11.25">
      <c r="B202" s="155"/>
      <c r="D202" s="156" t="s">
        <v>147</v>
      </c>
      <c r="E202" s="157" t="s">
        <v>1</v>
      </c>
      <c r="F202" s="158" t="s">
        <v>289</v>
      </c>
      <c r="H202" s="159">
        <v>130.73599999999999</v>
      </c>
      <c r="I202" s="160"/>
      <c r="L202" s="155"/>
      <c r="M202" s="161"/>
      <c r="N202" s="162"/>
      <c r="O202" s="162"/>
      <c r="P202" s="162"/>
      <c r="Q202" s="162"/>
      <c r="R202" s="162"/>
      <c r="S202" s="162"/>
      <c r="T202" s="163"/>
      <c r="AT202" s="157" t="s">
        <v>147</v>
      </c>
      <c r="AU202" s="157" t="s">
        <v>86</v>
      </c>
      <c r="AV202" s="13" t="s">
        <v>86</v>
      </c>
      <c r="AW202" s="13" t="s">
        <v>31</v>
      </c>
      <c r="AX202" s="13" t="s">
        <v>81</v>
      </c>
      <c r="AY202" s="157" t="s">
        <v>140</v>
      </c>
    </row>
    <row r="203" spans="1:65" s="2" customFormat="1" ht="37.9" customHeight="1">
      <c r="A203" s="31"/>
      <c r="B203" s="140"/>
      <c r="C203" s="141" t="s">
        <v>290</v>
      </c>
      <c r="D203" s="141" t="s">
        <v>142</v>
      </c>
      <c r="E203" s="142" t="s">
        <v>291</v>
      </c>
      <c r="F203" s="143" t="s">
        <v>292</v>
      </c>
      <c r="G203" s="144" t="s">
        <v>84</v>
      </c>
      <c r="H203" s="145">
        <v>5.1680000000000001</v>
      </c>
      <c r="I203" s="146"/>
      <c r="J203" s="145">
        <f>ROUND(I203*H203,3)</f>
        <v>0</v>
      </c>
      <c r="K203" s="147"/>
      <c r="L203" s="32"/>
      <c r="M203" s="148" t="s">
        <v>1</v>
      </c>
      <c r="N203" s="149" t="s">
        <v>42</v>
      </c>
      <c r="O203" s="57"/>
      <c r="P203" s="150">
        <f>O203*H203</f>
        <v>0</v>
      </c>
      <c r="Q203" s="150">
        <v>0</v>
      </c>
      <c r="R203" s="150">
        <f>Q203*H203</f>
        <v>0</v>
      </c>
      <c r="S203" s="150">
        <v>2.2000000000000002</v>
      </c>
      <c r="T203" s="151">
        <f>S203*H203</f>
        <v>11.369600000000002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52" t="s">
        <v>145</v>
      </c>
      <c r="AT203" s="152" t="s">
        <v>142</v>
      </c>
      <c r="AU203" s="152" t="s">
        <v>86</v>
      </c>
      <c r="AY203" s="16" t="s">
        <v>140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6" t="s">
        <v>86</v>
      </c>
      <c r="BK203" s="154">
        <f>ROUND(I203*H203,3)</f>
        <v>0</v>
      </c>
      <c r="BL203" s="16" t="s">
        <v>145</v>
      </c>
      <c r="BM203" s="152" t="s">
        <v>293</v>
      </c>
    </row>
    <row r="204" spans="1:65" s="13" customFormat="1" ht="11.25">
      <c r="B204" s="155"/>
      <c r="D204" s="156" t="s">
        <v>147</v>
      </c>
      <c r="E204" s="157" t="s">
        <v>1</v>
      </c>
      <c r="F204" s="158" t="s">
        <v>294</v>
      </c>
      <c r="H204" s="159">
        <v>5.1680000000000001</v>
      </c>
      <c r="I204" s="160"/>
      <c r="L204" s="155"/>
      <c r="M204" s="161"/>
      <c r="N204" s="162"/>
      <c r="O204" s="162"/>
      <c r="P204" s="162"/>
      <c r="Q204" s="162"/>
      <c r="R204" s="162"/>
      <c r="S204" s="162"/>
      <c r="T204" s="163"/>
      <c r="AT204" s="157" t="s">
        <v>147</v>
      </c>
      <c r="AU204" s="157" t="s">
        <v>86</v>
      </c>
      <c r="AV204" s="13" t="s">
        <v>86</v>
      </c>
      <c r="AW204" s="13" t="s">
        <v>31</v>
      </c>
      <c r="AX204" s="13" t="s">
        <v>81</v>
      </c>
      <c r="AY204" s="157" t="s">
        <v>140</v>
      </c>
    </row>
    <row r="205" spans="1:65" s="2" customFormat="1" ht="37.9" customHeight="1">
      <c r="A205" s="31"/>
      <c r="B205" s="140"/>
      <c r="C205" s="141" t="s">
        <v>295</v>
      </c>
      <c r="D205" s="141" t="s">
        <v>142</v>
      </c>
      <c r="E205" s="142" t="s">
        <v>296</v>
      </c>
      <c r="F205" s="143" t="s">
        <v>297</v>
      </c>
      <c r="G205" s="144" t="s">
        <v>84</v>
      </c>
      <c r="H205" s="145">
        <v>2.91</v>
      </c>
      <c r="I205" s="146"/>
      <c r="J205" s="145">
        <f>ROUND(I205*H205,3)</f>
        <v>0</v>
      </c>
      <c r="K205" s="147"/>
      <c r="L205" s="32"/>
      <c r="M205" s="148" t="s">
        <v>1</v>
      </c>
      <c r="N205" s="149" t="s">
        <v>42</v>
      </c>
      <c r="O205" s="57"/>
      <c r="P205" s="150">
        <f>O205*H205</f>
        <v>0</v>
      </c>
      <c r="Q205" s="150">
        <v>0</v>
      </c>
      <c r="R205" s="150">
        <f>Q205*H205</f>
        <v>0</v>
      </c>
      <c r="S205" s="150">
        <v>2.2000000000000002</v>
      </c>
      <c r="T205" s="151">
        <f>S205*H205</f>
        <v>6.402000000000001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52" t="s">
        <v>145</v>
      </c>
      <c r="AT205" s="152" t="s">
        <v>142</v>
      </c>
      <c r="AU205" s="152" t="s">
        <v>86</v>
      </c>
      <c r="AY205" s="16" t="s">
        <v>140</v>
      </c>
      <c r="BE205" s="153">
        <f>IF(N205="základná",J205,0)</f>
        <v>0</v>
      </c>
      <c r="BF205" s="153">
        <f>IF(N205="znížená",J205,0)</f>
        <v>0</v>
      </c>
      <c r="BG205" s="153">
        <f>IF(N205="zákl. prenesená",J205,0)</f>
        <v>0</v>
      </c>
      <c r="BH205" s="153">
        <f>IF(N205="zníž. prenesená",J205,0)</f>
        <v>0</v>
      </c>
      <c r="BI205" s="153">
        <f>IF(N205="nulová",J205,0)</f>
        <v>0</v>
      </c>
      <c r="BJ205" s="16" t="s">
        <v>86</v>
      </c>
      <c r="BK205" s="154">
        <f>ROUND(I205*H205,3)</f>
        <v>0</v>
      </c>
      <c r="BL205" s="16" t="s">
        <v>145</v>
      </c>
      <c r="BM205" s="152" t="s">
        <v>298</v>
      </c>
    </row>
    <row r="206" spans="1:65" s="13" customFormat="1" ht="11.25">
      <c r="B206" s="155"/>
      <c r="D206" s="156" t="s">
        <v>147</v>
      </c>
      <c r="E206" s="157" t="s">
        <v>1</v>
      </c>
      <c r="F206" s="158" t="s">
        <v>299</v>
      </c>
      <c r="H206" s="159">
        <v>2.91</v>
      </c>
      <c r="I206" s="160"/>
      <c r="L206" s="155"/>
      <c r="M206" s="161"/>
      <c r="N206" s="162"/>
      <c r="O206" s="162"/>
      <c r="P206" s="162"/>
      <c r="Q206" s="162"/>
      <c r="R206" s="162"/>
      <c r="S206" s="162"/>
      <c r="T206" s="163"/>
      <c r="AT206" s="157" t="s">
        <v>147</v>
      </c>
      <c r="AU206" s="157" t="s">
        <v>86</v>
      </c>
      <c r="AV206" s="13" t="s">
        <v>86</v>
      </c>
      <c r="AW206" s="13" t="s">
        <v>31</v>
      </c>
      <c r="AX206" s="13" t="s">
        <v>81</v>
      </c>
      <c r="AY206" s="157" t="s">
        <v>140</v>
      </c>
    </row>
    <row r="207" spans="1:65" s="2" customFormat="1" ht="37.9" customHeight="1">
      <c r="A207" s="31"/>
      <c r="B207" s="140"/>
      <c r="C207" s="141" t="s">
        <v>300</v>
      </c>
      <c r="D207" s="141" t="s">
        <v>142</v>
      </c>
      <c r="E207" s="142" t="s">
        <v>301</v>
      </c>
      <c r="F207" s="143" t="s">
        <v>302</v>
      </c>
      <c r="G207" s="144" t="s">
        <v>84</v>
      </c>
      <c r="H207" s="145">
        <v>1.2749999999999999</v>
      </c>
      <c r="I207" s="146"/>
      <c r="J207" s="145">
        <f>ROUND(I207*H207,3)</f>
        <v>0</v>
      </c>
      <c r="K207" s="147"/>
      <c r="L207" s="32"/>
      <c r="M207" s="148" t="s">
        <v>1</v>
      </c>
      <c r="N207" s="149" t="s">
        <v>42</v>
      </c>
      <c r="O207" s="57"/>
      <c r="P207" s="150">
        <f>O207*H207</f>
        <v>0</v>
      </c>
      <c r="Q207" s="150">
        <v>0</v>
      </c>
      <c r="R207" s="150">
        <f>Q207*H207</f>
        <v>0</v>
      </c>
      <c r="S207" s="150">
        <v>2.2000000000000002</v>
      </c>
      <c r="T207" s="151">
        <f>S207*H207</f>
        <v>2.8050000000000002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52" t="s">
        <v>145</v>
      </c>
      <c r="AT207" s="152" t="s">
        <v>142</v>
      </c>
      <c r="AU207" s="152" t="s">
        <v>86</v>
      </c>
      <c r="AY207" s="16" t="s">
        <v>140</v>
      </c>
      <c r="BE207" s="153">
        <f>IF(N207="základná",J207,0)</f>
        <v>0</v>
      </c>
      <c r="BF207" s="153">
        <f>IF(N207="znížená",J207,0)</f>
        <v>0</v>
      </c>
      <c r="BG207" s="153">
        <f>IF(N207="zákl. prenesená",J207,0)</f>
        <v>0</v>
      </c>
      <c r="BH207" s="153">
        <f>IF(N207="zníž. prenesená",J207,0)</f>
        <v>0</v>
      </c>
      <c r="BI207" s="153">
        <f>IF(N207="nulová",J207,0)</f>
        <v>0</v>
      </c>
      <c r="BJ207" s="16" t="s">
        <v>86</v>
      </c>
      <c r="BK207" s="154">
        <f>ROUND(I207*H207,3)</f>
        <v>0</v>
      </c>
      <c r="BL207" s="16" t="s">
        <v>145</v>
      </c>
      <c r="BM207" s="152" t="s">
        <v>303</v>
      </c>
    </row>
    <row r="208" spans="1:65" s="13" customFormat="1" ht="11.25">
      <c r="B208" s="155"/>
      <c r="D208" s="156" t="s">
        <v>147</v>
      </c>
      <c r="E208" s="157" t="s">
        <v>1</v>
      </c>
      <c r="F208" s="158" t="s">
        <v>304</v>
      </c>
      <c r="H208" s="159">
        <v>1.2749999999999999</v>
      </c>
      <c r="I208" s="160"/>
      <c r="L208" s="155"/>
      <c r="M208" s="161"/>
      <c r="N208" s="162"/>
      <c r="O208" s="162"/>
      <c r="P208" s="162"/>
      <c r="Q208" s="162"/>
      <c r="R208" s="162"/>
      <c r="S208" s="162"/>
      <c r="T208" s="163"/>
      <c r="AT208" s="157" t="s">
        <v>147</v>
      </c>
      <c r="AU208" s="157" t="s">
        <v>86</v>
      </c>
      <c r="AV208" s="13" t="s">
        <v>86</v>
      </c>
      <c r="AW208" s="13" t="s">
        <v>31</v>
      </c>
      <c r="AX208" s="13" t="s">
        <v>81</v>
      </c>
      <c r="AY208" s="157" t="s">
        <v>140</v>
      </c>
    </row>
    <row r="209" spans="1:65" s="2" customFormat="1" ht="24.2" customHeight="1">
      <c r="A209" s="31"/>
      <c r="B209" s="140"/>
      <c r="C209" s="141" t="s">
        <v>305</v>
      </c>
      <c r="D209" s="141" t="s">
        <v>142</v>
      </c>
      <c r="E209" s="142" t="s">
        <v>306</v>
      </c>
      <c r="F209" s="143" t="s">
        <v>307</v>
      </c>
      <c r="G209" s="144" t="s">
        <v>186</v>
      </c>
      <c r="H209" s="145">
        <v>51.68</v>
      </c>
      <c r="I209" s="146"/>
      <c r="J209" s="145">
        <f>ROUND(I209*H209,3)</f>
        <v>0</v>
      </c>
      <c r="K209" s="147"/>
      <c r="L209" s="32"/>
      <c r="M209" s="148" t="s">
        <v>1</v>
      </c>
      <c r="N209" s="149" t="s">
        <v>42</v>
      </c>
      <c r="O209" s="57"/>
      <c r="P209" s="150">
        <f>O209*H209</f>
        <v>0</v>
      </c>
      <c r="Q209" s="150">
        <v>0</v>
      </c>
      <c r="R209" s="150">
        <f>Q209*H209</f>
        <v>0</v>
      </c>
      <c r="S209" s="150">
        <v>0.02</v>
      </c>
      <c r="T209" s="151">
        <f>S209*H209</f>
        <v>1.0336000000000001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52" t="s">
        <v>145</v>
      </c>
      <c r="AT209" s="152" t="s">
        <v>142</v>
      </c>
      <c r="AU209" s="152" t="s">
        <v>86</v>
      </c>
      <c r="AY209" s="16" t="s">
        <v>140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6" t="s">
        <v>86</v>
      </c>
      <c r="BK209" s="154">
        <f>ROUND(I209*H209,3)</f>
        <v>0</v>
      </c>
      <c r="BL209" s="16" t="s">
        <v>145</v>
      </c>
      <c r="BM209" s="152" t="s">
        <v>308</v>
      </c>
    </row>
    <row r="210" spans="1:65" s="2" customFormat="1" ht="14.45" customHeight="1">
      <c r="A210" s="31"/>
      <c r="B210" s="140"/>
      <c r="C210" s="141" t="s">
        <v>309</v>
      </c>
      <c r="D210" s="141" t="s">
        <v>142</v>
      </c>
      <c r="E210" s="142" t="s">
        <v>310</v>
      </c>
      <c r="F210" s="143" t="s">
        <v>311</v>
      </c>
      <c r="G210" s="144" t="s">
        <v>312</v>
      </c>
      <c r="H210" s="145">
        <v>34.768000000000001</v>
      </c>
      <c r="I210" s="146"/>
      <c r="J210" s="145">
        <f>ROUND(I210*H210,3)</f>
        <v>0</v>
      </c>
      <c r="K210" s="147"/>
      <c r="L210" s="32"/>
      <c r="M210" s="148" t="s">
        <v>1</v>
      </c>
      <c r="N210" s="149" t="s">
        <v>42</v>
      </c>
      <c r="O210" s="57"/>
      <c r="P210" s="150">
        <f>O210*H210</f>
        <v>0</v>
      </c>
      <c r="Q210" s="150">
        <v>0</v>
      </c>
      <c r="R210" s="150">
        <f>Q210*H210</f>
        <v>0</v>
      </c>
      <c r="S210" s="150">
        <v>1.2E-2</v>
      </c>
      <c r="T210" s="151">
        <f>S210*H210</f>
        <v>0.41721600000000003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52" t="s">
        <v>145</v>
      </c>
      <c r="AT210" s="152" t="s">
        <v>142</v>
      </c>
      <c r="AU210" s="152" t="s">
        <v>86</v>
      </c>
      <c r="AY210" s="16" t="s">
        <v>140</v>
      </c>
      <c r="BE210" s="153">
        <f>IF(N210="základná",J210,0)</f>
        <v>0</v>
      </c>
      <c r="BF210" s="153">
        <f>IF(N210="znížená",J210,0)</f>
        <v>0</v>
      </c>
      <c r="BG210" s="153">
        <f>IF(N210="zákl. prenesená",J210,0)</f>
        <v>0</v>
      </c>
      <c r="BH210" s="153">
        <f>IF(N210="zníž. prenesená",J210,0)</f>
        <v>0</v>
      </c>
      <c r="BI210" s="153">
        <f>IF(N210="nulová",J210,0)</f>
        <v>0</v>
      </c>
      <c r="BJ210" s="16" t="s">
        <v>86</v>
      </c>
      <c r="BK210" s="154">
        <f>ROUND(I210*H210,3)</f>
        <v>0</v>
      </c>
      <c r="BL210" s="16" t="s">
        <v>145</v>
      </c>
      <c r="BM210" s="152" t="s">
        <v>313</v>
      </c>
    </row>
    <row r="211" spans="1:65" s="13" customFormat="1" ht="11.25">
      <c r="B211" s="155"/>
      <c r="D211" s="156" t="s">
        <v>147</v>
      </c>
      <c r="E211" s="157" t="s">
        <v>1</v>
      </c>
      <c r="F211" s="158" t="s">
        <v>314</v>
      </c>
      <c r="H211" s="159">
        <v>34.768000000000001</v>
      </c>
      <c r="I211" s="160"/>
      <c r="L211" s="155"/>
      <c r="M211" s="161"/>
      <c r="N211" s="162"/>
      <c r="O211" s="162"/>
      <c r="P211" s="162"/>
      <c r="Q211" s="162"/>
      <c r="R211" s="162"/>
      <c r="S211" s="162"/>
      <c r="T211" s="163"/>
      <c r="AT211" s="157" t="s">
        <v>147</v>
      </c>
      <c r="AU211" s="157" t="s">
        <v>86</v>
      </c>
      <c r="AV211" s="13" t="s">
        <v>86</v>
      </c>
      <c r="AW211" s="13" t="s">
        <v>31</v>
      </c>
      <c r="AX211" s="13" t="s">
        <v>81</v>
      </c>
      <c r="AY211" s="157" t="s">
        <v>140</v>
      </c>
    </row>
    <row r="212" spans="1:65" s="2" customFormat="1" ht="24.2" customHeight="1">
      <c r="A212" s="31"/>
      <c r="B212" s="140"/>
      <c r="C212" s="141" t="s">
        <v>315</v>
      </c>
      <c r="D212" s="141" t="s">
        <v>142</v>
      </c>
      <c r="E212" s="142" t="s">
        <v>316</v>
      </c>
      <c r="F212" s="143" t="s">
        <v>317</v>
      </c>
      <c r="G212" s="144" t="s">
        <v>312</v>
      </c>
      <c r="H212" s="145">
        <v>365.14299999999997</v>
      </c>
      <c r="I212" s="146"/>
      <c r="J212" s="145">
        <f>ROUND(I212*H212,3)</f>
        <v>0</v>
      </c>
      <c r="K212" s="147"/>
      <c r="L212" s="32"/>
      <c r="M212" s="148" t="s">
        <v>1</v>
      </c>
      <c r="N212" s="149" t="s">
        <v>42</v>
      </c>
      <c r="O212" s="57"/>
      <c r="P212" s="150">
        <f>O212*H212</f>
        <v>0</v>
      </c>
      <c r="Q212" s="150">
        <v>0</v>
      </c>
      <c r="R212" s="150">
        <f>Q212*H212</f>
        <v>0</v>
      </c>
      <c r="S212" s="150">
        <v>3.7999999999999999E-2</v>
      </c>
      <c r="T212" s="151">
        <f>S212*H212</f>
        <v>13.875433999999998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52" t="s">
        <v>145</v>
      </c>
      <c r="AT212" s="152" t="s">
        <v>142</v>
      </c>
      <c r="AU212" s="152" t="s">
        <v>86</v>
      </c>
      <c r="AY212" s="16" t="s">
        <v>140</v>
      </c>
      <c r="BE212" s="153">
        <f>IF(N212="základná",J212,0)</f>
        <v>0</v>
      </c>
      <c r="BF212" s="153">
        <f>IF(N212="znížená",J212,0)</f>
        <v>0</v>
      </c>
      <c r="BG212" s="153">
        <f>IF(N212="zákl. prenesená",J212,0)</f>
        <v>0</v>
      </c>
      <c r="BH212" s="153">
        <f>IF(N212="zníž. prenesená",J212,0)</f>
        <v>0</v>
      </c>
      <c r="BI212" s="153">
        <f>IF(N212="nulová",J212,0)</f>
        <v>0</v>
      </c>
      <c r="BJ212" s="16" t="s">
        <v>86</v>
      </c>
      <c r="BK212" s="154">
        <f>ROUND(I212*H212,3)</f>
        <v>0</v>
      </c>
      <c r="BL212" s="16" t="s">
        <v>145</v>
      </c>
      <c r="BM212" s="152" t="s">
        <v>318</v>
      </c>
    </row>
    <row r="213" spans="1:65" s="13" customFormat="1" ht="11.25">
      <c r="B213" s="155"/>
      <c r="D213" s="156" t="s">
        <v>147</v>
      </c>
      <c r="E213" s="157" t="s">
        <v>1</v>
      </c>
      <c r="F213" s="158" t="s">
        <v>319</v>
      </c>
      <c r="H213" s="159">
        <v>307.14299999999997</v>
      </c>
      <c r="I213" s="160"/>
      <c r="L213" s="155"/>
      <c r="M213" s="161"/>
      <c r="N213" s="162"/>
      <c r="O213" s="162"/>
      <c r="P213" s="162"/>
      <c r="Q213" s="162"/>
      <c r="R213" s="162"/>
      <c r="S213" s="162"/>
      <c r="T213" s="163"/>
      <c r="AT213" s="157" t="s">
        <v>147</v>
      </c>
      <c r="AU213" s="157" t="s">
        <v>86</v>
      </c>
      <c r="AV213" s="13" t="s">
        <v>86</v>
      </c>
      <c r="AW213" s="13" t="s">
        <v>31</v>
      </c>
      <c r="AX213" s="13" t="s">
        <v>76</v>
      </c>
      <c r="AY213" s="157" t="s">
        <v>140</v>
      </c>
    </row>
    <row r="214" spans="1:65" s="13" customFormat="1" ht="11.25">
      <c r="B214" s="155"/>
      <c r="D214" s="156" t="s">
        <v>147</v>
      </c>
      <c r="E214" s="157" t="s">
        <v>1</v>
      </c>
      <c r="F214" s="158" t="s">
        <v>320</v>
      </c>
      <c r="H214" s="159">
        <v>58</v>
      </c>
      <c r="I214" s="160"/>
      <c r="L214" s="155"/>
      <c r="M214" s="161"/>
      <c r="N214" s="162"/>
      <c r="O214" s="162"/>
      <c r="P214" s="162"/>
      <c r="Q214" s="162"/>
      <c r="R214" s="162"/>
      <c r="S214" s="162"/>
      <c r="T214" s="163"/>
      <c r="AT214" s="157" t="s">
        <v>147</v>
      </c>
      <c r="AU214" s="157" t="s">
        <v>86</v>
      </c>
      <c r="AV214" s="13" t="s">
        <v>86</v>
      </c>
      <c r="AW214" s="13" t="s">
        <v>31</v>
      </c>
      <c r="AX214" s="13" t="s">
        <v>76</v>
      </c>
      <c r="AY214" s="157" t="s">
        <v>140</v>
      </c>
    </row>
    <row r="215" spans="1:65" s="14" customFormat="1" ht="11.25">
      <c r="B215" s="174"/>
      <c r="D215" s="156" t="s">
        <v>147</v>
      </c>
      <c r="E215" s="175" t="s">
        <v>1</v>
      </c>
      <c r="F215" s="176" t="s">
        <v>235</v>
      </c>
      <c r="H215" s="177">
        <v>365.14299999999997</v>
      </c>
      <c r="I215" s="178"/>
      <c r="L215" s="174"/>
      <c r="M215" s="179"/>
      <c r="N215" s="180"/>
      <c r="O215" s="180"/>
      <c r="P215" s="180"/>
      <c r="Q215" s="180"/>
      <c r="R215" s="180"/>
      <c r="S215" s="180"/>
      <c r="T215" s="181"/>
      <c r="AT215" s="175" t="s">
        <v>147</v>
      </c>
      <c r="AU215" s="175" t="s">
        <v>86</v>
      </c>
      <c r="AV215" s="14" t="s">
        <v>145</v>
      </c>
      <c r="AW215" s="14" t="s">
        <v>31</v>
      </c>
      <c r="AX215" s="14" t="s">
        <v>81</v>
      </c>
      <c r="AY215" s="175" t="s">
        <v>140</v>
      </c>
    </row>
    <row r="216" spans="1:65" s="2" customFormat="1" ht="14.45" customHeight="1">
      <c r="A216" s="31"/>
      <c r="B216" s="140"/>
      <c r="C216" s="141" t="s">
        <v>321</v>
      </c>
      <c r="D216" s="141" t="s">
        <v>142</v>
      </c>
      <c r="E216" s="142" t="s">
        <v>322</v>
      </c>
      <c r="F216" s="143" t="s">
        <v>323</v>
      </c>
      <c r="G216" s="144" t="s">
        <v>312</v>
      </c>
      <c r="H216" s="145">
        <v>131.733</v>
      </c>
      <c r="I216" s="146"/>
      <c r="J216" s="145">
        <f>ROUND(I216*H216,3)</f>
        <v>0</v>
      </c>
      <c r="K216" s="147"/>
      <c r="L216" s="32"/>
      <c r="M216" s="148" t="s">
        <v>1</v>
      </c>
      <c r="N216" s="149" t="s">
        <v>42</v>
      </c>
      <c r="O216" s="57"/>
      <c r="P216" s="150">
        <f>O216*H216</f>
        <v>0</v>
      </c>
      <c r="Q216" s="150">
        <v>0</v>
      </c>
      <c r="R216" s="150">
        <f>Q216*H216</f>
        <v>0</v>
      </c>
      <c r="S216" s="150">
        <v>0</v>
      </c>
      <c r="T216" s="151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52" t="s">
        <v>145</v>
      </c>
      <c r="AT216" s="152" t="s">
        <v>142</v>
      </c>
      <c r="AU216" s="152" t="s">
        <v>86</v>
      </c>
      <c r="AY216" s="16" t="s">
        <v>140</v>
      </c>
      <c r="BE216" s="153">
        <f>IF(N216="základná",J216,0)</f>
        <v>0</v>
      </c>
      <c r="BF216" s="153">
        <f>IF(N216="znížená",J216,0)</f>
        <v>0</v>
      </c>
      <c r="BG216" s="153">
        <f>IF(N216="zákl. prenesená",J216,0)</f>
        <v>0</v>
      </c>
      <c r="BH216" s="153">
        <f>IF(N216="zníž. prenesená",J216,0)</f>
        <v>0</v>
      </c>
      <c r="BI216" s="153">
        <f>IF(N216="nulová",J216,0)</f>
        <v>0</v>
      </c>
      <c r="BJ216" s="16" t="s">
        <v>86</v>
      </c>
      <c r="BK216" s="154">
        <f>ROUND(I216*H216,3)</f>
        <v>0</v>
      </c>
      <c r="BL216" s="16" t="s">
        <v>145</v>
      </c>
      <c r="BM216" s="152" t="s">
        <v>324</v>
      </c>
    </row>
    <row r="217" spans="1:65" s="13" customFormat="1" ht="11.25">
      <c r="B217" s="155"/>
      <c r="D217" s="156" t="s">
        <v>147</v>
      </c>
      <c r="E217" s="157" t="s">
        <v>1</v>
      </c>
      <c r="F217" s="158" t="s">
        <v>325</v>
      </c>
      <c r="H217" s="159">
        <v>131.733</v>
      </c>
      <c r="I217" s="160"/>
      <c r="L217" s="155"/>
      <c r="M217" s="161"/>
      <c r="N217" s="162"/>
      <c r="O217" s="162"/>
      <c r="P217" s="162"/>
      <c r="Q217" s="162"/>
      <c r="R217" s="162"/>
      <c r="S217" s="162"/>
      <c r="T217" s="163"/>
      <c r="AT217" s="157" t="s">
        <v>147</v>
      </c>
      <c r="AU217" s="157" t="s">
        <v>86</v>
      </c>
      <c r="AV217" s="13" t="s">
        <v>86</v>
      </c>
      <c r="AW217" s="13" t="s">
        <v>31</v>
      </c>
      <c r="AX217" s="13" t="s">
        <v>81</v>
      </c>
      <c r="AY217" s="157" t="s">
        <v>140</v>
      </c>
    </row>
    <row r="218" spans="1:65" s="2" customFormat="1" ht="37.9" customHeight="1">
      <c r="A218" s="31"/>
      <c r="B218" s="140"/>
      <c r="C218" s="141" t="s">
        <v>326</v>
      </c>
      <c r="D218" s="141" t="s">
        <v>142</v>
      </c>
      <c r="E218" s="142" t="s">
        <v>327</v>
      </c>
      <c r="F218" s="143" t="s">
        <v>328</v>
      </c>
      <c r="G218" s="144" t="s">
        <v>186</v>
      </c>
      <c r="H218" s="145">
        <v>120.84699999999999</v>
      </c>
      <c r="I218" s="146"/>
      <c r="J218" s="145">
        <f>ROUND(I218*H218,3)</f>
        <v>0</v>
      </c>
      <c r="K218" s="147"/>
      <c r="L218" s="32"/>
      <c r="M218" s="148" t="s">
        <v>1</v>
      </c>
      <c r="N218" s="149" t="s">
        <v>42</v>
      </c>
      <c r="O218" s="57"/>
      <c r="P218" s="150">
        <f>O218*H218</f>
        <v>0</v>
      </c>
      <c r="Q218" s="150">
        <v>0</v>
      </c>
      <c r="R218" s="150">
        <f>Q218*H218</f>
        <v>0</v>
      </c>
      <c r="S218" s="150">
        <v>6.8000000000000005E-2</v>
      </c>
      <c r="T218" s="151">
        <f>S218*H218</f>
        <v>8.2175960000000003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52" t="s">
        <v>145</v>
      </c>
      <c r="AT218" s="152" t="s">
        <v>142</v>
      </c>
      <c r="AU218" s="152" t="s">
        <v>86</v>
      </c>
      <c r="AY218" s="16" t="s">
        <v>140</v>
      </c>
      <c r="BE218" s="153">
        <f>IF(N218="základná",J218,0)</f>
        <v>0</v>
      </c>
      <c r="BF218" s="153">
        <f>IF(N218="znížená",J218,0)</f>
        <v>0</v>
      </c>
      <c r="BG218" s="153">
        <f>IF(N218="zákl. prenesená",J218,0)</f>
        <v>0</v>
      </c>
      <c r="BH218" s="153">
        <f>IF(N218="zníž. prenesená",J218,0)</f>
        <v>0</v>
      </c>
      <c r="BI218" s="153">
        <f>IF(N218="nulová",J218,0)</f>
        <v>0</v>
      </c>
      <c r="BJ218" s="16" t="s">
        <v>86</v>
      </c>
      <c r="BK218" s="154">
        <f>ROUND(I218*H218,3)</f>
        <v>0</v>
      </c>
      <c r="BL218" s="16" t="s">
        <v>145</v>
      </c>
      <c r="BM218" s="152" t="s">
        <v>329</v>
      </c>
    </row>
    <row r="219" spans="1:65" s="13" customFormat="1" ht="22.5">
      <c r="B219" s="155"/>
      <c r="D219" s="156" t="s">
        <v>147</v>
      </c>
      <c r="E219" s="157" t="s">
        <v>1</v>
      </c>
      <c r="F219" s="158" t="s">
        <v>330</v>
      </c>
      <c r="H219" s="159">
        <v>120.84699999999999</v>
      </c>
      <c r="I219" s="160"/>
      <c r="L219" s="155"/>
      <c r="M219" s="161"/>
      <c r="N219" s="162"/>
      <c r="O219" s="162"/>
      <c r="P219" s="162"/>
      <c r="Q219" s="162"/>
      <c r="R219" s="162"/>
      <c r="S219" s="162"/>
      <c r="T219" s="163"/>
      <c r="AT219" s="157" t="s">
        <v>147</v>
      </c>
      <c r="AU219" s="157" t="s">
        <v>86</v>
      </c>
      <c r="AV219" s="13" t="s">
        <v>86</v>
      </c>
      <c r="AW219" s="13" t="s">
        <v>31</v>
      </c>
      <c r="AX219" s="13" t="s">
        <v>81</v>
      </c>
      <c r="AY219" s="157" t="s">
        <v>140</v>
      </c>
    </row>
    <row r="220" spans="1:65" s="2" customFormat="1" ht="24.2" customHeight="1">
      <c r="A220" s="31"/>
      <c r="B220" s="140"/>
      <c r="C220" s="141" t="s">
        <v>331</v>
      </c>
      <c r="D220" s="141" t="s">
        <v>142</v>
      </c>
      <c r="E220" s="142" t="s">
        <v>332</v>
      </c>
      <c r="F220" s="143" t="s">
        <v>333</v>
      </c>
      <c r="G220" s="144" t="s">
        <v>186</v>
      </c>
      <c r="H220" s="145">
        <v>70</v>
      </c>
      <c r="I220" s="146"/>
      <c r="J220" s="145">
        <f>ROUND(I220*H220,3)</f>
        <v>0</v>
      </c>
      <c r="K220" s="147"/>
      <c r="L220" s="32"/>
      <c r="M220" s="148" t="s">
        <v>1</v>
      </c>
      <c r="N220" s="149" t="s">
        <v>42</v>
      </c>
      <c r="O220" s="57"/>
      <c r="P220" s="150">
        <f>O220*H220</f>
        <v>0</v>
      </c>
      <c r="Q220" s="150">
        <v>0</v>
      </c>
      <c r="R220" s="150">
        <f>Q220*H220</f>
        <v>0</v>
      </c>
      <c r="S220" s="150">
        <v>7.2999999999999995E-2</v>
      </c>
      <c r="T220" s="151">
        <f>S220*H220</f>
        <v>5.1099999999999994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52" t="s">
        <v>145</v>
      </c>
      <c r="AT220" s="152" t="s">
        <v>142</v>
      </c>
      <c r="AU220" s="152" t="s">
        <v>86</v>
      </c>
      <c r="AY220" s="16" t="s">
        <v>140</v>
      </c>
      <c r="BE220" s="153">
        <f>IF(N220="základná",J220,0)</f>
        <v>0</v>
      </c>
      <c r="BF220" s="153">
        <f>IF(N220="znížená",J220,0)</f>
        <v>0</v>
      </c>
      <c r="BG220" s="153">
        <f>IF(N220="zákl. prenesená",J220,0)</f>
        <v>0</v>
      </c>
      <c r="BH220" s="153">
        <f>IF(N220="zníž. prenesená",J220,0)</f>
        <v>0</v>
      </c>
      <c r="BI220" s="153">
        <f>IF(N220="nulová",J220,0)</f>
        <v>0</v>
      </c>
      <c r="BJ220" s="16" t="s">
        <v>86</v>
      </c>
      <c r="BK220" s="154">
        <f>ROUND(I220*H220,3)</f>
        <v>0</v>
      </c>
      <c r="BL220" s="16" t="s">
        <v>145</v>
      </c>
      <c r="BM220" s="152" t="s">
        <v>334</v>
      </c>
    </row>
    <row r="221" spans="1:65" s="13" customFormat="1" ht="11.25">
      <c r="B221" s="155"/>
      <c r="D221" s="156" t="s">
        <v>147</v>
      </c>
      <c r="E221" s="157" t="s">
        <v>1</v>
      </c>
      <c r="F221" s="158" t="s">
        <v>335</v>
      </c>
      <c r="H221" s="159">
        <v>70</v>
      </c>
      <c r="I221" s="160"/>
      <c r="L221" s="155"/>
      <c r="M221" s="161"/>
      <c r="N221" s="162"/>
      <c r="O221" s="162"/>
      <c r="P221" s="162"/>
      <c r="Q221" s="162"/>
      <c r="R221" s="162"/>
      <c r="S221" s="162"/>
      <c r="T221" s="163"/>
      <c r="AT221" s="157" t="s">
        <v>147</v>
      </c>
      <c r="AU221" s="157" t="s">
        <v>86</v>
      </c>
      <c r="AV221" s="13" t="s">
        <v>86</v>
      </c>
      <c r="AW221" s="13" t="s">
        <v>31</v>
      </c>
      <c r="AX221" s="13" t="s">
        <v>81</v>
      </c>
      <c r="AY221" s="157" t="s">
        <v>140</v>
      </c>
    </row>
    <row r="222" spans="1:65" s="2" customFormat="1" ht="24.2" customHeight="1">
      <c r="A222" s="31"/>
      <c r="B222" s="140"/>
      <c r="C222" s="141" t="s">
        <v>336</v>
      </c>
      <c r="D222" s="141" t="s">
        <v>142</v>
      </c>
      <c r="E222" s="142" t="s">
        <v>337</v>
      </c>
      <c r="F222" s="143" t="s">
        <v>338</v>
      </c>
      <c r="G222" s="144" t="s">
        <v>164</v>
      </c>
      <c r="H222" s="145">
        <v>76.921999999999997</v>
      </c>
      <c r="I222" s="146"/>
      <c r="J222" s="145">
        <f>ROUND(I222*H222,3)</f>
        <v>0</v>
      </c>
      <c r="K222" s="147"/>
      <c r="L222" s="32"/>
      <c r="M222" s="148" t="s">
        <v>1</v>
      </c>
      <c r="N222" s="149" t="s">
        <v>42</v>
      </c>
      <c r="O222" s="57"/>
      <c r="P222" s="150">
        <f>O222*H222</f>
        <v>0</v>
      </c>
      <c r="Q222" s="150">
        <v>0</v>
      </c>
      <c r="R222" s="150">
        <f>Q222*H222</f>
        <v>0</v>
      </c>
      <c r="S222" s="150">
        <v>0</v>
      </c>
      <c r="T222" s="151">
        <f>S222*H222</f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52" t="s">
        <v>145</v>
      </c>
      <c r="AT222" s="152" t="s">
        <v>142</v>
      </c>
      <c r="AU222" s="152" t="s">
        <v>86</v>
      </c>
      <c r="AY222" s="16" t="s">
        <v>140</v>
      </c>
      <c r="BE222" s="153">
        <f>IF(N222="základná",J222,0)</f>
        <v>0</v>
      </c>
      <c r="BF222" s="153">
        <f>IF(N222="znížená",J222,0)</f>
        <v>0</v>
      </c>
      <c r="BG222" s="153">
        <f>IF(N222="zákl. prenesená",J222,0)</f>
        <v>0</v>
      </c>
      <c r="BH222" s="153">
        <f>IF(N222="zníž. prenesená",J222,0)</f>
        <v>0</v>
      </c>
      <c r="BI222" s="153">
        <f>IF(N222="nulová",J222,0)</f>
        <v>0</v>
      </c>
      <c r="BJ222" s="16" t="s">
        <v>86</v>
      </c>
      <c r="BK222" s="154">
        <f>ROUND(I222*H222,3)</f>
        <v>0</v>
      </c>
      <c r="BL222" s="16" t="s">
        <v>145</v>
      </c>
      <c r="BM222" s="152" t="s">
        <v>339</v>
      </c>
    </row>
    <row r="223" spans="1:65" s="2" customFormat="1" ht="24.2" customHeight="1">
      <c r="A223" s="31"/>
      <c r="B223" s="140"/>
      <c r="C223" s="141" t="s">
        <v>340</v>
      </c>
      <c r="D223" s="141" t="s">
        <v>142</v>
      </c>
      <c r="E223" s="142" t="s">
        <v>341</v>
      </c>
      <c r="F223" s="143" t="s">
        <v>342</v>
      </c>
      <c r="G223" s="144" t="s">
        <v>164</v>
      </c>
      <c r="H223" s="145">
        <v>230.76599999999999</v>
      </c>
      <c r="I223" s="146"/>
      <c r="J223" s="145">
        <f>ROUND(I223*H223,3)</f>
        <v>0</v>
      </c>
      <c r="K223" s="147"/>
      <c r="L223" s="32"/>
      <c r="M223" s="148" t="s">
        <v>1</v>
      </c>
      <c r="N223" s="149" t="s">
        <v>42</v>
      </c>
      <c r="O223" s="57"/>
      <c r="P223" s="150">
        <f>O223*H223</f>
        <v>0</v>
      </c>
      <c r="Q223" s="150">
        <v>0</v>
      </c>
      <c r="R223" s="150">
        <f>Q223*H223</f>
        <v>0</v>
      </c>
      <c r="S223" s="150">
        <v>0</v>
      </c>
      <c r="T223" s="151">
        <f>S223*H223</f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52" t="s">
        <v>145</v>
      </c>
      <c r="AT223" s="152" t="s">
        <v>142</v>
      </c>
      <c r="AU223" s="152" t="s">
        <v>86</v>
      </c>
      <c r="AY223" s="16" t="s">
        <v>140</v>
      </c>
      <c r="BE223" s="153">
        <f>IF(N223="základná",J223,0)</f>
        <v>0</v>
      </c>
      <c r="BF223" s="153">
        <f>IF(N223="znížená",J223,0)</f>
        <v>0</v>
      </c>
      <c r="BG223" s="153">
        <f>IF(N223="zákl. prenesená",J223,0)</f>
        <v>0</v>
      </c>
      <c r="BH223" s="153">
        <f>IF(N223="zníž. prenesená",J223,0)</f>
        <v>0</v>
      </c>
      <c r="BI223" s="153">
        <f>IF(N223="nulová",J223,0)</f>
        <v>0</v>
      </c>
      <c r="BJ223" s="16" t="s">
        <v>86</v>
      </c>
      <c r="BK223" s="154">
        <f>ROUND(I223*H223,3)</f>
        <v>0</v>
      </c>
      <c r="BL223" s="16" t="s">
        <v>145</v>
      </c>
      <c r="BM223" s="152" t="s">
        <v>343</v>
      </c>
    </row>
    <row r="224" spans="1:65" s="13" customFormat="1" ht="11.25">
      <c r="B224" s="155"/>
      <c r="D224" s="156" t="s">
        <v>147</v>
      </c>
      <c r="F224" s="158" t="s">
        <v>344</v>
      </c>
      <c r="H224" s="159">
        <v>230.76599999999999</v>
      </c>
      <c r="I224" s="160"/>
      <c r="L224" s="155"/>
      <c r="M224" s="161"/>
      <c r="N224" s="162"/>
      <c r="O224" s="162"/>
      <c r="P224" s="162"/>
      <c r="Q224" s="162"/>
      <c r="R224" s="162"/>
      <c r="S224" s="162"/>
      <c r="T224" s="163"/>
      <c r="AT224" s="157" t="s">
        <v>147</v>
      </c>
      <c r="AU224" s="157" t="s">
        <v>86</v>
      </c>
      <c r="AV224" s="13" t="s">
        <v>86</v>
      </c>
      <c r="AW224" s="13" t="s">
        <v>3</v>
      </c>
      <c r="AX224" s="13" t="s">
        <v>81</v>
      </c>
      <c r="AY224" s="157" t="s">
        <v>140</v>
      </c>
    </row>
    <row r="225" spans="1:65" s="2" customFormat="1" ht="14.45" customHeight="1">
      <c r="A225" s="31"/>
      <c r="B225" s="140"/>
      <c r="C225" s="141" t="s">
        <v>345</v>
      </c>
      <c r="D225" s="141" t="s">
        <v>142</v>
      </c>
      <c r="E225" s="142" t="s">
        <v>346</v>
      </c>
      <c r="F225" s="143" t="s">
        <v>347</v>
      </c>
      <c r="G225" s="144" t="s">
        <v>164</v>
      </c>
      <c r="H225" s="145">
        <v>76.921999999999997</v>
      </c>
      <c r="I225" s="146"/>
      <c r="J225" s="145">
        <f>ROUND(I225*H225,3)</f>
        <v>0</v>
      </c>
      <c r="K225" s="147"/>
      <c r="L225" s="32"/>
      <c r="M225" s="148" t="s">
        <v>1</v>
      </c>
      <c r="N225" s="149" t="s">
        <v>42</v>
      </c>
      <c r="O225" s="57"/>
      <c r="P225" s="150">
        <f>O225*H225</f>
        <v>0</v>
      </c>
      <c r="Q225" s="150">
        <v>0</v>
      </c>
      <c r="R225" s="150">
        <f>Q225*H225</f>
        <v>0</v>
      </c>
      <c r="S225" s="150">
        <v>0</v>
      </c>
      <c r="T225" s="151">
        <f>S225*H225</f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52" t="s">
        <v>145</v>
      </c>
      <c r="AT225" s="152" t="s">
        <v>142</v>
      </c>
      <c r="AU225" s="152" t="s">
        <v>86</v>
      </c>
      <c r="AY225" s="16" t="s">
        <v>140</v>
      </c>
      <c r="BE225" s="153">
        <f>IF(N225="základná",J225,0)</f>
        <v>0</v>
      </c>
      <c r="BF225" s="153">
        <f>IF(N225="znížená",J225,0)</f>
        <v>0</v>
      </c>
      <c r="BG225" s="153">
        <f>IF(N225="zákl. prenesená",J225,0)</f>
        <v>0</v>
      </c>
      <c r="BH225" s="153">
        <f>IF(N225="zníž. prenesená",J225,0)</f>
        <v>0</v>
      </c>
      <c r="BI225" s="153">
        <f>IF(N225="nulová",J225,0)</f>
        <v>0</v>
      </c>
      <c r="BJ225" s="16" t="s">
        <v>86</v>
      </c>
      <c r="BK225" s="154">
        <f>ROUND(I225*H225,3)</f>
        <v>0</v>
      </c>
      <c r="BL225" s="16" t="s">
        <v>145</v>
      </c>
      <c r="BM225" s="152" t="s">
        <v>348</v>
      </c>
    </row>
    <row r="226" spans="1:65" s="2" customFormat="1" ht="24.2" customHeight="1">
      <c r="A226" s="31"/>
      <c r="B226" s="140"/>
      <c r="C226" s="141" t="s">
        <v>349</v>
      </c>
      <c r="D226" s="141" t="s">
        <v>142</v>
      </c>
      <c r="E226" s="142" t="s">
        <v>350</v>
      </c>
      <c r="F226" s="143" t="s">
        <v>351</v>
      </c>
      <c r="G226" s="144" t="s">
        <v>164</v>
      </c>
      <c r="H226" s="145">
        <v>1461.518</v>
      </c>
      <c r="I226" s="146"/>
      <c r="J226" s="145">
        <f>ROUND(I226*H226,3)</f>
        <v>0</v>
      </c>
      <c r="K226" s="147"/>
      <c r="L226" s="32"/>
      <c r="M226" s="148" t="s">
        <v>1</v>
      </c>
      <c r="N226" s="149" t="s">
        <v>42</v>
      </c>
      <c r="O226" s="57"/>
      <c r="P226" s="150">
        <f>O226*H226</f>
        <v>0</v>
      </c>
      <c r="Q226" s="150">
        <v>0</v>
      </c>
      <c r="R226" s="150">
        <f>Q226*H226</f>
        <v>0</v>
      </c>
      <c r="S226" s="150">
        <v>0</v>
      </c>
      <c r="T226" s="151">
        <f>S226*H226</f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52" t="s">
        <v>145</v>
      </c>
      <c r="AT226" s="152" t="s">
        <v>142</v>
      </c>
      <c r="AU226" s="152" t="s">
        <v>86</v>
      </c>
      <c r="AY226" s="16" t="s">
        <v>140</v>
      </c>
      <c r="BE226" s="153">
        <f>IF(N226="základná",J226,0)</f>
        <v>0</v>
      </c>
      <c r="BF226" s="153">
        <f>IF(N226="znížená",J226,0)</f>
        <v>0</v>
      </c>
      <c r="BG226" s="153">
        <f>IF(N226="zákl. prenesená",J226,0)</f>
        <v>0</v>
      </c>
      <c r="BH226" s="153">
        <f>IF(N226="zníž. prenesená",J226,0)</f>
        <v>0</v>
      </c>
      <c r="BI226" s="153">
        <f>IF(N226="nulová",J226,0)</f>
        <v>0</v>
      </c>
      <c r="BJ226" s="16" t="s">
        <v>86</v>
      </c>
      <c r="BK226" s="154">
        <f>ROUND(I226*H226,3)</f>
        <v>0</v>
      </c>
      <c r="BL226" s="16" t="s">
        <v>145</v>
      </c>
      <c r="BM226" s="152" t="s">
        <v>352</v>
      </c>
    </row>
    <row r="227" spans="1:65" s="13" customFormat="1" ht="11.25">
      <c r="B227" s="155"/>
      <c r="D227" s="156" t="s">
        <v>147</v>
      </c>
      <c r="F227" s="158" t="s">
        <v>353</v>
      </c>
      <c r="H227" s="159">
        <v>1461.518</v>
      </c>
      <c r="I227" s="160"/>
      <c r="L227" s="155"/>
      <c r="M227" s="161"/>
      <c r="N227" s="162"/>
      <c r="O227" s="162"/>
      <c r="P227" s="162"/>
      <c r="Q227" s="162"/>
      <c r="R227" s="162"/>
      <c r="S227" s="162"/>
      <c r="T227" s="163"/>
      <c r="AT227" s="157" t="s">
        <v>147</v>
      </c>
      <c r="AU227" s="157" t="s">
        <v>86</v>
      </c>
      <c r="AV227" s="13" t="s">
        <v>86</v>
      </c>
      <c r="AW227" s="13" t="s">
        <v>3</v>
      </c>
      <c r="AX227" s="13" t="s">
        <v>81</v>
      </c>
      <c r="AY227" s="157" t="s">
        <v>140</v>
      </c>
    </row>
    <row r="228" spans="1:65" s="2" customFormat="1" ht="24.2" customHeight="1">
      <c r="A228" s="31"/>
      <c r="B228" s="140"/>
      <c r="C228" s="141" t="s">
        <v>354</v>
      </c>
      <c r="D228" s="141" t="s">
        <v>142</v>
      </c>
      <c r="E228" s="142" t="s">
        <v>355</v>
      </c>
      <c r="F228" s="143" t="s">
        <v>356</v>
      </c>
      <c r="G228" s="144" t="s">
        <v>164</v>
      </c>
      <c r="H228" s="145">
        <v>76.921999999999997</v>
      </c>
      <c r="I228" s="146"/>
      <c r="J228" s="145">
        <f>ROUND(I228*H228,3)</f>
        <v>0</v>
      </c>
      <c r="K228" s="147"/>
      <c r="L228" s="32"/>
      <c r="M228" s="148" t="s">
        <v>1</v>
      </c>
      <c r="N228" s="149" t="s">
        <v>42</v>
      </c>
      <c r="O228" s="57"/>
      <c r="P228" s="150">
        <f>O228*H228</f>
        <v>0</v>
      </c>
      <c r="Q228" s="150">
        <v>0</v>
      </c>
      <c r="R228" s="150">
        <f>Q228*H228</f>
        <v>0</v>
      </c>
      <c r="S228" s="150">
        <v>0</v>
      </c>
      <c r="T228" s="151">
        <f>S228*H228</f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52" t="s">
        <v>145</v>
      </c>
      <c r="AT228" s="152" t="s">
        <v>142</v>
      </c>
      <c r="AU228" s="152" t="s">
        <v>86</v>
      </c>
      <c r="AY228" s="16" t="s">
        <v>140</v>
      </c>
      <c r="BE228" s="153">
        <f>IF(N228="základná",J228,0)</f>
        <v>0</v>
      </c>
      <c r="BF228" s="153">
        <f>IF(N228="znížená",J228,0)</f>
        <v>0</v>
      </c>
      <c r="BG228" s="153">
        <f>IF(N228="zákl. prenesená",J228,0)</f>
        <v>0</v>
      </c>
      <c r="BH228" s="153">
        <f>IF(N228="zníž. prenesená",J228,0)</f>
        <v>0</v>
      </c>
      <c r="BI228" s="153">
        <f>IF(N228="nulová",J228,0)</f>
        <v>0</v>
      </c>
      <c r="BJ228" s="16" t="s">
        <v>86</v>
      </c>
      <c r="BK228" s="154">
        <f>ROUND(I228*H228,3)</f>
        <v>0</v>
      </c>
      <c r="BL228" s="16" t="s">
        <v>145</v>
      </c>
      <c r="BM228" s="152" t="s">
        <v>357</v>
      </c>
    </row>
    <row r="229" spans="1:65" s="2" customFormat="1" ht="24.2" customHeight="1">
      <c r="A229" s="31"/>
      <c r="B229" s="140"/>
      <c r="C229" s="141" t="s">
        <v>358</v>
      </c>
      <c r="D229" s="141" t="s">
        <v>142</v>
      </c>
      <c r="E229" s="142" t="s">
        <v>359</v>
      </c>
      <c r="F229" s="143" t="s">
        <v>360</v>
      </c>
      <c r="G229" s="144" t="s">
        <v>164</v>
      </c>
      <c r="H229" s="145">
        <v>76.921999999999997</v>
      </c>
      <c r="I229" s="146"/>
      <c r="J229" s="145">
        <f>ROUND(I229*H229,3)</f>
        <v>0</v>
      </c>
      <c r="K229" s="147"/>
      <c r="L229" s="32"/>
      <c r="M229" s="148" t="s">
        <v>1</v>
      </c>
      <c r="N229" s="149" t="s">
        <v>42</v>
      </c>
      <c r="O229" s="57"/>
      <c r="P229" s="150">
        <f>O229*H229</f>
        <v>0</v>
      </c>
      <c r="Q229" s="150">
        <v>0</v>
      </c>
      <c r="R229" s="150">
        <f>Q229*H229</f>
        <v>0</v>
      </c>
      <c r="S229" s="150">
        <v>0</v>
      </c>
      <c r="T229" s="151">
        <f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52" t="s">
        <v>145</v>
      </c>
      <c r="AT229" s="152" t="s">
        <v>142</v>
      </c>
      <c r="AU229" s="152" t="s">
        <v>86</v>
      </c>
      <c r="AY229" s="16" t="s">
        <v>140</v>
      </c>
      <c r="BE229" s="153">
        <f>IF(N229="základná",J229,0)</f>
        <v>0</v>
      </c>
      <c r="BF229" s="153">
        <f>IF(N229="znížená",J229,0)</f>
        <v>0</v>
      </c>
      <c r="BG229" s="153">
        <f>IF(N229="zákl. prenesená",J229,0)</f>
        <v>0</v>
      </c>
      <c r="BH229" s="153">
        <f>IF(N229="zníž. prenesená",J229,0)</f>
        <v>0</v>
      </c>
      <c r="BI229" s="153">
        <f>IF(N229="nulová",J229,0)</f>
        <v>0</v>
      </c>
      <c r="BJ229" s="16" t="s">
        <v>86</v>
      </c>
      <c r="BK229" s="154">
        <f>ROUND(I229*H229,3)</f>
        <v>0</v>
      </c>
      <c r="BL229" s="16" t="s">
        <v>145</v>
      </c>
      <c r="BM229" s="152" t="s">
        <v>361</v>
      </c>
    </row>
    <row r="230" spans="1:65" s="2" customFormat="1" ht="24.2" customHeight="1">
      <c r="A230" s="31"/>
      <c r="B230" s="140"/>
      <c r="C230" s="141" t="s">
        <v>362</v>
      </c>
      <c r="D230" s="141" t="s">
        <v>142</v>
      </c>
      <c r="E230" s="142" t="s">
        <v>363</v>
      </c>
      <c r="F230" s="143" t="s">
        <v>364</v>
      </c>
      <c r="G230" s="144" t="s">
        <v>164</v>
      </c>
      <c r="H230" s="145">
        <v>46.152999999999999</v>
      </c>
      <c r="I230" s="146"/>
      <c r="J230" s="145">
        <f>ROUND(I230*H230,3)</f>
        <v>0</v>
      </c>
      <c r="K230" s="147"/>
      <c r="L230" s="32"/>
      <c r="M230" s="148" t="s">
        <v>1</v>
      </c>
      <c r="N230" s="149" t="s">
        <v>42</v>
      </c>
      <c r="O230" s="57"/>
      <c r="P230" s="150">
        <f>O230*H230</f>
        <v>0</v>
      </c>
      <c r="Q230" s="150">
        <v>0</v>
      </c>
      <c r="R230" s="150">
        <f>Q230*H230</f>
        <v>0</v>
      </c>
      <c r="S230" s="150">
        <v>0</v>
      </c>
      <c r="T230" s="151">
        <f>S230*H230</f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52" t="s">
        <v>145</v>
      </c>
      <c r="AT230" s="152" t="s">
        <v>142</v>
      </c>
      <c r="AU230" s="152" t="s">
        <v>86</v>
      </c>
      <c r="AY230" s="16" t="s">
        <v>140</v>
      </c>
      <c r="BE230" s="153">
        <f>IF(N230="základná",J230,0)</f>
        <v>0</v>
      </c>
      <c r="BF230" s="153">
        <f>IF(N230="znížená",J230,0)</f>
        <v>0</v>
      </c>
      <c r="BG230" s="153">
        <f>IF(N230="zákl. prenesená",J230,0)</f>
        <v>0</v>
      </c>
      <c r="BH230" s="153">
        <f>IF(N230="zníž. prenesená",J230,0)</f>
        <v>0</v>
      </c>
      <c r="BI230" s="153">
        <f>IF(N230="nulová",J230,0)</f>
        <v>0</v>
      </c>
      <c r="BJ230" s="16" t="s">
        <v>86</v>
      </c>
      <c r="BK230" s="154">
        <f>ROUND(I230*H230,3)</f>
        <v>0</v>
      </c>
      <c r="BL230" s="16" t="s">
        <v>145</v>
      </c>
      <c r="BM230" s="152" t="s">
        <v>365</v>
      </c>
    </row>
    <row r="231" spans="1:65" s="13" customFormat="1" ht="11.25">
      <c r="B231" s="155"/>
      <c r="D231" s="156" t="s">
        <v>147</v>
      </c>
      <c r="F231" s="158" t="s">
        <v>366</v>
      </c>
      <c r="H231" s="159">
        <v>46.152999999999999</v>
      </c>
      <c r="I231" s="160"/>
      <c r="L231" s="155"/>
      <c r="M231" s="161"/>
      <c r="N231" s="162"/>
      <c r="O231" s="162"/>
      <c r="P231" s="162"/>
      <c r="Q231" s="162"/>
      <c r="R231" s="162"/>
      <c r="S231" s="162"/>
      <c r="T231" s="163"/>
      <c r="AT231" s="157" t="s">
        <v>147</v>
      </c>
      <c r="AU231" s="157" t="s">
        <v>86</v>
      </c>
      <c r="AV231" s="13" t="s">
        <v>86</v>
      </c>
      <c r="AW231" s="13" t="s">
        <v>3</v>
      </c>
      <c r="AX231" s="13" t="s">
        <v>81</v>
      </c>
      <c r="AY231" s="157" t="s">
        <v>140</v>
      </c>
    </row>
    <row r="232" spans="1:65" s="2" customFormat="1" ht="24.2" customHeight="1">
      <c r="A232" s="31"/>
      <c r="B232" s="140"/>
      <c r="C232" s="141" t="s">
        <v>367</v>
      </c>
      <c r="D232" s="141" t="s">
        <v>142</v>
      </c>
      <c r="E232" s="142" t="s">
        <v>368</v>
      </c>
      <c r="F232" s="143" t="s">
        <v>369</v>
      </c>
      <c r="G232" s="144" t="s">
        <v>164</v>
      </c>
      <c r="H232" s="145">
        <v>30.768999999999998</v>
      </c>
      <c r="I232" s="146"/>
      <c r="J232" s="145">
        <f>ROUND(I232*H232,3)</f>
        <v>0</v>
      </c>
      <c r="K232" s="147"/>
      <c r="L232" s="32"/>
      <c r="M232" s="148" t="s">
        <v>1</v>
      </c>
      <c r="N232" s="149" t="s">
        <v>42</v>
      </c>
      <c r="O232" s="57"/>
      <c r="P232" s="150">
        <f>O232*H232</f>
        <v>0</v>
      </c>
      <c r="Q232" s="150">
        <v>0</v>
      </c>
      <c r="R232" s="150">
        <f>Q232*H232</f>
        <v>0</v>
      </c>
      <c r="S232" s="150">
        <v>0</v>
      </c>
      <c r="T232" s="151">
        <f>S232*H232</f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52" t="s">
        <v>145</v>
      </c>
      <c r="AT232" s="152" t="s">
        <v>142</v>
      </c>
      <c r="AU232" s="152" t="s">
        <v>86</v>
      </c>
      <c r="AY232" s="16" t="s">
        <v>140</v>
      </c>
      <c r="BE232" s="153">
        <f>IF(N232="základná",J232,0)</f>
        <v>0</v>
      </c>
      <c r="BF232" s="153">
        <f>IF(N232="znížená",J232,0)</f>
        <v>0</v>
      </c>
      <c r="BG232" s="153">
        <f>IF(N232="zákl. prenesená",J232,0)</f>
        <v>0</v>
      </c>
      <c r="BH232" s="153">
        <f>IF(N232="zníž. prenesená",J232,0)</f>
        <v>0</v>
      </c>
      <c r="BI232" s="153">
        <f>IF(N232="nulová",J232,0)</f>
        <v>0</v>
      </c>
      <c r="BJ232" s="16" t="s">
        <v>86</v>
      </c>
      <c r="BK232" s="154">
        <f>ROUND(I232*H232,3)</f>
        <v>0</v>
      </c>
      <c r="BL232" s="16" t="s">
        <v>145</v>
      </c>
      <c r="BM232" s="152" t="s">
        <v>370</v>
      </c>
    </row>
    <row r="233" spans="1:65" s="13" customFormat="1" ht="11.25">
      <c r="B233" s="155"/>
      <c r="D233" s="156" t="s">
        <v>147</v>
      </c>
      <c r="F233" s="158" t="s">
        <v>371</v>
      </c>
      <c r="H233" s="159">
        <v>30.768999999999998</v>
      </c>
      <c r="I233" s="160"/>
      <c r="L233" s="155"/>
      <c r="M233" s="161"/>
      <c r="N233" s="162"/>
      <c r="O233" s="162"/>
      <c r="P233" s="162"/>
      <c r="Q233" s="162"/>
      <c r="R233" s="162"/>
      <c r="S233" s="162"/>
      <c r="T233" s="163"/>
      <c r="AT233" s="157" t="s">
        <v>147</v>
      </c>
      <c r="AU233" s="157" t="s">
        <v>86</v>
      </c>
      <c r="AV233" s="13" t="s">
        <v>86</v>
      </c>
      <c r="AW233" s="13" t="s">
        <v>3</v>
      </c>
      <c r="AX233" s="13" t="s">
        <v>81</v>
      </c>
      <c r="AY233" s="157" t="s">
        <v>140</v>
      </c>
    </row>
    <row r="234" spans="1:65" s="12" customFormat="1" ht="22.9" customHeight="1">
      <c r="B234" s="128"/>
      <c r="D234" s="129" t="s">
        <v>75</v>
      </c>
      <c r="E234" s="138" t="s">
        <v>372</v>
      </c>
      <c r="F234" s="138" t="s">
        <v>373</v>
      </c>
      <c r="I234" s="131"/>
      <c r="J234" s="139">
        <f>BK234</f>
        <v>0</v>
      </c>
      <c r="L234" s="128"/>
      <c r="M234" s="132"/>
      <c r="N234" s="133"/>
      <c r="O234" s="133"/>
      <c r="P234" s="134">
        <f>P235</f>
        <v>0</v>
      </c>
      <c r="Q234" s="133"/>
      <c r="R234" s="134">
        <f>R235</f>
        <v>0</v>
      </c>
      <c r="S234" s="133"/>
      <c r="T234" s="135">
        <f>T235</f>
        <v>0</v>
      </c>
      <c r="AR234" s="129" t="s">
        <v>81</v>
      </c>
      <c r="AT234" s="136" t="s">
        <v>75</v>
      </c>
      <c r="AU234" s="136" t="s">
        <v>81</v>
      </c>
      <c r="AY234" s="129" t="s">
        <v>140</v>
      </c>
      <c r="BK234" s="137">
        <f>BK235</f>
        <v>0</v>
      </c>
    </row>
    <row r="235" spans="1:65" s="2" customFormat="1" ht="24.2" customHeight="1">
      <c r="A235" s="31"/>
      <c r="B235" s="140"/>
      <c r="C235" s="141" t="s">
        <v>374</v>
      </c>
      <c r="D235" s="141" t="s">
        <v>142</v>
      </c>
      <c r="E235" s="142" t="s">
        <v>375</v>
      </c>
      <c r="F235" s="143" t="s">
        <v>376</v>
      </c>
      <c r="G235" s="144" t="s">
        <v>164</v>
      </c>
      <c r="H235" s="145">
        <v>28.132999999999999</v>
      </c>
      <c r="I235" s="146"/>
      <c r="J235" s="145">
        <f>ROUND(I235*H235,3)</f>
        <v>0</v>
      </c>
      <c r="K235" s="147"/>
      <c r="L235" s="32"/>
      <c r="M235" s="148" t="s">
        <v>1</v>
      </c>
      <c r="N235" s="149" t="s">
        <v>42</v>
      </c>
      <c r="O235" s="57"/>
      <c r="P235" s="150">
        <f>O235*H235</f>
        <v>0</v>
      </c>
      <c r="Q235" s="150">
        <v>0</v>
      </c>
      <c r="R235" s="150">
        <f>Q235*H235</f>
        <v>0</v>
      </c>
      <c r="S235" s="150">
        <v>0</v>
      </c>
      <c r="T235" s="151">
        <f>S235*H235</f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52" t="s">
        <v>145</v>
      </c>
      <c r="AT235" s="152" t="s">
        <v>142</v>
      </c>
      <c r="AU235" s="152" t="s">
        <v>86</v>
      </c>
      <c r="AY235" s="16" t="s">
        <v>140</v>
      </c>
      <c r="BE235" s="153">
        <f>IF(N235="základná",J235,0)</f>
        <v>0</v>
      </c>
      <c r="BF235" s="153">
        <f>IF(N235="znížená",J235,0)</f>
        <v>0</v>
      </c>
      <c r="BG235" s="153">
        <f>IF(N235="zákl. prenesená",J235,0)</f>
        <v>0</v>
      </c>
      <c r="BH235" s="153">
        <f>IF(N235="zníž. prenesená",J235,0)</f>
        <v>0</v>
      </c>
      <c r="BI235" s="153">
        <f>IF(N235="nulová",J235,0)</f>
        <v>0</v>
      </c>
      <c r="BJ235" s="16" t="s">
        <v>86</v>
      </c>
      <c r="BK235" s="154">
        <f>ROUND(I235*H235,3)</f>
        <v>0</v>
      </c>
      <c r="BL235" s="16" t="s">
        <v>145</v>
      </c>
      <c r="BM235" s="152" t="s">
        <v>377</v>
      </c>
    </row>
    <row r="236" spans="1:65" s="12" customFormat="1" ht="25.9" customHeight="1">
      <c r="B236" s="128"/>
      <c r="D236" s="129" t="s">
        <v>75</v>
      </c>
      <c r="E236" s="130" t="s">
        <v>378</v>
      </c>
      <c r="F236" s="130" t="s">
        <v>379</v>
      </c>
      <c r="I236" s="131"/>
      <c r="J236" s="116">
        <f>BK236</f>
        <v>0</v>
      </c>
      <c r="L236" s="128"/>
      <c r="M236" s="132"/>
      <c r="N236" s="133"/>
      <c r="O236" s="133"/>
      <c r="P236" s="134">
        <f>P237+P252+P265+P289+P324+P355+P365+P375+P387+P398+P409+P414+P424+P429+P432</f>
        <v>0</v>
      </c>
      <c r="Q236" s="133"/>
      <c r="R236" s="134">
        <f>R237+R252+R265+R289+R324+R355+R365+R375+R387+R398+R409+R414+R424+R429+R432</f>
        <v>9.9684339600000005</v>
      </c>
      <c r="S236" s="133"/>
      <c r="T236" s="135">
        <f>T237+T252+T265+T289+T324+T355+T365+T375+T387+T398+T409+T414+T424+T429+T432</f>
        <v>2.0677750000000001</v>
      </c>
      <c r="AR236" s="129" t="s">
        <v>86</v>
      </c>
      <c r="AT236" s="136" t="s">
        <v>75</v>
      </c>
      <c r="AU236" s="136" t="s">
        <v>76</v>
      </c>
      <c r="AY236" s="129" t="s">
        <v>140</v>
      </c>
      <c r="BK236" s="137">
        <f>BK237+BK252+BK265+BK289+BK324+BK355+BK365+BK375+BK387+BK398+BK409+BK414+BK424+BK429+BK432</f>
        <v>0</v>
      </c>
    </row>
    <row r="237" spans="1:65" s="12" customFormat="1" ht="22.9" customHeight="1">
      <c r="B237" s="128"/>
      <c r="D237" s="129" t="s">
        <v>75</v>
      </c>
      <c r="E237" s="138" t="s">
        <v>380</v>
      </c>
      <c r="F237" s="138" t="s">
        <v>381</v>
      </c>
      <c r="I237" s="131"/>
      <c r="J237" s="139">
        <f>BK237</f>
        <v>0</v>
      </c>
      <c r="L237" s="128"/>
      <c r="M237" s="132"/>
      <c r="N237" s="133"/>
      <c r="O237" s="133"/>
      <c r="P237" s="134">
        <f>SUM(P238:P251)</f>
        <v>0</v>
      </c>
      <c r="Q237" s="133"/>
      <c r="R237" s="134">
        <f>SUM(R238:R251)</f>
        <v>0.5289207199999999</v>
      </c>
      <c r="S237" s="133"/>
      <c r="T237" s="135">
        <f>SUM(T238:T251)</f>
        <v>0</v>
      </c>
      <c r="AR237" s="129" t="s">
        <v>86</v>
      </c>
      <c r="AT237" s="136" t="s">
        <v>75</v>
      </c>
      <c r="AU237" s="136" t="s">
        <v>81</v>
      </c>
      <c r="AY237" s="129" t="s">
        <v>140</v>
      </c>
      <c r="BK237" s="137">
        <f>SUM(BK238:BK251)</f>
        <v>0</v>
      </c>
    </row>
    <row r="238" spans="1:65" s="2" customFormat="1" ht="24.2" customHeight="1">
      <c r="A238" s="31"/>
      <c r="B238" s="140"/>
      <c r="C238" s="141" t="s">
        <v>382</v>
      </c>
      <c r="D238" s="141" t="s">
        <v>142</v>
      </c>
      <c r="E238" s="142" t="s">
        <v>383</v>
      </c>
      <c r="F238" s="143" t="s">
        <v>384</v>
      </c>
      <c r="G238" s="144" t="s">
        <v>186</v>
      </c>
      <c r="H238" s="145">
        <v>8.5</v>
      </c>
      <c r="I238" s="146"/>
      <c r="J238" s="145">
        <f>ROUND(I238*H238,3)</f>
        <v>0</v>
      </c>
      <c r="K238" s="147"/>
      <c r="L238" s="32"/>
      <c r="M238" s="148" t="s">
        <v>1</v>
      </c>
      <c r="N238" s="149" t="s">
        <v>42</v>
      </c>
      <c r="O238" s="57"/>
      <c r="P238" s="150">
        <f>O238*H238</f>
        <v>0</v>
      </c>
      <c r="Q238" s="150">
        <v>0</v>
      </c>
      <c r="R238" s="150">
        <f>Q238*H238</f>
        <v>0</v>
      </c>
      <c r="S238" s="150">
        <v>0</v>
      </c>
      <c r="T238" s="151">
        <f>S238*H238</f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52" t="s">
        <v>220</v>
      </c>
      <c r="AT238" s="152" t="s">
        <v>142</v>
      </c>
      <c r="AU238" s="152" t="s">
        <v>86</v>
      </c>
      <c r="AY238" s="16" t="s">
        <v>140</v>
      </c>
      <c r="BE238" s="153">
        <f>IF(N238="základná",J238,0)</f>
        <v>0</v>
      </c>
      <c r="BF238" s="153">
        <f>IF(N238="znížená",J238,0)</f>
        <v>0</v>
      </c>
      <c r="BG238" s="153">
        <f>IF(N238="zákl. prenesená",J238,0)</f>
        <v>0</v>
      </c>
      <c r="BH238" s="153">
        <f>IF(N238="zníž. prenesená",J238,0)</f>
        <v>0</v>
      </c>
      <c r="BI238" s="153">
        <f>IF(N238="nulová",J238,0)</f>
        <v>0</v>
      </c>
      <c r="BJ238" s="16" t="s">
        <v>86</v>
      </c>
      <c r="BK238" s="154">
        <f>ROUND(I238*H238,3)</f>
        <v>0</v>
      </c>
      <c r="BL238" s="16" t="s">
        <v>220</v>
      </c>
      <c r="BM238" s="152" t="s">
        <v>385</v>
      </c>
    </row>
    <row r="239" spans="1:65" s="2" customFormat="1" ht="14.45" customHeight="1">
      <c r="A239" s="31"/>
      <c r="B239" s="140"/>
      <c r="C239" s="164" t="s">
        <v>386</v>
      </c>
      <c r="D239" s="164" t="s">
        <v>172</v>
      </c>
      <c r="E239" s="165" t="s">
        <v>387</v>
      </c>
      <c r="F239" s="166" t="s">
        <v>388</v>
      </c>
      <c r="G239" s="167" t="s">
        <v>164</v>
      </c>
      <c r="H239" s="168">
        <v>6.0000000000000001E-3</v>
      </c>
      <c r="I239" s="169"/>
      <c r="J239" s="168">
        <f>ROUND(I239*H239,3)</f>
        <v>0</v>
      </c>
      <c r="K239" s="170"/>
      <c r="L239" s="171"/>
      <c r="M239" s="172" t="s">
        <v>1</v>
      </c>
      <c r="N239" s="173" t="s">
        <v>42</v>
      </c>
      <c r="O239" s="57"/>
      <c r="P239" s="150">
        <f>O239*H239</f>
        <v>0</v>
      </c>
      <c r="Q239" s="150">
        <v>1</v>
      </c>
      <c r="R239" s="150">
        <f>Q239*H239</f>
        <v>6.0000000000000001E-3</v>
      </c>
      <c r="S239" s="150">
        <v>0</v>
      </c>
      <c r="T239" s="151">
        <f>S239*H239</f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52" t="s">
        <v>300</v>
      </c>
      <c r="AT239" s="152" t="s">
        <v>172</v>
      </c>
      <c r="AU239" s="152" t="s">
        <v>86</v>
      </c>
      <c r="AY239" s="16" t="s">
        <v>140</v>
      </c>
      <c r="BE239" s="153">
        <f>IF(N239="základná",J239,0)</f>
        <v>0</v>
      </c>
      <c r="BF239" s="153">
        <f>IF(N239="znížená",J239,0)</f>
        <v>0</v>
      </c>
      <c r="BG239" s="153">
        <f>IF(N239="zákl. prenesená",J239,0)</f>
        <v>0</v>
      </c>
      <c r="BH239" s="153">
        <f>IF(N239="zníž. prenesená",J239,0)</f>
        <v>0</v>
      </c>
      <c r="BI239" s="153">
        <f>IF(N239="nulová",J239,0)</f>
        <v>0</v>
      </c>
      <c r="BJ239" s="16" t="s">
        <v>86</v>
      </c>
      <c r="BK239" s="154">
        <f>ROUND(I239*H239,3)</f>
        <v>0</v>
      </c>
      <c r="BL239" s="16" t="s">
        <v>220</v>
      </c>
      <c r="BM239" s="152" t="s">
        <v>389</v>
      </c>
    </row>
    <row r="240" spans="1:65" s="13" customFormat="1" ht="11.25">
      <c r="B240" s="155"/>
      <c r="D240" s="156" t="s">
        <v>147</v>
      </c>
      <c r="F240" s="158" t="s">
        <v>390</v>
      </c>
      <c r="H240" s="159">
        <v>6.0000000000000001E-3</v>
      </c>
      <c r="I240" s="160"/>
      <c r="L240" s="155"/>
      <c r="M240" s="161"/>
      <c r="N240" s="162"/>
      <c r="O240" s="162"/>
      <c r="P240" s="162"/>
      <c r="Q240" s="162"/>
      <c r="R240" s="162"/>
      <c r="S240" s="162"/>
      <c r="T240" s="163"/>
      <c r="AT240" s="157" t="s">
        <v>147</v>
      </c>
      <c r="AU240" s="157" t="s">
        <v>86</v>
      </c>
      <c r="AV240" s="13" t="s">
        <v>86</v>
      </c>
      <c r="AW240" s="13" t="s">
        <v>3</v>
      </c>
      <c r="AX240" s="13" t="s">
        <v>81</v>
      </c>
      <c r="AY240" s="157" t="s">
        <v>140</v>
      </c>
    </row>
    <row r="241" spans="1:65" s="2" customFormat="1" ht="24.2" customHeight="1">
      <c r="A241" s="31"/>
      <c r="B241" s="140"/>
      <c r="C241" s="141" t="s">
        <v>391</v>
      </c>
      <c r="D241" s="141" t="s">
        <v>142</v>
      </c>
      <c r="E241" s="142" t="s">
        <v>392</v>
      </c>
      <c r="F241" s="143" t="s">
        <v>393</v>
      </c>
      <c r="G241" s="144" t="s">
        <v>186</v>
      </c>
      <c r="H241" s="145">
        <v>8.5</v>
      </c>
      <c r="I241" s="146"/>
      <c r="J241" s="145">
        <f>ROUND(I241*H241,3)</f>
        <v>0</v>
      </c>
      <c r="K241" s="147"/>
      <c r="L241" s="32"/>
      <c r="M241" s="148" t="s">
        <v>1</v>
      </c>
      <c r="N241" s="149" t="s">
        <v>42</v>
      </c>
      <c r="O241" s="57"/>
      <c r="P241" s="150">
        <f>O241*H241</f>
        <v>0</v>
      </c>
      <c r="Q241" s="150">
        <v>8.0000000000000007E-5</v>
      </c>
      <c r="R241" s="150">
        <f>Q241*H241</f>
        <v>6.8000000000000005E-4</v>
      </c>
      <c r="S241" s="150">
        <v>0</v>
      </c>
      <c r="T241" s="151">
        <f>S241*H241</f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52" t="s">
        <v>220</v>
      </c>
      <c r="AT241" s="152" t="s">
        <v>142</v>
      </c>
      <c r="AU241" s="152" t="s">
        <v>86</v>
      </c>
      <c r="AY241" s="16" t="s">
        <v>140</v>
      </c>
      <c r="BE241" s="153">
        <f>IF(N241="základná",J241,0)</f>
        <v>0</v>
      </c>
      <c r="BF241" s="153">
        <f>IF(N241="znížená",J241,0)</f>
        <v>0</v>
      </c>
      <c r="BG241" s="153">
        <f>IF(N241="zákl. prenesená",J241,0)</f>
        <v>0</v>
      </c>
      <c r="BH241" s="153">
        <f>IF(N241="zníž. prenesená",J241,0)</f>
        <v>0</v>
      </c>
      <c r="BI241" s="153">
        <f>IF(N241="nulová",J241,0)</f>
        <v>0</v>
      </c>
      <c r="BJ241" s="16" t="s">
        <v>86</v>
      </c>
      <c r="BK241" s="154">
        <f>ROUND(I241*H241,3)</f>
        <v>0</v>
      </c>
      <c r="BL241" s="16" t="s">
        <v>220</v>
      </c>
      <c r="BM241" s="152" t="s">
        <v>394</v>
      </c>
    </row>
    <row r="242" spans="1:65" s="2" customFormat="1" ht="37.9" customHeight="1">
      <c r="A242" s="31"/>
      <c r="B242" s="140"/>
      <c r="C242" s="164" t="s">
        <v>395</v>
      </c>
      <c r="D242" s="164" t="s">
        <v>172</v>
      </c>
      <c r="E242" s="165" t="s">
        <v>396</v>
      </c>
      <c r="F242" s="166" t="s">
        <v>397</v>
      </c>
      <c r="G242" s="167" t="s">
        <v>186</v>
      </c>
      <c r="H242" s="168">
        <v>9.7750000000000004</v>
      </c>
      <c r="I242" s="169"/>
      <c r="J242" s="168">
        <f>ROUND(I242*H242,3)</f>
        <v>0</v>
      </c>
      <c r="K242" s="170"/>
      <c r="L242" s="171"/>
      <c r="M242" s="172" t="s">
        <v>1</v>
      </c>
      <c r="N242" s="173" t="s">
        <v>42</v>
      </c>
      <c r="O242" s="57"/>
      <c r="P242" s="150">
        <f>O242*H242</f>
        <v>0</v>
      </c>
      <c r="Q242" s="150">
        <v>2E-3</v>
      </c>
      <c r="R242" s="150">
        <f>Q242*H242</f>
        <v>1.9550000000000001E-2</v>
      </c>
      <c r="S242" s="150">
        <v>0</v>
      </c>
      <c r="T242" s="151">
        <f>S242*H242</f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52" t="s">
        <v>300</v>
      </c>
      <c r="AT242" s="152" t="s">
        <v>172</v>
      </c>
      <c r="AU242" s="152" t="s">
        <v>86</v>
      </c>
      <c r="AY242" s="16" t="s">
        <v>140</v>
      </c>
      <c r="BE242" s="153">
        <f>IF(N242="základná",J242,0)</f>
        <v>0</v>
      </c>
      <c r="BF242" s="153">
        <f>IF(N242="znížená",J242,0)</f>
        <v>0</v>
      </c>
      <c r="BG242" s="153">
        <f>IF(N242="zákl. prenesená",J242,0)</f>
        <v>0</v>
      </c>
      <c r="BH242" s="153">
        <f>IF(N242="zníž. prenesená",J242,0)</f>
        <v>0</v>
      </c>
      <c r="BI242" s="153">
        <f>IF(N242="nulová",J242,0)</f>
        <v>0</v>
      </c>
      <c r="BJ242" s="16" t="s">
        <v>86</v>
      </c>
      <c r="BK242" s="154">
        <f>ROUND(I242*H242,3)</f>
        <v>0</v>
      </c>
      <c r="BL242" s="16" t="s">
        <v>220</v>
      </c>
      <c r="BM242" s="152" t="s">
        <v>398</v>
      </c>
    </row>
    <row r="243" spans="1:65" s="13" customFormat="1" ht="11.25">
      <c r="B243" s="155"/>
      <c r="D243" s="156" t="s">
        <v>147</v>
      </c>
      <c r="F243" s="158" t="s">
        <v>399</v>
      </c>
      <c r="H243" s="159">
        <v>9.7750000000000004</v>
      </c>
      <c r="I243" s="160"/>
      <c r="L243" s="155"/>
      <c r="M243" s="161"/>
      <c r="N243" s="162"/>
      <c r="O243" s="162"/>
      <c r="P243" s="162"/>
      <c r="Q243" s="162"/>
      <c r="R243" s="162"/>
      <c r="S243" s="162"/>
      <c r="T243" s="163"/>
      <c r="AT243" s="157" t="s">
        <v>147</v>
      </c>
      <c r="AU243" s="157" t="s">
        <v>86</v>
      </c>
      <c r="AV243" s="13" t="s">
        <v>86</v>
      </c>
      <c r="AW243" s="13" t="s">
        <v>3</v>
      </c>
      <c r="AX243" s="13" t="s">
        <v>81</v>
      </c>
      <c r="AY243" s="157" t="s">
        <v>140</v>
      </c>
    </row>
    <row r="244" spans="1:65" s="2" customFormat="1" ht="24.2" customHeight="1">
      <c r="A244" s="31"/>
      <c r="B244" s="140"/>
      <c r="C244" s="141" t="s">
        <v>400</v>
      </c>
      <c r="D244" s="141" t="s">
        <v>142</v>
      </c>
      <c r="E244" s="142" t="s">
        <v>401</v>
      </c>
      <c r="F244" s="143" t="s">
        <v>402</v>
      </c>
      <c r="G244" s="144" t="s">
        <v>186</v>
      </c>
      <c r="H244" s="145">
        <v>8.5</v>
      </c>
      <c r="I244" s="146"/>
      <c r="J244" s="145">
        <f>ROUND(I244*H244,3)</f>
        <v>0</v>
      </c>
      <c r="K244" s="147"/>
      <c r="L244" s="32"/>
      <c r="M244" s="148" t="s">
        <v>1</v>
      </c>
      <c r="N244" s="149" t="s">
        <v>42</v>
      </c>
      <c r="O244" s="57"/>
      <c r="P244" s="150">
        <f>O244*H244</f>
        <v>0</v>
      </c>
      <c r="Q244" s="150">
        <v>5.4000000000000001E-4</v>
      </c>
      <c r="R244" s="150">
        <f>Q244*H244</f>
        <v>4.5900000000000003E-3</v>
      </c>
      <c r="S244" s="150">
        <v>0</v>
      </c>
      <c r="T244" s="151">
        <f>S244*H244</f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52" t="s">
        <v>220</v>
      </c>
      <c r="AT244" s="152" t="s">
        <v>142</v>
      </c>
      <c r="AU244" s="152" t="s">
        <v>86</v>
      </c>
      <c r="AY244" s="16" t="s">
        <v>140</v>
      </c>
      <c r="BE244" s="153">
        <f>IF(N244="základná",J244,0)</f>
        <v>0</v>
      </c>
      <c r="BF244" s="153">
        <f>IF(N244="znížená",J244,0)</f>
        <v>0</v>
      </c>
      <c r="BG244" s="153">
        <f>IF(N244="zákl. prenesená",J244,0)</f>
        <v>0</v>
      </c>
      <c r="BH244" s="153">
        <f>IF(N244="zníž. prenesená",J244,0)</f>
        <v>0</v>
      </c>
      <c r="BI244" s="153">
        <f>IF(N244="nulová",J244,0)</f>
        <v>0</v>
      </c>
      <c r="BJ244" s="16" t="s">
        <v>86</v>
      </c>
      <c r="BK244" s="154">
        <f>ROUND(I244*H244,3)</f>
        <v>0</v>
      </c>
      <c r="BL244" s="16" t="s">
        <v>220</v>
      </c>
      <c r="BM244" s="152" t="s">
        <v>403</v>
      </c>
    </row>
    <row r="245" spans="1:65" s="2" customFormat="1" ht="14.45" customHeight="1">
      <c r="A245" s="31"/>
      <c r="B245" s="140"/>
      <c r="C245" s="164" t="s">
        <v>404</v>
      </c>
      <c r="D245" s="164" t="s">
        <v>172</v>
      </c>
      <c r="E245" s="165" t="s">
        <v>405</v>
      </c>
      <c r="F245" s="166" t="s">
        <v>406</v>
      </c>
      <c r="G245" s="167" t="s">
        <v>186</v>
      </c>
      <c r="H245" s="168">
        <v>9.7750000000000004</v>
      </c>
      <c r="I245" s="169"/>
      <c r="J245" s="168">
        <f>ROUND(I245*H245,3)</f>
        <v>0</v>
      </c>
      <c r="K245" s="170"/>
      <c r="L245" s="171"/>
      <c r="M245" s="172" t="s">
        <v>1</v>
      </c>
      <c r="N245" s="173" t="s">
        <v>42</v>
      </c>
      <c r="O245" s="57"/>
      <c r="P245" s="150">
        <f>O245*H245</f>
        <v>0</v>
      </c>
      <c r="Q245" s="150">
        <v>3.8800000000000002E-3</v>
      </c>
      <c r="R245" s="150">
        <f>Q245*H245</f>
        <v>3.7927000000000002E-2</v>
      </c>
      <c r="S245" s="150">
        <v>0</v>
      </c>
      <c r="T245" s="151">
        <f>S245*H245</f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52" t="s">
        <v>300</v>
      </c>
      <c r="AT245" s="152" t="s">
        <v>172</v>
      </c>
      <c r="AU245" s="152" t="s">
        <v>86</v>
      </c>
      <c r="AY245" s="16" t="s">
        <v>140</v>
      </c>
      <c r="BE245" s="153">
        <f>IF(N245="základná",J245,0)</f>
        <v>0</v>
      </c>
      <c r="BF245" s="153">
        <f>IF(N245="znížená",J245,0)</f>
        <v>0</v>
      </c>
      <c r="BG245" s="153">
        <f>IF(N245="zákl. prenesená",J245,0)</f>
        <v>0</v>
      </c>
      <c r="BH245" s="153">
        <f>IF(N245="zníž. prenesená",J245,0)</f>
        <v>0</v>
      </c>
      <c r="BI245" s="153">
        <f>IF(N245="nulová",J245,0)</f>
        <v>0</v>
      </c>
      <c r="BJ245" s="16" t="s">
        <v>86</v>
      </c>
      <c r="BK245" s="154">
        <f>ROUND(I245*H245,3)</f>
        <v>0</v>
      </c>
      <c r="BL245" s="16" t="s">
        <v>220</v>
      </c>
      <c r="BM245" s="152" t="s">
        <v>407</v>
      </c>
    </row>
    <row r="246" spans="1:65" s="13" customFormat="1" ht="11.25">
      <c r="B246" s="155"/>
      <c r="D246" s="156" t="s">
        <v>147</v>
      </c>
      <c r="F246" s="158" t="s">
        <v>399</v>
      </c>
      <c r="H246" s="159">
        <v>9.7750000000000004</v>
      </c>
      <c r="I246" s="160"/>
      <c r="L246" s="155"/>
      <c r="M246" s="161"/>
      <c r="N246" s="162"/>
      <c r="O246" s="162"/>
      <c r="P246" s="162"/>
      <c r="Q246" s="162"/>
      <c r="R246" s="162"/>
      <c r="S246" s="162"/>
      <c r="T246" s="163"/>
      <c r="AT246" s="157" t="s">
        <v>147</v>
      </c>
      <c r="AU246" s="157" t="s">
        <v>86</v>
      </c>
      <c r="AV246" s="13" t="s">
        <v>86</v>
      </c>
      <c r="AW246" s="13" t="s">
        <v>3</v>
      </c>
      <c r="AX246" s="13" t="s">
        <v>81</v>
      </c>
      <c r="AY246" s="157" t="s">
        <v>140</v>
      </c>
    </row>
    <row r="247" spans="1:65" s="2" customFormat="1" ht="14.45" customHeight="1">
      <c r="A247" s="31"/>
      <c r="B247" s="140"/>
      <c r="C247" s="141" t="s">
        <v>408</v>
      </c>
      <c r="D247" s="141" t="s">
        <v>142</v>
      </c>
      <c r="E247" s="142" t="s">
        <v>409</v>
      </c>
      <c r="F247" s="143" t="s">
        <v>410</v>
      </c>
      <c r="G247" s="144" t="s">
        <v>186</v>
      </c>
      <c r="H247" s="145">
        <v>324.06599999999997</v>
      </c>
      <c r="I247" s="146"/>
      <c r="J247" s="145">
        <f>ROUND(I247*H247,3)</f>
        <v>0</v>
      </c>
      <c r="K247" s="147"/>
      <c r="L247" s="32"/>
      <c r="M247" s="148" t="s">
        <v>1</v>
      </c>
      <c r="N247" s="149" t="s">
        <v>42</v>
      </c>
      <c r="O247" s="57"/>
      <c r="P247" s="150">
        <f>O247*H247</f>
        <v>0</v>
      </c>
      <c r="Q247" s="150">
        <v>1.42E-3</v>
      </c>
      <c r="R247" s="150">
        <f>Q247*H247</f>
        <v>0.46017371999999995</v>
      </c>
      <c r="S247" s="150">
        <v>0</v>
      </c>
      <c r="T247" s="151">
        <f>S247*H247</f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52" t="s">
        <v>220</v>
      </c>
      <c r="AT247" s="152" t="s">
        <v>142</v>
      </c>
      <c r="AU247" s="152" t="s">
        <v>86</v>
      </c>
      <c r="AY247" s="16" t="s">
        <v>140</v>
      </c>
      <c r="BE247" s="153">
        <f>IF(N247="základná",J247,0)</f>
        <v>0</v>
      </c>
      <c r="BF247" s="153">
        <f>IF(N247="znížená",J247,0)</f>
        <v>0</v>
      </c>
      <c r="BG247" s="153">
        <f>IF(N247="zákl. prenesená",J247,0)</f>
        <v>0</v>
      </c>
      <c r="BH247" s="153">
        <f>IF(N247="zníž. prenesená",J247,0)</f>
        <v>0</v>
      </c>
      <c r="BI247" s="153">
        <f>IF(N247="nulová",J247,0)</f>
        <v>0</v>
      </c>
      <c r="BJ247" s="16" t="s">
        <v>86</v>
      </c>
      <c r="BK247" s="154">
        <f>ROUND(I247*H247,3)</f>
        <v>0</v>
      </c>
      <c r="BL247" s="16" t="s">
        <v>220</v>
      </c>
      <c r="BM247" s="152" t="s">
        <v>411</v>
      </c>
    </row>
    <row r="248" spans="1:65" s="13" customFormat="1" ht="11.25">
      <c r="B248" s="155"/>
      <c r="D248" s="156" t="s">
        <v>147</v>
      </c>
      <c r="E248" s="157" t="s">
        <v>1</v>
      </c>
      <c r="F248" s="158" t="s">
        <v>412</v>
      </c>
      <c r="H248" s="159">
        <v>139.40600000000001</v>
      </c>
      <c r="I248" s="160"/>
      <c r="L248" s="155"/>
      <c r="M248" s="161"/>
      <c r="N248" s="162"/>
      <c r="O248" s="162"/>
      <c r="P248" s="162"/>
      <c r="Q248" s="162"/>
      <c r="R248" s="162"/>
      <c r="S248" s="162"/>
      <c r="T248" s="163"/>
      <c r="AT248" s="157" t="s">
        <v>147</v>
      </c>
      <c r="AU248" s="157" t="s">
        <v>86</v>
      </c>
      <c r="AV248" s="13" t="s">
        <v>86</v>
      </c>
      <c r="AW248" s="13" t="s">
        <v>31</v>
      </c>
      <c r="AX248" s="13" t="s">
        <v>76</v>
      </c>
      <c r="AY248" s="157" t="s">
        <v>140</v>
      </c>
    </row>
    <row r="249" spans="1:65" s="13" customFormat="1" ht="22.5">
      <c r="B249" s="155"/>
      <c r="D249" s="156" t="s">
        <v>147</v>
      </c>
      <c r="E249" s="157" t="s">
        <v>1</v>
      </c>
      <c r="F249" s="158" t="s">
        <v>413</v>
      </c>
      <c r="H249" s="159">
        <v>184.66</v>
      </c>
      <c r="I249" s="160"/>
      <c r="L249" s="155"/>
      <c r="M249" s="161"/>
      <c r="N249" s="162"/>
      <c r="O249" s="162"/>
      <c r="P249" s="162"/>
      <c r="Q249" s="162"/>
      <c r="R249" s="162"/>
      <c r="S249" s="162"/>
      <c r="T249" s="163"/>
      <c r="AT249" s="157" t="s">
        <v>147</v>
      </c>
      <c r="AU249" s="157" t="s">
        <v>86</v>
      </c>
      <c r="AV249" s="13" t="s">
        <v>86</v>
      </c>
      <c r="AW249" s="13" t="s">
        <v>31</v>
      </c>
      <c r="AX249" s="13" t="s">
        <v>76</v>
      </c>
      <c r="AY249" s="157" t="s">
        <v>140</v>
      </c>
    </row>
    <row r="250" spans="1:65" s="14" customFormat="1" ht="11.25">
      <c r="B250" s="174"/>
      <c r="D250" s="156" t="s">
        <v>147</v>
      </c>
      <c r="E250" s="175" t="s">
        <v>1</v>
      </c>
      <c r="F250" s="176" t="s">
        <v>235</v>
      </c>
      <c r="H250" s="177">
        <v>324.06600000000003</v>
      </c>
      <c r="I250" s="178"/>
      <c r="L250" s="174"/>
      <c r="M250" s="179"/>
      <c r="N250" s="180"/>
      <c r="O250" s="180"/>
      <c r="P250" s="180"/>
      <c r="Q250" s="180"/>
      <c r="R250" s="180"/>
      <c r="S250" s="180"/>
      <c r="T250" s="181"/>
      <c r="AT250" s="175" t="s">
        <v>147</v>
      </c>
      <c r="AU250" s="175" t="s">
        <v>86</v>
      </c>
      <c r="AV250" s="14" t="s">
        <v>145</v>
      </c>
      <c r="AW250" s="14" t="s">
        <v>31</v>
      </c>
      <c r="AX250" s="14" t="s">
        <v>81</v>
      </c>
      <c r="AY250" s="175" t="s">
        <v>140</v>
      </c>
    </row>
    <row r="251" spans="1:65" s="2" customFormat="1" ht="14.45" customHeight="1">
      <c r="A251" s="31"/>
      <c r="B251" s="140"/>
      <c r="C251" s="141" t="s">
        <v>414</v>
      </c>
      <c r="D251" s="141" t="s">
        <v>142</v>
      </c>
      <c r="E251" s="142" t="s">
        <v>415</v>
      </c>
      <c r="F251" s="143" t="s">
        <v>416</v>
      </c>
      <c r="G251" s="144" t="s">
        <v>417</v>
      </c>
      <c r="H251" s="146"/>
      <c r="I251" s="146"/>
      <c r="J251" s="145">
        <f>ROUND(I251*H251,3)</f>
        <v>0</v>
      </c>
      <c r="K251" s="147"/>
      <c r="L251" s="32"/>
      <c r="M251" s="148" t="s">
        <v>1</v>
      </c>
      <c r="N251" s="149" t="s">
        <v>42</v>
      </c>
      <c r="O251" s="57"/>
      <c r="P251" s="150">
        <f>O251*H251</f>
        <v>0</v>
      </c>
      <c r="Q251" s="150">
        <v>0</v>
      </c>
      <c r="R251" s="150">
        <f>Q251*H251</f>
        <v>0</v>
      </c>
      <c r="S251" s="150">
        <v>0</v>
      </c>
      <c r="T251" s="151">
        <f>S251*H251</f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52" t="s">
        <v>220</v>
      </c>
      <c r="AT251" s="152" t="s">
        <v>142</v>
      </c>
      <c r="AU251" s="152" t="s">
        <v>86</v>
      </c>
      <c r="AY251" s="16" t="s">
        <v>140</v>
      </c>
      <c r="BE251" s="153">
        <f>IF(N251="základná",J251,0)</f>
        <v>0</v>
      </c>
      <c r="BF251" s="153">
        <f>IF(N251="znížená",J251,0)</f>
        <v>0</v>
      </c>
      <c r="BG251" s="153">
        <f>IF(N251="zákl. prenesená",J251,0)</f>
        <v>0</v>
      </c>
      <c r="BH251" s="153">
        <f>IF(N251="zníž. prenesená",J251,0)</f>
        <v>0</v>
      </c>
      <c r="BI251" s="153">
        <f>IF(N251="nulová",J251,0)</f>
        <v>0</v>
      </c>
      <c r="BJ251" s="16" t="s">
        <v>86</v>
      </c>
      <c r="BK251" s="154">
        <f>ROUND(I251*H251,3)</f>
        <v>0</v>
      </c>
      <c r="BL251" s="16" t="s">
        <v>220</v>
      </c>
      <c r="BM251" s="152" t="s">
        <v>418</v>
      </c>
    </row>
    <row r="252" spans="1:65" s="12" customFormat="1" ht="22.9" customHeight="1">
      <c r="B252" s="128"/>
      <c r="D252" s="129" t="s">
        <v>75</v>
      </c>
      <c r="E252" s="138" t="s">
        <v>419</v>
      </c>
      <c r="F252" s="138" t="s">
        <v>420</v>
      </c>
      <c r="I252" s="131"/>
      <c r="J252" s="139">
        <f>BK252</f>
        <v>0</v>
      </c>
      <c r="L252" s="128"/>
      <c r="M252" s="132"/>
      <c r="N252" s="133"/>
      <c r="O252" s="133"/>
      <c r="P252" s="134">
        <f>SUM(P253:P264)</f>
        <v>0</v>
      </c>
      <c r="Q252" s="133"/>
      <c r="R252" s="134">
        <f>SUM(R253:R264)</f>
        <v>7.4800000000000005E-3</v>
      </c>
      <c r="S252" s="133"/>
      <c r="T252" s="135">
        <f>SUM(T253:T264)</f>
        <v>0</v>
      </c>
      <c r="AR252" s="129" t="s">
        <v>86</v>
      </c>
      <c r="AT252" s="136" t="s">
        <v>75</v>
      </c>
      <c r="AU252" s="136" t="s">
        <v>81</v>
      </c>
      <c r="AY252" s="129" t="s">
        <v>140</v>
      </c>
      <c r="BK252" s="137">
        <f>SUM(BK253:BK264)</f>
        <v>0</v>
      </c>
    </row>
    <row r="253" spans="1:65" s="2" customFormat="1" ht="24.2" customHeight="1">
      <c r="A253" s="31"/>
      <c r="B253" s="140"/>
      <c r="C253" s="141" t="s">
        <v>421</v>
      </c>
      <c r="D253" s="141" t="s">
        <v>142</v>
      </c>
      <c r="E253" s="142" t="s">
        <v>422</v>
      </c>
      <c r="F253" s="143" t="s">
        <v>423</v>
      </c>
      <c r="G253" s="144" t="s">
        <v>312</v>
      </c>
      <c r="H253" s="145">
        <v>121</v>
      </c>
      <c r="I253" s="146"/>
      <c r="J253" s="145">
        <f>ROUND(I253*H253,3)</f>
        <v>0</v>
      </c>
      <c r="K253" s="147"/>
      <c r="L253" s="32"/>
      <c r="M253" s="148" t="s">
        <v>1</v>
      </c>
      <c r="N253" s="149" t="s">
        <v>42</v>
      </c>
      <c r="O253" s="57"/>
      <c r="P253" s="150">
        <f>O253*H253</f>
        <v>0</v>
      </c>
      <c r="Q253" s="150">
        <v>2.0000000000000002E-5</v>
      </c>
      <c r="R253" s="150">
        <f>Q253*H253</f>
        <v>2.4200000000000003E-3</v>
      </c>
      <c r="S253" s="150">
        <v>0</v>
      </c>
      <c r="T253" s="151">
        <f>S253*H253</f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52" t="s">
        <v>220</v>
      </c>
      <c r="AT253" s="152" t="s">
        <v>142</v>
      </c>
      <c r="AU253" s="152" t="s">
        <v>86</v>
      </c>
      <c r="AY253" s="16" t="s">
        <v>140</v>
      </c>
      <c r="BE253" s="153">
        <f>IF(N253="základná",J253,0)</f>
        <v>0</v>
      </c>
      <c r="BF253" s="153">
        <f>IF(N253="znížená",J253,0)</f>
        <v>0</v>
      </c>
      <c r="BG253" s="153">
        <f>IF(N253="zákl. prenesená",J253,0)</f>
        <v>0</v>
      </c>
      <c r="BH253" s="153">
        <f>IF(N253="zníž. prenesená",J253,0)</f>
        <v>0</v>
      </c>
      <c r="BI253" s="153">
        <f>IF(N253="nulová",J253,0)</f>
        <v>0</v>
      </c>
      <c r="BJ253" s="16" t="s">
        <v>86</v>
      </c>
      <c r="BK253" s="154">
        <f>ROUND(I253*H253,3)</f>
        <v>0</v>
      </c>
      <c r="BL253" s="16" t="s">
        <v>220</v>
      </c>
      <c r="BM253" s="152" t="s">
        <v>424</v>
      </c>
    </row>
    <row r="254" spans="1:65" s="13" customFormat="1" ht="11.25">
      <c r="B254" s="155"/>
      <c r="D254" s="156" t="s">
        <v>147</v>
      </c>
      <c r="E254" s="157" t="s">
        <v>1</v>
      </c>
      <c r="F254" s="158" t="s">
        <v>425</v>
      </c>
      <c r="H254" s="159">
        <v>121</v>
      </c>
      <c r="I254" s="160"/>
      <c r="L254" s="155"/>
      <c r="M254" s="161"/>
      <c r="N254" s="162"/>
      <c r="O254" s="162"/>
      <c r="P254" s="162"/>
      <c r="Q254" s="162"/>
      <c r="R254" s="162"/>
      <c r="S254" s="162"/>
      <c r="T254" s="163"/>
      <c r="AT254" s="157" t="s">
        <v>147</v>
      </c>
      <c r="AU254" s="157" t="s">
        <v>86</v>
      </c>
      <c r="AV254" s="13" t="s">
        <v>86</v>
      </c>
      <c r="AW254" s="13" t="s">
        <v>31</v>
      </c>
      <c r="AX254" s="13" t="s">
        <v>81</v>
      </c>
      <c r="AY254" s="157" t="s">
        <v>140</v>
      </c>
    </row>
    <row r="255" spans="1:65" s="2" customFormat="1" ht="24.2" customHeight="1">
      <c r="A255" s="31"/>
      <c r="B255" s="140"/>
      <c r="C255" s="164" t="s">
        <v>426</v>
      </c>
      <c r="D255" s="164" t="s">
        <v>172</v>
      </c>
      <c r="E255" s="165" t="s">
        <v>427</v>
      </c>
      <c r="F255" s="166" t="s">
        <v>428</v>
      </c>
      <c r="G255" s="167" t="s">
        <v>312</v>
      </c>
      <c r="H255" s="168">
        <v>6</v>
      </c>
      <c r="I255" s="169"/>
      <c r="J255" s="168">
        <f>ROUND(I255*H255,3)</f>
        <v>0</v>
      </c>
      <c r="K255" s="170"/>
      <c r="L255" s="171"/>
      <c r="M255" s="172" t="s">
        <v>1</v>
      </c>
      <c r="N255" s="173" t="s">
        <v>42</v>
      </c>
      <c r="O255" s="57"/>
      <c r="P255" s="150">
        <f>O255*H255</f>
        <v>0</v>
      </c>
      <c r="Q255" s="150">
        <v>1.3999999999999999E-4</v>
      </c>
      <c r="R255" s="150">
        <f>Q255*H255</f>
        <v>8.3999999999999993E-4</v>
      </c>
      <c r="S255" s="150">
        <v>0</v>
      </c>
      <c r="T255" s="151">
        <f>S255*H255</f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52" t="s">
        <v>300</v>
      </c>
      <c r="AT255" s="152" t="s">
        <v>172</v>
      </c>
      <c r="AU255" s="152" t="s">
        <v>86</v>
      </c>
      <c r="AY255" s="16" t="s">
        <v>140</v>
      </c>
      <c r="BE255" s="153">
        <f>IF(N255="základná",J255,0)</f>
        <v>0</v>
      </c>
      <c r="BF255" s="153">
        <f>IF(N255="znížená",J255,0)</f>
        <v>0</v>
      </c>
      <c r="BG255" s="153">
        <f>IF(N255="zákl. prenesená",J255,0)</f>
        <v>0</v>
      </c>
      <c r="BH255" s="153">
        <f>IF(N255="zníž. prenesená",J255,0)</f>
        <v>0</v>
      </c>
      <c r="BI255" s="153">
        <f>IF(N255="nulová",J255,0)</f>
        <v>0</v>
      </c>
      <c r="BJ255" s="16" t="s">
        <v>86</v>
      </c>
      <c r="BK255" s="154">
        <f>ROUND(I255*H255,3)</f>
        <v>0</v>
      </c>
      <c r="BL255" s="16" t="s">
        <v>220</v>
      </c>
      <c r="BM255" s="152" t="s">
        <v>429</v>
      </c>
    </row>
    <row r="256" spans="1:65" s="2" customFormat="1" ht="24.2" customHeight="1">
      <c r="A256" s="31"/>
      <c r="B256" s="140"/>
      <c r="C256" s="164" t="s">
        <v>430</v>
      </c>
      <c r="D256" s="164" t="s">
        <v>172</v>
      </c>
      <c r="E256" s="165" t="s">
        <v>431</v>
      </c>
      <c r="F256" s="166" t="s">
        <v>432</v>
      </c>
      <c r="G256" s="167" t="s">
        <v>312</v>
      </c>
      <c r="H256" s="168">
        <v>24</v>
      </c>
      <c r="I256" s="169"/>
      <c r="J256" s="168">
        <f>ROUND(I256*H256,3)</f>
        <v>0</v>
      </c>
      <c r="K256" s="170"/>
      <c r="L256" s="171"/>
      <c r="M256" s="172" t="s">
        <v>1</v>
      </c>
      <c r="N256" s="173" t="s">
        <v>42</v>
      </c>
      <c r="O256" s="57"/>
      <c r="P256" s="150">
        <f>O256*H256</f>
        <v>0</v>
      </c>
      <c r="Q256" s="150">
        <v>1.0000000000000001E-5</v>
      </c>
      <c r="R256" s="150">
        <f>Q256*H256</f>
        <v>2.4000000000000003E-4</v>
      </c>
      <c r="S256" s="150">
        <v>0</v>
      </c>
      <c r="T256" s="151">
        <f>S256*H256</f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52" t="s">
        <v>300</v>
      </c>
      <c r="AT256" s="152" t="s">
        <v>172</v>
      </c>
      <c r="AU256" s="152" t="s">
        <v>86</v>
      </c>
      <c r="AY256" s="16" t="s">
        <v>140</v>
      </c>
      <c r="BE256" s="153">
        <f>IF(N256="základná",J256,0)</f>
        <v>0</v>
      </c>
      <c r="BF256" s="153">
        <f>IF(N256="znížená",J256,0)</f>
        <v>0</v>
      </c>
      <c r="BG256" s="153">
        <f>IF(N256="zákl. prenesená",J256,0)</f>
        <v>0</v>
      </c>
      <c r="BH256" s="153">
        <f>IF(N256="zníž. prenesená",J256,0)</f>
        <v>0</v>
      </c>
      <c r="BI256" s="153">
        <f>IF(N256="nulová",J256,0)</f>
        <v>0</v>
      </c>
      <c r="BJ256" s="16" t="s">
        <v>86</v>
      </c>
      <c r="BK256" s="154">
        <f>ROUND(I256*H256,3)</f>
        <v>0</v>
      </c>
      <c r="BL256" s="16" t="s">
        <v>220</v>
      </c>
      <c r="BM256" s="152" t="s">
        <v>433</v>
      </c>
    </row>
    <row r="257" spans="1:65" s="13" customFormat="1" ht="22.5">
      <c r="B257" s="155"/>
      <c r="D257" s="156" t="s">
        <v>147</v>
      </c>
      <c r="F257" s="158" t="s">
        <v>434</v>
      </c>
      <c r="H257" s="159">
        <v>24</v>
      </c>
      <c r="I257" s="160"/>
      <c r="L257" s="155"/>
      <c r="M257" s="161"/>
      <c r="N257" s="162"/>
      <c r="O257" s="162"/>
      <c r="P257" s="162"/>
      <c r="Q257" s="162"/>
      <c r="R257" s="162"/>
      <c r="S257" s="162"/>
      <c r="T257" s="163"/>
      <c r="AT257" s="157" t="s">
        <v>147</v>
      </c>
      <c r="AU257" s="157" t="s">
        <v>86</v>
      </c>
      <c r="AV257" s="13" t="s">
        <v>86</v>
      </c>
      <c r="AW257" s="13" t="s">
        <v>3</v>
      </c>
      <c r="AX257" s="13" t="s">
        <v>81</v>
      </c>
      <c r="AY257" s="157" t="s">
        <v>140</v>
      </c>
    </row>
    <row r="258" spans="1:65" s="2" customFormat="1" ht="24.2" customHeight="1">
      <c r="A258" s="31"/>
      <c r="B258" s="140"/>
      <c r="C258" s="164" t="s">
        <v>435</v>
      </c>
      <c r="D258" s="164" t="s">
        <v>172</v>
      </c>
      <c r="E258" s="165" t="s">
        <v>436</v>
      </c>
      <c r="F258" s="166" t="s">
        <v>437</v>
      </c>
      <c r="G258" s="167" t="s">
        <v>312</v>
      </c>
      <c r="H258" s="168">
        <v>29</v>
      </c>
      <c r="I258" s="169"/>
      <c r="J258" s="168">
        <f>ROUND(I258*H258,3)</f>
        <v>0</v>
      </c>
      <c r="K258" s="170"/>
      <c r="L258" s="171"/>
      <c r="M258" s="172" t="s">
        <v>1</v>
      </c>
      <c r="N258" s="173" t="s">
        <v>42</v>
      </c>
      <c r="O258" s="57"/>
      <c r="P258" s="150">
        <f>O258*H258</f>
        <v>0</v>
      </c>
      <c r="Q258" s="150">
        <v>2.0000000000000002E-5</v>
      </c>
      <c r="R258" s="150">
        <f>Q258*H258</f>
        <v>5.8E-4</v>
      </c>
      <c r="S258" s="150">
        <v>0</v>
      </c>
      <c r="T258" s="151">
        <f>S258*H258</f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152" t="s">
        <v>300</v>
      </c>
      <c r="AT258" s="152" t="s">
        <v>172</v>
      </c>
      <c r="AU258" s="152" t="s">
        <v>86</v>
      </c>
      <c r="AY258" s="16" t="s">
        <v>140</v>
      </c>
      <c r="BE258" s="153">
        <f>IF(N258="základná",J258,0)</f>
        <v>0</v>
      </c>
      <c r="BF258" s="153">
        <f>IF(N258="znížená",J258,0)</f>
        <v>0</v>
      </c>
      <c r="BG258" s="153">
        <f>IF(N258="zákl. prenesená",J258,0)</f>
        <v>0</v>
      </c>
      <c r="BH258" s="153">
        <f>IF(N258="zníž. prenesená",J258,0)</f>
        <v>0</v>
      </c>
      <c r="BI258" s="153">
        <f>IF(N258="nulová",J258,0)</f>
        <v>0</v>
      </c>
      <c r="BJ258" s="16" t="s">
        <v>86</v>
      </c>
      <c r="BK258" s="154">
        <f>ROUND(I258*H258,3)</f>
        <v>0</v>
      </c>
      <c r="BL258" s="16" t="s">
        <v>220</v>
      </c>
      <c r="BM258" s="152" t="s">
        <v>438</v>
      </c>
    </row>
    <row r="259" spans="1:65" s="2" customFormat="1" ht="24.2" customHeight="1">
      <c r="A259" s="31"/>
      <c r="B259" s="140"/>
      <c r="C259" s="164" t="s">
        <v>439</v>
      </c>
      <c r="D259" s="164" t="s">
        <v>172</v>
      </c>
      <c r="E259" s="165" t="s">
        <v>440</v>
      </c>
      <c r="F259" s="166" t="s">
        <v>441</v>
      </c>
      <c r="G259" s="167" t="s">
        <v>312</v>
      </c>
      <c r="H259" s="168">
        <v>50</v>
      </c>
      <c r="I259" s="169"/>
      <c r="J259" s="168">
        <f>ROUND(I259*H259,3)</f>
        <v>0</v>
      </c>
      <c r="K259" s="170"/>
      <c r="L259" s="171"/>
      <c r="M259" s="172" t="s">
        <v>1</v>
      </c>
      <c r="N259" s="173" t="s">
        <v>42</v>
      </c>
      <c r="O259" s="57"/>
      <c r="P259" s="150">
        <f>O259*H259</f>
        <v>0</v>
      </c>
      <c r="Q259" s="150">
        <v>4.0000000000000003E-5</v>
      </c>
      <c r="R259" s="150">
        <f>Q259*H259</f>
        <v>2E-3</v>
      </c>
      <c r="S259" s="150">
        <v>0</v>
      </c>
      <c r="T259" s="151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52" t="s">
        <v>300</v>
      </c>
      <c r="AT259" s="152" t="s">
        <v>172</v>
      </c>
      <c r="AU259" s="152" t="s">
        <v>86</v>
      </c>
      <c r="AY259" s="16" t="s">
        <v>140</v>
      </c>
      <c r="BE259" s="153">
        <f>IF(N259="základná",J259,0)</f>
        <v>0</v>
      </c>
      <c r="BF259" s="153">
        <f>IF(N259="znížená",J259,0)</f>
        <v>0</v>
      </c>
      <c r="BG259" s="153">
        <f>IF(N259="zákl. prenesená",J259,0)</f>
        <v>0</v>
      </c>
      <c r="BH259" s="153">
        <f>IF(N259="zníž. prenesená",J259,0)</f>
        <v>0</v>
      </c>
      <c r="BI259" s="153">
        <f>IF(N259="nulová",J259,0)</f>
        <v>0</v>
      </c>
      <c r="BJ259" s="16" t="s">
        <v>86</v>
      </c>
      <c r="BK259" s="154">
        <f>ROUND(I259*H259,3)</f>
        <v>0</v>
      </c>
      <c r="BL259" s="16" t="s">
        <v>220</v>
      </c>
      <c r="BM259" s="152" t="s">
        <v>442</v>
      </c>
    </row>
    <row r="260" spans="1:65" s="2" customFormat="1" ht="24.2" customHeight="1">
      <c r="A260" s="31"/>
      <c r="B260" s="140"/>
      <c r="C260" s="164" t="s">
        <v>443</v>
      </c>
      <c r="D260" s="164" t="s">
        <v>172</v>
      </c>
      <c r="E260" s="165" t="s">
        <v>444</v>
      </c>
      <c r="F260" s="166" t="s">
        <v>445</v>
      </c>
      <c r="G260" s="167" t="s">
        <v>312</v>
      </c>
      <c r="H260" s="168">
        <v>12</v>
      </c>
      <c r="I260" s="169"/>
      <c r="J260" s="168">
        <f>ROUND(I260*H260,3)</f>
        <v>0</v>
      </c>
      <c r="K260" s="170"/>
      <c r="L260" s="171"/>
      <c r="M260" s="172" t="s">
        <v>1</v>
      </c>
      <c r="N260" s="173" t="s">
        <v>42</v>
      </c>
      <c r="O260" s="57"/>
      <c r="P260" s="150">
        <f>O260*H260</f>
        <v>0</v>
      </c>
      <c r="Q260" s="150">
        <v>9.0000000000000006E-5</v>
      </c>
      <c r="R260" s="150">
        <f>Q260*H260</f>
        <v>1.08E-3</v>
      </c>
      <c r="S260" s="150">
        <v>0</v>
      </c>
      <c r="T260" s="151">
        <f>S260*H260</f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52" t="s">
        <v>300</v>
      </c>
      <c r="AT260" s="152" t="s">
        <v>172</v>
      </c>
      <c r="AU260" s="152" t="s">
        <v>86</v>
      </c>
      <c r="AY260" s="16" t="s">
        <v>140</v>
      </c>
      <c r="BE260" s="153">
        <f>IF(N260="základná",J260,0)</f>
        <v>0</v>
      </c>
      <c r="BF260" s="153">
        <f>IF(N260="znížená",J260,0)</f>
        <v>0</v>
      </c>
      <c r="BG260" s="153">
        <f>IF(N260="zákl. prenesená",J260,0)</f>
        <v>0</v>
      </c>
      <c r="BH260" s="153">
        <f>IF(N260="zníž. prenesená",J260,0)</f>
        <v>0</v>
      </c>
      <c r="BI260" s="153">
        <f>IF(N260="nulová",J260,0)</f>
        <v>0</v>
      </c>
      <c r="BJ260" s="16" t="s">
        <v>86</v>
      </c>
      <c r="BK260" s="154">
        <f>ROUND(I260*H260,3)</f>
        <v>0</v>
      </c>
      <c r="BL260" s="16" t="s">
        <v>220</v>
      </c>
      <c r="BM260" s="152" t="s">
        <v>446</v>
      </c>
    </row>
    <row r="261" spans="1:65" s="2" customFormat="1" ht="24.2" customHeight="1">
      <c r="A261" s="31"/>
      <c r="B261" s="140"/>
      <c r="C261" s="141" t="s">
        <v>447</v>
      </c>
      <c r="D261" s="141" t="s">
        <v>142</v>
      </c>
      <c r="E261" s="142" t="s">
        <v>448</v>
      </c>
      <c r="F261" s="143" t="s">
        <v>449</v>
      </c>
      <c r="G261" s="144" t="s">
        <v>312</v>
      </c>
      <c r="H261" s="145">
        <v>8</v>
      </c>
      <c r="I261" s="146"/>
      <c r="J261" s="145">
        <f>ROUND(I261*H261,3)</f>
        <v>0</v>
      </c>
      <c r="K261" s="147"/>
      <c r="L261" s="32"/>
      <c r="M261" s="148" t="s">
        <v>1</v>
      </c>
      <c r="N261" s="149" t="s">
        <v>42</v>
      </c>
      <c r="O261" s="57"/>
      <c r="P261" s="150">
        <f>O261*H261</f>
        <v>0</v>
      </c>
      <c r="Q261" s="150">
        <v>3.0000000000000001E-5</v>
      </c>
      <c r="R261" s="150">
        <f>Q261*H261</f>
        <v>2.4000000000000001E-4</v>
      </c>
      <c r="S261" s="150">
        <v>0</v>
      </c>
      <c r="T261" s="151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52" t="s">
        <v>220</v>
      </c>
      <c r="AT261" s="152" t="s">
        <v>142</v>
      </c>
      <c r="AU261" s="152" t="s">
        <v>86</v>
      </c>
      <c r="AY261" s="16" t="s">
        <v>140</v>
      </c>
      <c r="BE261" s="153">
        <f>IF(N261="základná",J261,0)</f>
        <v>0</v>
      </c>
      <c r="BF261" s="153">
        <f>IF(N261="znížená",J261,0)</f>
        <v>0</v>
      </c>
      <c r="BG261" s="153">
        <f>IF(N261="zákl. prenesená",J261,0)</f>
        <v>0</v>
      </c>
      <c r="BH261" s="153">
        <f>IF(N261="zníž. prenesená",J261,0)</f>
        <v>0</v>
      </c>
      <c r="BI261" s="153">
        <f>IF(N261="nulová",J261,0)</f>
        <v>0</v>
      </c>
      <c r="BJ261" s="16" t="s">
        <v>86</v>
      </c>
      <c r="BK261" s="154">
        <f>ROUND(I261*H261,3)</f>
        <v>0</v>
      </c>
      <c r="BL261" s="16" t="s">
        <v>220</v>
      </c>
      <c r="BM261" s="152" t="s">
        <v>450</v>
      </c>
    </row>
    <row r="262" spans="1:65" s="2" customFormat="1" ht="24.2" customHeight="1">
      <c r="A262" s="31"/>
      <c r="B262" s="140"/>
      <c r="C262" s="164" t="s">
        <v>451</v>
      </c>
      <c r="D262" s="164" t="s">
        <v>172</v>
      </c>
      <c r="E262" s="165" t="s">
        <v>431</v>
      </c>
      <c r="F262" s="166" t="s">
        <v>432</v>
      </c>
      <c r="G262" s="167" t="s">
        <v>312</v>
      </c>
      <c r="H262" s="168">
        <v>8</v>
      </c>
      <c r="I262" s="169"/>
      <c r="J262" s="168">
        <f>ROUND(I262*H262,3)</f>
        <v>0</v>
      </c>
      <c r="K262" s="170"/>
      <c r="L262" s="171"/>
      <c r="M262" s="172" t="s">
        <v>1</v>
      </c>
      <c r="N262" s="173" t="s">
        <v>42</v>
      </c>
      <c r="O262" s="57"/>
      <c r="P262" s="150">
        <f>O262*H262</f>
        <v>0</v>
      </c>
      <c r="Q262" s="150">
        <v>1.0000000000000001E-5</v>
      </c>
      <c r="R262" s="150">
        <f>Q262*H262</f>
        <v>8.0000000000000007E-5</v>
      </c>
      <c r="S262" s="150">
        <v>0</v>
      </c>
      <c r="T262" s="151">
        <f>S262*H262</f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52" t="s">
        <v>300</v>
      </c>
      <c r="AT262" s="152" t="s">
        <v>172</v>
      </c>
      <c r="AU262" s="152" t="s">
        <v>86</v>
      </c>
      <c r="AY262" s="16" t="s">
        <v>140</v>
      </c>
      <c r="BE262" s="153">
        <f>IF(N262="základná",J262,0)</f>
        <v>0</v>
      </c>
      <c r="BF262" s="153">
        <f>IF(N262="znížená",J262,0)</f>
        <v>0</v>
      </c>
      <c r="BG262" s="153">
        <f>IF(N262="zákl. prenesená",J262,0)</f>
        <v>0</v>
      </c>
      <c r="BH262" s="153">
        <f>IF(N262="zníž. prenesená",J262,0)</f>
        <v>0</v>
      </c>
      <c r="BI262" s="153">
        <f>IF(N262="nulová",J262,0)</f>
        <v>0</v>
      </c>
      <c r="BJ262" s="16" t="s">
        <v>86</v>
      </c>
      <c r="BK262" s="154">
        <f>ROUND(I262*H262,3)</f>
        <v>0</v>
      </c>
      <c r="BL262" s="16" t="s">
        <v>220</v>
      </c>
      <c r="BM262" s="152" t="s">
        <v>452</v>
      </c>
    </row>
    <row r="263" spans="1:65" s="13" customFormat="1" ht="22.5">
      <c r="B263" s="155"/>
      <c r="D263" s="156" t="s">
        <v>147</v>
      </c>
      <c r="F263" s="158" t="s">
        <v>453</v>
      </c>
      <c r="H263" s="159">
        <v>8</v>
      </c>
      <c r="I263" s="160"/>
      <c r="L263" s="155"/>
      <c r="M263" s="161"/>
      <c r="N263" s="162"/>
      <c r="O263" s="162"/>
      <c r="P263" s="162"/>
      <c r="Q263" s="162"/>
      <c r="R263" s="162"/>
      <c r="S263" s="162"/>
      <c r="T263" s="163"/>
      <c r="AT263" s="157" t="s">
        <v>147</v>
      </c>
      <c r="AU263" s="157" t="s">
        <v>86</v>
      </c>
      <c r="AV263" s="13" t="s">
        <v>86</v>
      </c>
      <c r="AW263" s="13" t="s">
        <v>3</v>
      </c>
      <c r="AX263" s="13" t="s">
        <v>81</v>
      </c>
      <c r="AY263" s="157" t="s">
        <v>140</v>
      </c>
    </row>
    <row r="264" spans="1:65" s="2" customFormat="1" ht="14.45" customHeight="1">
      <c r="A264" s="31"/>
      <c r="B264" s="140"/>
      <c r="C264" s="141" t="s">
        <v>454</v>
      </c>
      <c r="D264" s="141" t="s">
        <v>142</v>
      </c>
      <c r="E264" s="142" t="s">
        <v>455</v>
      </c>
      <c r="F264" s="143" t="s">
        <v>456</v>
      </c>
      <c r="G264" s="144" t="s">
        <v>417</v>
      </c>
      <c r="H264" s="146"/>
      <c r="I264" s="146"/>
      <c r="J264" s="145">
        <f>ROUND(I264*H264,3)</f>
        <v>0</v>
      </c>
      <c r="K264" s="147"/>
      <c r="L264" s="32"/>
      <c r="M264" s="148" t="s">
        <v>1</v>
      </c>
      <c r="N264" s="149" t="s">
        <v>42</v>
      </c>
      <c r="O264" s="57"/>
      <c r="P264" s="150">
        <f>O264*H264</f>
        <v>0</v>
      </c>
      <c r="Q264" s="150">
        <v>0</v>
      </c>
      <c r="R264" s="150">
        <f>Q264*H264</f>
        <v>0</v>
      </c>
      <c r="S264" s="150">
        <v>0</v>
      </c>
      <c r="T264" s="151">
        <f>S264*H264</f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52" t="s">
        <v>220</v>
      </c>
      <c r="AT264" s="152" t="s">
        <v>142</v>
      </c>
      <c r="AU264" s="152" t="s">
        <v>86</v>
      </c>
      <c r="AY264" s="16" t="s">
        <v>140</v>
      </c>
      <c r="BE264" s="153">
        <f>IF(N264="základná",J264,0)</f>
        <v>0</v>
      </c>
      <c r="BF264" s="153">
        <f>IF(N264="znížená",J264,0)</f>
        <v>0</v>
      </c>
      <c r="BG264" s="153">
        <f>IF(N264="zákl. prenesená",J264,0)</f>
        <v>0</v>
      </c>
      <c r="BH264" s="153">
        <f>IF(N264="zníž. prenesená",J264,0)</f>
        <v>0</v>
      </c>
      <c r="BI264" s="153">
        <f>IF(N264="nulová",J264,0)</f>
        <v>0</v>
      </c>
      <c r="BJ264" s="16" t="s">
        <v>86</v>
      </c>
      <c r="BK264" s="154">
        <f>ROUND(I264*H264,3)</f>
        <v>0</v>
      </c>
      <c r="BL264" s="16" t="s">
        <v>220</v>
      </c>
      <c r="BM264" s="152" t="s">
        <v>457</v>
      </c>
    </row>
    <row r="265" spans="1:65" s="12" customFormat="1" ht="22.9" customHeight="1">
      <c r="B265" s="128"/>
      <c r="D265" s="129" t="s">
        <v>75</v>
      </c>
      <c r="E265" s="138" t="s">
        <v>458</v>
      </c>
      <c r="F265" s="138" t="s">
        <v>459</v>
      </c>
      <c r="I265" s="131"/>
      <c r="J265" s="139">
        <f>BK265</f>
        <v>0</v>
      </c>
      <c r="L265" s="128"/>
      <c r="M265" s="132"/>
      <c r="N265" s="133"/>
      <c r="O265" s="133"/>
      <c r="P265" s="134">
        <f>SUM(P266:P288)</f>
        <v>0</v>
      </c>
      <c r="Q265" s="133"/>
      <c r="R265" s="134">
        <f>SUM(R266:R288)</f>
        <v>0.19377000000000003</v>
      </c>
      <c r="S265" s="133"/>
      <c r="T265" s="135">
        <f>SUM(T266:T288)</f>
        <v>0.69240000000000002</v>
      </c>
      <c r="AR265" s="129" t="s">
        <v>86</v>
      </c>
      <c r="AT265" s="136" t="s">
        <v>75</v>
      </c>
      <c r="AU265" s="136" t="s">
        <v>81</v>
      </c>
      <c r="AY265" s="129" t="s">
        <v>140</v>
      </c>
      <c r="BK265" s="137">
        <f>SUM(BK266:BK288)</f>
        <v>0</v>
      </c>
    </row>
    <row r="266" spans="1:65" s="2" customFormat="1" ht="24.2" customHeight="1">
      <c r="A266" s="31"/>
      <c r="B266" s="140"/>
      <c r="C266" s="141" t="s">
        <v>460</v>
      </c>
      <c r="D266" s="141" t="s">
        <v>142</v>
      </c>
      <c r="E266" s="142" t="s">
        <v>461</v>
      </c>
      <c r="F266" s="143" t="s">
        <v>462</v>
      </c>
      <c r="G266" s="144" t="s">
        <v>312</v>
      </c>
      <c r="H266" s="145">
        <v>45</v>
      </c>
      <c r="I266" s="146"/>
      <c r="J266" s="145">
        <f t="shared" ref="J266:J286" si="0">ROUND(I266*H266,3)</f>
        <v>0</v>
      </c>
      <c r="K266" s="147"/>
      <c r="L266" s="32"/>
      <c r="M266" s="148" t="s">
        <v>1</v>
      </c>
      <c r="N266" s="149" t="s">
        <v>42</v>
      </c>
      <c r="O266" s="57"/>
      <c r="P266" s="150">
        <f t="shared" ref="P266:P286" si="1">O266*H266</f>
        <v>0</v>
      </c>
      <c r="Q266" s="150">
        <v>0</v>
      </c>
      <c r="R266" s="150">
        <f t="shared" ref="R266:R286" si="2">Q266*H266</f>
        <v>0</v>
      </c>
      <c r="S266" s="150">
        <v>1.4919999999999999E-2</v>
      </c>
      <c r="T266" s="151">
        <f t="shared" ref="T266:T286" si="3">S266*H266</f>
        <v>0.6714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52" t="s">
        <v>220</v>
      </c>
      <c r="AT266" s="152" t="s">
        <v>142</v>
      </c>
      <c r="AU266" s="152" t="s">
        <v>86</v>
      </c>
      <c r="AY266" s="16" t="s">
        <v>140</v>
      </c>
      <c r="BE266" s="153">
        <f t="shared" ref="BE266:BE286" si="4">IF(N266="základná",J266,0)</f>
        <v>0</v>
      </c>
      <c r="BF266" s="153">
        <f t="shared" ref="BF266:BF286" si="5">IF(N266="znížená",J266,0)</f>
        <v>0</v>
      </c>
      <c r="BG266" s="153">
        <f t="shared" ref="BG266:BG286" si="6">IF(N266="zákl. prenesená",J266,0)</f>
        <v>0</v>
      </c>
      <c r="BH266" s="153">
        <f t="shared" ref="BH266:BH286" si="7">IF(N266="zníž. prenesená",J266,0)</f>
        <v>0</v>
      </c>
      <c r="BI266" s="153">
        <f t="shared" ref="BI266:BI286" si="8">IF(N266="nulová",J266,0)</f>
        <v>0</v>
      </c>
      <c r="BJ266" s="16" t="s">
        <v>86</v>
      </c>
      <c r="BK266" s="154">
        <f t="shared" ref="BK266:BK286" si="9">ROUND(I266*H266,3)</f>
        <v>0</v>
      </c>
      <c r="BL266" s="16" t="s">
        <v>220</v>
      </c>
      <c r="BM266" s="152" t="s">
        <v>463</v>
      </c>
    </row>
    <row r="267" spans="1:65" s="2" customFormat="1" ht="14.45" customHeight="1">
      <c r="A267" s="31"/>
      <c r="B267" s="140"/>
      <c r="C267" s="141" t="s">
        <v>464</v>
      </c>
      <c r="D267" s="141" t="s">
        <v>142</v>
      </c>
      <c r="E267" s="142" t="s">
        <v>465</v>
      </c>
      <c r="F267" s="143" t="s">
        <v>466</v>
      </c>
      <c r="G267" s="144" t="s">
        <v>270</v>
      </c>
      <c r="H267" s="145">
        <v>4</v>
      </c>
      <c r="I267" s="146"/>
      <c r="J267" s="145">
        <f t="shared" si="0"/>
        <v>0</v>
      </c>
      <c r="K267" s="147"/>
      <c r="L267" s="32"/>
      <c r="M267" s="148" t="s">
        <v>1</v>
      </c>
      <c r="N267" s="149" t="s">
        <v>42</v>
      </c>
      <c r="O267" s="57"/>
      <c r="P267" s="150">
        <f t="shared" si="1"/>
        <v>0</v>
      </c>
      <c r="Q267" s="150">
        <v>1.7099999999999999E-3</v>
      </c>
      <c r="R267" s="150">
        <f t="shared" si="2"/>
        <v>6.8399999999999997E-3</v>
      </c>
      <c r="S267" s="150">
        <v>0</v>
      </c>
      <c r="T267" s="151">
        <f t="shared" si="3"/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52" t="s">
        <v>220</v>
      </c>
      <c r="AT267" s="152" t="s">
        <v>142</v>
      </c>
      <c r="AU267" s="152" t="s">
        <v>86</v>
      </c>
      <c r="AY267" s="16" t="s">
        <v>140</v>
      </c>
      <c r="BE267" s="153">
        <f t="shared" si="4"/>
        <v>0</v>
      </c>
      <c r="BF267" s="153">
        <f t="shared" si="5"/>
        <v>0</v>
      </c>
      <c r="BG267" s="153">
        <f t="shared" si="6"/>
        <v>0</v>
      </c>
      <c r="BH267" s="153">
        <f t="shared" si="7"/>
        <v>0</v>
      </c>
      <c r="BI267" s="153">
        <f t="shared" si="8"/>
        <v>0</v>
      </c>
      <c r="BJ267" s="16" t="s">
        <v>86</v>
      </c>
      <c r="BK267" s="154">
        <f t="shared" si="9"/>
        <v>0</v>
      </c>
      <c r="BL267" s="16" t="s">
        <v>220</v>
      </c>
      <c r="BM267" s="152" t="s">
        <v>467</v>
      </c>
    </row>
    <row r="268" spans="1:65" s="2" customFormat="1" ht="24.2" customHeight="1">
      <c r="A268" s="31"/>
      <c r="B268" s="140"/>
      <c r="C268" s="141" t="s">
        <v>468</v>
      </c>
      <c r="D268" s="141" t="s">
        <v>142</v>
      </c>
      <c r="E268" s="142" t="s">
        <v>469</v>
      </c>
      <c r="F268" s="143" t="s">
        <v>470</v>
      </c>
      <c r="G268" s="144" t="s">
        <v>270</v>
      </c>
      <c r="H268" s="145">
        <v>1</v>
      </c>
      <c r="I268" s="146"/>
      <c r="J268" s="145">
        <f t="shared" si="0"/>
        <v>0</v>
      </c>
      <c r="K268" s="147"/>
      <c r="L268" s="32"/>
      <c r="M268" s="148" t="s">
        <v>1</v>
      </c>
      <c r="N268" s="149" t="s">
        <v>42</v>
      </c>
      <c r="O268" s="57"/>
      <c r="P268" s="150">
        <f t="shared" si="1"/>
        <v>0</v>
      </c>
      <c r="Q268" s="150">
        <v>1.0200000000000001E-3</v>
      </c>
      <c r="R268" s="150">
        <f t="shared" si="2"/>
        <v>1.0200000000000001E-3</v>
      </c>
      <c r="S268" s="150">
        <v>0</v>
      </c>
      <c r="T268" s="151">
        <f t="shared" si="3"/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52" t="s">
        <v>220</v>
      </c>
      <c r="AT268" s="152" t="s">
        <v>142</v>
      </c>
      <c r="AU268" s="152" t="s">
        <v>86</v>
      </c>
      <c r="AY268" s="16" t="s">
        <v>140</v>
      </c>
      <c r="BE268" s="153">
        <f t="shared" si="4"/>
        <v>0</v>
      </c>
      <c r="BF268" s="153">
        <f t="shared" si="5"/>
        <v>0</v>
      </c>
      <c r="BG268" s="153">
        <f t="shared" si="6"/>
        <v>0</v>
      </c>
      <c r="BH268" s="153">
        <f t="shared" si="7"/>
        <v>0</v>
      </c>
      <c r="BI268" s="153">
        <f t="shared" si="8"/>
        <v>0</v>
      </c>
      <c r="BJ268" s="16" t="s">
        <v>86</v>
      </c>
      <c r="BK268" s="154">
        <f t="shared" si="9"/>
        <v>0</v>
      </c>
      <c r="BL268" s="16" t="s">
        <v>220</v>
      </c>
      <c r="BM268" s="152" t="s">
        <v>471</v>
      </c>
    </row>
    <row r="269" spans="1:65" s="2" customFormat="1" ht="24.2" customHeight="1">
      <c r="A269" s="31"/>
      <c r="B269" s="140"/>
      <c r="C269" s="141" t="s">
        <v>472</v>
      </c>
      <c r="D269" s="141" t="s">
        <v>142</v>
      </c>
      <c r="E269" s="142" t="s">
        <v>473</v>
      </c>
      <c r="F269" s="143" t="s">
        <v>474</v>
      </c>
      <c r="G269" s="144" t="s">
        <v>270</v>
      </c>
      <c r="H269" s="145">
        <v>3</v>
      </c>
      <c r="I269" s="146"/>
      <c r="J269" s="145">
        <f t="shared" si="0"/>
        <v>0</v>
      </c>
      <c r="K269" s="147"/>
      <c r="L269" s="32"/>
      <c r="M269" s="148" t="s">
        <v>1</v>
      </c>
      <c r="N269" s="149" t="s">
        <v>42</v>
      </c>
      <c r="O269" s="57"/>
      <c r="P269" s="150">
        <f t="shared" si="1"/>
        <v>0</v>
      </c>
      <c r="Q269" s="150">
        <v>1.4300000000000001E-3</v>
      </c>
      <c r="R269" s="150">
        <f t="shared" si="2"/>
        <v>4.2900000000000004E-3</v>
      </c>
      <c r="S269" s="150">
        <v>0</v>
      </c>
      <c r="T269" s="151">
        <f t="shared" si="3"/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52" t="s">
        <v>220</v>
      </c>
      <c r="AT269" s="152" t="s">
        <v>142</v>
      </c>
      <c r="AU269" s="152" t="s">
        <v>86</v>
      </c>
      <c r="AY269" s="16" t="s">
        <v>140</v>
      </c>
      <c r="BE269" s="153">
        <f t="shared" si="4"/>
        <v>0</v>
      </c>
      <c r="BF269" s="153">
        <f t="shared" si="5"/>
        <v>0</v>
      </c>
      <c r="BG269" s="153">
        <f t="shared" si="6"/>
        <v>0</v>
      </c>
      <c r="BH269" s="153">
        <f t="shared" si="7"/>
        <v>0</v>
      </c>
      <c r="BI269" s="153">
        <f t="shared" si="8"/>
        <v>0</v>
      </c>
      <c r="BJ269" s="16" t="s">
        <v>86</v>
      </c>
      <c r="BK269" s="154">
        <f t="shared" si="9"/>
        <v>0</v>
      </c>
      <c r="BL269" s="16" t="s">
        <v>220</v>
      </c>
      <c r="BM269" s="152" t="s">
        <v>475</v>
      </c>
    </row>
    <row r="270" spans="1:65" s="2" customFormat="1" ht="24.2" customHeight="1">
      <c r="A270" s="31"/>
      <c r="B270" s="140"/>
      <c r="C270" s="141" t="s">
        <v>476</v>
      </c>
      <c r="D270" s="141" t="s">
        <v>142</v>
      </c>
      <c r="E270" s="142" t="s">
        <v>477</v>
      </c>
      <c r="F270" s="143" t="s">
        <v>478</v>
      </c>
      <c r="G270" s="144" t="s">
        <v>270</v>
      </c>
      <c r="H270" s="145">
        <v>2</v>
      </c>
      <c r="I270" s="146"/>
      <c r="J270" s="145">
        <f t="shared" si="0"/>
        <v>0</v>
      </c>
      <c r="K270" s="147"/>
      <c r="L270" s="32"/>
      <c r="M270" s="148" t="s">
        <v>1</v>
      </c>
      <c r="N270" s="149" t="s">
        <v>42</v>
      </c>
      <c r="O270" s="57"/>
      <c r="P270" s="150">
        <f t="shared" si="1"/>
        <v>0</v>
      </c>
      <c r="Q270" s="150">
        <v>1.58E-3</v>
      </c>
      <c r="R270" s="150">
        <f t="shared" si="2"/>
        <v>3.16E-3</v>
      </c>
      <c r="S270" s="150">
        <v>0</v>
      </c>
      <c r="T270" s="151">
        <f t="shared" si="3"/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52" t="s">
        <v>220</v>
      </c>
      <c r="AT270" s="152" t="s">
        <v>142</v>
      </c>
      <c r="AU270" s="152" t="s">
        <v>86</v>
      </c>
      <c r="AY270" s="16" t="s">
        <v>140</v>
      </c>
      <c r="BE270" s="153">
        <f t="shared" si="4"/>
        <v>0</v>
      </c>
      <c r="BF270" s="153">
        <f t="shared" si="5"/>
        <v>0</v>
      </c>
      <c r="BG270" s="153">
        <f t="shared" si="6"/>
        <v>0</v>
      </c>
      <c r="BH270" s="153">
        <f t="shared" si="7"/>
        <v>0</v>
      </c>
      <c r="BI270" s="153">
        <f t="shared" si="8"/>
        <v>0</v>
      </c>
      <c r="BJ270" s="16" t="s">
        <v>86</v>
      </c>
      <c r="BK270" s="154">
        <f t="shared" si="9"/>
        <v>0</v>
      </c>
      <c r="BL270" s="16" t="s">
        <v>220</v>
      </c>
      <c r="BM270" s="152" t="s">
        <v>479</v>
      </c>
    </row>
    <row r="271" spans="1:65" s="2" customFormat="1" ht="24.2" customHeight="1">
      <c r="A271" s="31"/>
      <c r="B271" s="140"/>
      <c r="C271" s="141" t="s">
        <v>480</v>
      </c>
      <c r="D271" s="141" t="s">
        <v>142</v>
      </c>
      <c r="E271" s="142" t="s">
        <v>481</v>
      </c>
      <c r="F271" s="143" t="s">
        <v>482</v>
      </c>
      <c r="G271" s="144" t="s">
        <v>312</v>
      </c>
      <c r="H271" s="145">
        <v>10</v>
      </c>
      <c r="I271" s="146"/>
      <c r="J271" s="145">
        <f t="shared" si="0"/>
        <v>0</v>
      </c>
      <c r="K271" s="147"/>
      <c r="L271" s="32"/>
      <c r="M271" s="148" t="s">
        <v>1</v>
      </c>
      <c r="N271" s="149" t="s">
        <v>42</v>
      </c>
      <c r="O271" s="57"/>
      <c r="P271" s="150">
        <f t="shared" si="1"/>
        <v>0</v>
      </c>
      <c r="Q271" s="150">
        <v>0</v>
      </c>
      <c r="R271" s="150">
        <f t="shared" si="2"/>
        <v>0</v>
      </c>
      <c r="S271" s="150">
        <v>2.0999999999999999E-3</v>
      </c>
      <c r="T271" s="151">
        <f t="shared" si="3"/>
        <v>2.0999999999999998E-2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152" t="s">
        <v>220</v>
      </c>
      <c r="AT271" s="152" t="s">
        <v>142</v>
      </c>
      <c r="AU271" s="152" t="s">
        <v>86</v>
      </c>
      <c r="AY271" s="16" t="s">
        <v>140</v>
      </c>
      <c r="BE271" s="153">
        <f t="shared" si="4"/>
        <v>0</v>
      </c>
      <c r="BF271" s="153">
        <f t="shared" si="5"/>
        <v>0</v>
      </c>
      <c r="BG271" s="153">
        <f t="shared" si="6"/>
        <v>0</v>
      </c>
      <c r="BH271" s="153">
        <f t="shared" si="7"/>
        <v>0</v>
      </c>
      <c r="BI271" s="153">
        <f t="shared" si="8"/>
        <v>0</v>
      </c>
      <c r="BJ271" s="16" t="s">
        <v>86</v>
      </c>
      <c r="BK271" s="154">
        <f t="shared" si="9"/>
        <v>0</v>
      </c>
      <c r="BL271" s="16" t="s">
        <v>220</v>
      </c>
      <c r="BM271" s="152" t="s">
        <v>483</v>
      </c>
    </row>
    <row r="272" spans="1:65" s="2" customFormat="1" ht="24.2" customHeight="1">
      <c r="A272" s="31"/>
      <c r="B272" s="140"/>
      <c r="C272" s="141" t="s">
        <v>484</v>
      </c>
      <c r="D272" s="141" t="s">
        <v>142</v>
      </c>
      <c r="E272" s="142" t="s">
        <v>485</v>
      </c>
      <c r="F272" s="143" t="s">
        <v>486</v>
      </c>
      <c r="G272" s="144" t="s">
        <v>312</v>
      </c>
      <c r="H272" s="145">
        <v>28</v>
      </c>
      <c r="I272" s="146"/>
      <c r="J272" s="145">
        <f t="shared" si="0"/>
        <v>0</v>
      </c>
      <c r="K272" s="147"/>
      <c r="L272" s="32"/>
      <c r="M272" s="148" t="s">
        <v>1</v>
      </c>
      <c r="N272" s="149" t="s">
        <v>42</v>
      </c>
      <c r="O272" s="57"/>
      <c r="P272" s="150">
        <f t="shared" si="1"/>
        <v>0</v>
      </c>
      <c r="Q272" s="150">
        <v>1.0300000000000001E-3</v>
      </c>
      <c r="R272" s="150">
        <f t="shared" si="2"/>
        <v>2.8840000000000005E-2</v>
      </c>
      <c r="S272" s="150">
        <v>0</v>
      </c>
      <c r="T272" s="151">
        <f t="shared" si="3"/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52" t="s">
        <v>220</v>
      </c>
      <c r="AT272" s="152" t="s">
        <v>142</v>
      </c>
      <c r="AU272" s="152" t="s">
        <v>86</v>
      </c>
      <c r="AY272" s="16" t="s">
        <v>140</v>
      </c>
      <c r="BE272" s="153">
        <f t="shared" si="4"/>
        <v>0</v>
      </c>
      <c r="BF272" s="153">
        <f t="shared" si="5"/>
        <v>0</v>
      </c>
      <c r="BG272" s="153">
        <f t="shared" si="6"/>
        <v>0</v>
      </c>
      <c r="BH272" s="153">
        <f t="shared" si="7"/>
        <v>0</v>
      </c>
      <c r="BI272" s="153">
        <f t="shared" si="8"/>
        <v>0</v>
      </c>
      <c r="BJ272" s="16" t="s">
        <v>86</v>
      </c>
      <c r="BK272" s="154">
        <f t="shared" si="9"/>
        <v>0</v>
      </c>
      <c r="BL272" s="16" t="s">
        <v>220</v>
      </c>
      <c r="BM272" s="152" t="s">
        <v>487</v>
      </c>
    </row>
    <row r="273" spans="1:65" s="2" customFormat="1" ht="24.2" customHeight="1">
      <c r="A273" s="31"/>
      <c r="B273" s="140"/>
      <c r="C273" s="141" t="s">
        <v>488</v>
      </c>
      <c r="D273" s="141" t="s">
        <v>142</v>
      </c>
      <c r="E273" s="142" t="s">
        <v>489</v>
      </c>
      <c r="F273" s="143" t="s">
        <v>490</v>
      </c>
      <c r="G273" s="144" t="s">
        <v>312</v>
      </c>
      <c r="H273" s="145">
        <v>26</v>
      </c>
      <c r="I273" s="146"/>
      <c r="J273" s="145">
        <f t="shared" si="0"/>
        <v>0</v>
      </c>
      <c r="K273" s="147"/>
      <c r="L273" s="32"/>
      <c r="M273" s="148" t="s">
        <v>1</v>
      </c>
      <c r="N273" s="149" t="s">
        <v>42</v>
      </c>
      <c r="O273" s="57"/>
      <c r="P273" s="150">
        <f t="shared" si="1"/>
        <v>0</v>
      </c>
      <c r="Q273" s="150">
        <v>1.64E-3</v>
      </c>
      <c r="R273" s="150">
        <f t="shared" si="2"/>
        <v>4.2639999999999997E-2</v>
      </c>
      <c r="S273" s="150">
        <v>0</v>
      </c>
      <c r="T273" s="151">
        <f t="shared" si="3"/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52" t="s">
        <v>220</v>
      </c>
      <c r="AT273" s="152" t="s">
        <v>142</v>
      </c>
      <c r="AU273" s="152" t="s">
        <v>86</v>
      </c>
      <c r="AY273" s="16" t="s">
        <v>140</v>
      </c>
      <c r="BE273" s="153">
        <f t="shared" si="4"/>
        <v>0</v>
      </c>
      <c r="BF273" s="153">
        <f t="shared" si="5"/>
        <v>0</v>
      </c>
      <c r="BG273" s="153">
        <f t="shared" si="6"/>
        <v>0</v>
      </c>
      <c r="BH273" s="153">
        <f t="shared" si="7"/>
        <v>0</v>
      </c>
      <c r="BI273" s="153">
        <f t="shared" si="8"/>
        <v>0</v>
      </c>
      <c r="BJ273" s="16" t="s">
        <v>86</v>
      </c>
      <c r="BK273" s="154">
        <f t="shared" si="9"/>
        <v>0</v>
      </c>
      <c r="BL273" s="16" t="s">
        <v>220</v>
      </c>
      <c r="BM273" s="152" t="s">
        <v>491</v>
      </c>
    </row>
    <row r="274" spans="1:65" s="2" customFormat="1" ht="24.2" customHeight="1">
      <c r="A274" s="31"/>
      <c r="B274" s="140"/>
      <c r="C274" s="141" t="s">
        <v>492</v>
      </c>
      <c r="D274" s="141" t="s">
        <v>142</v>
      </c>
      <c r="E274" s="142" t="s">
        <v>493</v>
      </c>
      <c r="F274" s="143" t="s">
        <v>494</v>
      </c>
      <c r="G274" s="144" t="s">
        <v>312</v>
      </c>
      <c r="H274" s="145">
        <v>2.6</v>
      </c>
      <c r="I274" s="146"/>
      <c r="J274" s="145">
        <f t="shared" si="0"/>
        <v>0</v>
      </c>
      <c r="K274" s="147"/>
      <c r="L274" s="32"/>
      <c r="M274" s="148" t="s">
        <v>1</v>
      </c>
      <c r="N274" s="149" t="s">
        <v>42</v>
      </c>
      <c r="O274" s="57"/>
      <c r="P274" s="150">
        <f t="shared" si="1"/>
        <v>0</v>
      </c>
      <c r="Q274" s="150">
        <v>1.9499999999999999E-3</v>
      </c>
      <c r="R274" s="150">
        <f t="shared" si="2"/>
        <v>5.0699999999999999E-3</v>
      </c>
      <c r="S274" s="150">
        <v>0</v>
      </c>
      <c r="T274" s="151">
        <f t="shared" si="3"/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52" t="s">
        <v>220</v>
      </c>
      <c r="AT274" s="152" t="s">
        <v>142</v>
      </c>
      <c r="AU274" s="152" t="s">
        <v>86</v>
      </c>
      <c r="AY274" s="16" t="s">
        <v>140</v>
      </c>
      <c r="BE274" s="153">
        <f t="shared" si="4"/>
        <v>0</v>
      </c>
      <c r="BF274" s="153">
        <f t="shared" si="5"/>
        <v>0</v>
      </c>
      <c r="BG274" s="153">
        <f t="shared" si="6"/>
        <v>0</v>
      </c>
      <c r="BH274" s="153">
        <f t="shared" si="7"/>
        <v>0</v>
      </c>
      <c r="BI274" s="153">
        <f t="shared" si="8"/>
        <v>0</v>
      </c>
      <c r="BJ274" s="16" t="s">
        <v>86</v>
      </c>
      <c r="BK274" s="154">
        <f t="shared" si="9"/>
        <v>0</v>
      </c>
      <c r="BL274" s="16" t="s">
        <v>220</v>
      </c>
      <c r="BM274" s="152" t="s">
        <v>495</v>
      </c>
    </row>
    <row r="275" spans="1:65" s="2" customFormat="1" ht="14.45" customHeight="1">
      <c r="A275" s="31"/>
      <c r="B275" s="140"/>
      <c r="C275" s="141" t="s">
        <v>496</v>
      </c>
      <c r="D275" s="141" t="s">
        <v>142</v>
      </c>
      <c r="E275" s="142" t="s">
        <v>497</v>
      </c>
      <c r="F275" s="143" t="s">
        <v>498</v>
      </c>
      <c r="G275" s="144" t="s">
        <v>312</v>
      </c>
      <c r="H275" s="145">
        <v>4</v>
      </c>
      <c r="I275" s="146"/>
      <c r="J275" s="145">
        <f t="shared" si="0"/>
        <v>0</v>
      </c>
      <c r="K275" s="147"/>
      <c r="L275" s="32"/>
      <c r="M275" s="148" t="s">
        <v>1</v>
      </c>
      <c r="N275" s="149" t="s">
        <v>42</v>
      </c>
      <c r="O275" s="57"/>
      <c r="P275" s="150">
        <f t="shared" si="1"/>
        <v>0</v>
      </c>
      <c r="Q275" s="150">
        <v>4.8000000000000001E-4</v>
      </c>
      <c r="R275" s="150">
        <f t="shared" si="2"/>
        <v>1.92E-3</v>
      </c>
      <c r="S275" s="150">
        <v>0</v>
      </c>
      <c r="T275" s="151">
        <f t="shared" si="3"/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52" t="s">
        <v>220</v>
      </c>
      <c r="AT275" s="152" t="s">
        <v>142</v>
      </c>
      <c r="AU275" s="152" t="s">
        <v>86</v>
      </c>
      <c r="AY275" s="16" t="s">
        <v>140</v>
      </c>
      <c r="BE275" s="153">
        <f t="shared" si="4"/>
        <v>0</v>
      </c>
      <c r="BF275" s="153">
        <f t="shared" si="5"/>
        <v>0</v>
      </c>
      <c r="BG275" s="153">
        <f t="shared" si="6"/>
        <v>0</v>
      </c>
      <c r="BH275" s="153">
        <f t="shared" si="7"/>
        <v>0</v>
      </c>
      <c r="BI275" s="153">
        <f t="shared" si="8"/>
        <v>0</v>
      </c>
      <c r="BJ275" s="16" t="s">
        <v>86</v>
      </c>
      <c r="BK275" s="154">
        <f t="shared" si="9"/>
        <v>0</v>
      </c>
      <c r="BL275" s="16" t="s">
        <v>220</v>
      </c>
      <c r="BM275" s="152" t="s">
        <v>499</v>
      </c>
    </row>
    <row r="276" spans="1:65" s="2" customFormat="1" ht="14.45" customHeight="1">
      <c r="A276" s="31"/>
      <c r="B276" s="140"/>
      <c r="C276" s="141" t="s">
        <v>500</v>
      </c>
      <c r="D276" s="141" t="s">
        <v>142</v>
      </c>
      <c r="E276" s="142" t="s">
        <v>501</v>
      </c>
      <c r="F276" s="143" t="s">
        <v>502</v>
      </c>
      <c r="G276" s="144" t="s">
        <v>312</v>
      </c>
      <c r="H276" s="145">
        <v>13</v>
      </c>
      <c r="I276" s="146"/>
      <c r="J276" s="145">
        <f t="shared" si="0"/>
        <v>0</v>
      </c>
      <c r="K276" s="147"/>
      <c r="L276" s="32"/>
      <c r="M276" s="148" t="s">
        <v>1</v>
      </c>
      <c r="N276" s="149" t="s">
        <v>42</v>
      </c>
      <c r="O276" s="57"/>
      <c r="P276" s="150">
        <f t="shared" si="1"/>
        <v>0</v>
      </c>
      <c r="Q276" s="150">
        <v>6.4000000000000005E-4</v>
      </c>
      <c r="R276" s="150">
        <f t="shared" si="2"/>
        <v>8.320000000000001E-3</v>
      </c>
      <c r="S276" s="150">
        <v>0</v>
      </c>
      <c r="T276" s="151">
        <f t="shared" si="3"/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52" t="s">
        <v>220</v>
      </c>
      <c r="AT276" s="152" t="s">
        <v>142</v>
      </c>
      <c r="AU276" s="152" t="s">
        <v>86</v>
      </c>
      <c r="AY276" s="16" t="s">
        <v>140</v>
      </c>
      <c r="BE276" s="153">
        <f t="shared" si="4"/>
        <v>0</v>
      </c>
      <c r="BF276" s="153">
        <f t="shared" si="5"/>
        <v>0</v>
      </c>
      <c r="BG276" s="153">
        <f t="shared" si="6"/>
        <v>0</v>
      </c>
      <c r="BH276" s="153">
        <f t="shared" si="7"/>
        <v>0</v>
      </c>
      <c r="BI276" s="153">
        <f t="shared" si="8"/>
        <v>0</v>
      </c>
      <c r="BJ276" s="16" t="s">
        <v>86</v>
      </c>
      <c r="BK276" s="154">
        <f t="shared" si="9"/>
        <v>0</v>
      </c>
      <c r="BL276" s="16" t="s">
        <v>220</v>
      </c>
      <c r="BM276" s="152" t="s">
        <v>503</v>
      </c>
    </row>
    <row r="277" spans="1:65" s="2" customFormat="1" ht="14.45" customHeight="1">
      <c r="A277" s="31"/>
      <c r="B277" s="140"/>
      <c r="C277" s="141" t="s">
        <v>504</v>
      </c>
      <c r="D277" s="141" t="s">
        <v>142</v>
      </c>
      <c r="E277" s="142" t="s">
        <v>505</v>
      </c>
      <c r="F277" s="143" t="s">
        <v>506</v>
      </c>
      <c r="G277" s="144" t="s">
        <v>312</v>
      </c>
      <c r="H277" s="145">
        <v>0.5</v>
      </c>
      <c r="I277" s="146"/>
      <c r="J277" s="145">
        <f t="shared" si="0"/>
        <v>0</v>
      </c>
      <c r="K277" s="147"/>
      <c r="L277" s="32"/>
      <c r="M277" s="148" t="s">
        <v>1</v>
      </c>
      <c r="N277" s="149" t="s">
        <v>42</v>
      </c>
      <c r="O277" s="57"/>
      <c r="P277" s="150">
        <f t="shared" si="1"/>
        <v>0</v>
      </c>
      <c r="Q277" s="150">
        <v>7.7999999999999999E-4</v>
      </c>
      <c r="R277" s="150">
        <f t="shared" si="2"/>
        <v>3.8999999999999999E-4</v>
      </c>
      <c r="S277" s="150">
        <v>0</v>
      </c>
      <c r="T277" s="151">
        <f t="shared" si="3"/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152" t="s">
        <v>220</v>
      </c>
      <c r="AT277" s="152" t="s">
        <v>142</v>
      </c>
      <c r="AU277" s="152" t="s">
        <v>86</v>
      </c>
      <c r="AY277" s="16" t="s">
        <v>140</v>
      </c>
      <c r="BE277" s="153">
        <f t="shared" si="4"/>
        <v>0</v>
      </c>
      <c r="BF277" s="153">
        <f t="shared" si="5"/>
        <v>0</v>
      </c>
      <c r="BG277" s="153">
        <f t="shared" si="6"/>
        <v>0</v>
      </c>
      <c r="BH277" s="153">
        <f t="shared" si="7"/>
        <v>0</v>
      </c>
      <c r="BI277" s="153">
        <f t="shared" si="8"/>
        <v>0</v>
      </c>
      <c r="BJ277" s="16" t="s">
        <v>86</v>
      </c>
      <c r="BK277" s="154">
        <f t="shared" si="9"/>
        <v>0</v>
      </c>
      <c r="BL277" s="16" t="s">
        <v>220</v>
      </c>
      <c r="BM277" s="152" t="s">
        <v>507</v>
      </c>
    </row>
    <row r="278" spans="1:65" s="2" customFormat="1" ht="24.2" customHeight="1">
      <c r="A278" s="31"/>
      <c r="B278" s="140"/>
      <c r="C278" s="141" t="s">
        <v>508</v>
      </c>
      <c r="D278" s="141" t="s">
        <v>142</v>
      </c>
      <c r="E278" s="142" t="s">
        <v>509</v>
      </c>
      <c r="F278" s="143" t="s">
        <v>510</v>
      </c>
      <c r="G278" s="144" t="s">
        <v>270</v>
      </c>
      <c r="H278" s="145">
        <v>12</v>
      </c>
      <c r="I278" s="146"/>
      <c r="J278" s="145">
        <f t="shared" si="0"/>
        <v>0</v>
      </c>
      <c r="K278" s="147"/>
      <c r="L278" s="32"/>
      <c r="M278" s="148" t="s">
        <v>1</v>
      </c>
      <c r="N278" s="149" t="s">
        <v>42</v>
      </c>
      <c r="O278" s="57"/>
      <c r="P278" s="150">
        <f t="shared" si="1"/>
        <v>0</v>
      </c>
      <c r="Q278" s="150">
        <v>0</v>
      </c>
      <c r="R278" s="150">
        <f t="shared" si="2"/>
        <v>0</v>
      </c>
      <c r="S278" s="150">
        <v>0</v>
      </c>
      <c r="T278" s="151">
        <f t="shared" si="3"/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52" t="s">
        <v>220</v>
      </c>
      <c r="AT278" s="152" t="s">
        <v>142</v>
      </c>
      <c r="AU278" s="152" t="s">
        <v>86</v>
      </c>
      <c r="AY278" s="16" t="s">
        <v>140</v>
      </c>
      <c r="BE278" s="153">
        <f t="shared" si="4"/>
        <v>0</v>
      </c>
      <c r="BF278" s="153">
        <f t="shared" si="5"/>
        <v>0</v>
      </c>
      <c r="BG278" s="153">
        <f t="shared" si="6"/>
        <v>0</v>
      </c>
      <c r="BH278" s="153">
        <f t="shared" si="7"/>
        <v>0</v>
      </c>
      <c r="BI278" s="153">
        <f t="shared" si="8"/>
        <v>0</v>
      </c>
      <c r="BJ278" s="16" t="s">
        <v>86</v>
      </c>
      <c r="BK278" s="154">
        <f t="shared" si="9"/>
        <v>0</v>
      </c>
      <c r="BL278" s="16" t="s">
        <v>220</v>
      </c>
      <c r="BM278" s="152" t="s">
        <v>511</v>
      </c>
    </row>
    <row r="279" spans="1:65" s="2" customFormat="1" ht="24.2" customHeight="1">
      <c r="A279" s="31"/>
      <c r="B279" s="140"/>
      <c r="C279" s="141" t="s">
        <v>512</v>
      </c>
      <c r="D279" s="141" t="s">
        <v>142</v>
      </c>
      <c r="E279" s="142" t="s">
        <v>513</v>
      </c>
      <c r="F279" s="143" t="s">
        <v>514</v>
      </c>
      <c r="G279" s="144" t="s">
        <v>270</v>
      </c>
      <c r="H279" s="145">
        <v>4</v>
      </c>
      <c r="I279" s="146"/>
      <c r="J279" s="145">
        <f t="shared" si="0"/>
        <v>0</v>
      </c>
      <c r="K279" s="147"/>
      <c r="L279" s="32"/>
      <c r="M279" s="148" t="s">
        <v>1</v>
      </c>
      <c r="N279" s="149" t="s">
        <v>42</v>
      </c>
      <c r="O279" s="57"/>
      <c r="P279" s="150">
        <f t="shared" si="1"/>
        <v>0</v>
      </c>
      <c r="Q279" s="150">
        <v>0</v>
      </c>
      <c r="R279" s="150">
        <f t="shared" si="2"/>
        <v>0</v>
      </c>
      <c r="S279" s="150">
        <v>0</v>
      </c>
      <c r="T279" s="151">
        <f t="shared" si="3"/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52" t="s">
        <v>220</v>
      </c>
      <c r="AT279" s="152" t="s">
        <v>142</v>
      </c>
      <c r="AU279" s="152" t="s">
        <v>86</v>
      </c>
      <c r="AY279" s="16" t="s">
        <v>140</v>
      </c>
      <c r="BE279" s="153">
        <f t="shared" si="4"/>
        <v>0</v>
      </c>
      <c r="BF279" s="153">
        <f t="shared" si="5"/>
        <v>0</v>
      </c>
      <c r="BG279" s="153">
        <f t="shared" si="6"/>
        <v>0</v>
      </c>
      <c r="BH279" s="153">
        <f t="shared" si="7"/>
        <v>0</v>
      </c>
      <c r="BI279" s="153">
        <f t="shared" si="8"/>
        <v>0</v>
      </c>
      <c r="BJ279" s="16" t="s">
        <v>86</v>
      </c>
      <c r="BK279" s="154">
        <f t="shared" si="9"/>
        <v>0</v>
      </c>
      <c r="BL279" s="16" t="s">
        <v>220</v>
      </c>
      <c r="BM279" s="152" t="s">
        <v>515</v>
      </c>
    </row>
    <row r="280" spans="1:65" s="2" customFormat="1" ht="24.2" customHeight="1">
      <c r="A280" s="31"/>
      <c r="B280" s="140"/>
      <c r="C280" s="141" t="s">
        <v>516</v>
      </c>
      <c r="D280" s="141" t="s">
        <v>142</v>
      </c>
      <c r="E280" s="142" t="s">
        <v>517</v>
      </c>
      <c r="F280" s="143" t="s">
        <v>518</v>
      </c>
      <c r="G280" s="144" t="s">
        <v>270</v>
      </c>
      <c r="H280" s="145">
        <v>4</v>
      </c>
      <c r="I280" s="146"/>
      <c r="J280" s="145">
        <f t="shared" si="0"/>
        <v>0</v>
      </c>
      <c r="K280" s="147"/>
      <c r="L280" s="32"/>
      <c r="M280" s="148" t="s">
        <v>1</v>
      </c>
      <c r="N280" s="149" t="s">
        <v>42</v>
      </c>
      <c r="O280" s="57"/>
      <c r="P280" s="150">
        <f t="shared" si="1"/>
        <v>0</v>
      </c>
      <c r="Q280" s="150">
        <v>0</v>
      </c>
      <c r="R280" s="150">
        <f t="shared" si="2"/>
        <v>0</v>
      </c>
      <c r="S280" s="150">
        <v>0</v>
      </c>
      <c r="T280" s="151">
        <f t="shared" si="3"/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52" t="s">
        <v>220</v>
      </c>
      <c r="AT280" s="152" t="s">
        <v>142</v>
      </c>
      <c r="AU280" s="152" t="s">
        <v>86</v>
      </c>
      <c r="AY280" s="16" t="s">
        <v>140</v>
      </c>
      <c r="BE280" s="153">
        <f t="shared" si="4"/>
        <v>0</v>
      </c>
      <c r="BF280" s="153">
        <f t="shared" si="5"/>
        <v>0</v>
      </c>
      <c r="BG280" s="153">
        <f t="shared" si="6"/>
        <v>0</v>
      </c>
      <c r="BH280" s="153">
        <f t="shared" si="7"/>
        <v>0</v>
      </c>
      <c r="BI280" s="153">
        <f t="shared" si="8"/>
        <v>0</v>
      </c>
      <c r="BJ280" s="16" t="s">
        <v>86</v>
      </c>
      <c r="BK280" s="154">
        <f t="shared" si="9"/>
        <v>0</v>
      </c>
      <c r="BL280" s="16" t="s">
        <v>220</v>
      </c>
      <c r="BM280" s="152" t="s">
        <v>519</v>
      </c>
    </row>
    <row r="281" spans="1:65" s="2" customFormat="1" ht="14.45" customHeight="1">
      <c r="A281" s="31"/>
      <c r="B281" s="140"/>
      <c r="C281" s="141" t="s">
        <v>520</v>
      </c>
      <c r="D281" s="141" t="s">
        <v>142</v>
      </c>
      <c r="E281" s="142" t="s">
        <v>521</v>
      </c>
      <c r="F281" s="143" t="s">
        <v>522</v>
      </c>
      <c r="G281" s="144" t="s">
        <v>270</v>
      </c>
      <c r="H281" s="145">
        <v>4</v>
      </c>
      <c r="I281" s="146"/>
      <c r="J281" s="145">
        <f t="shared" si="0"/>
        <v>0</v>
      </c>
      <c r="K281" s="147"/>
      <c r="L281" s="32"/>
      <c r="M281" s="148" t="s">
        <v>1</v>
      </c>
      <c r="N281" s="149" t="s">
        <v>42</v>
      </c>
      <c r="O281" s="57"/>
      <c r="P281" s="150">
        <f t="shared" si="1"/>
        <v>0</v>
      </c>
      <c r="Q281" s="150">
        <v>4.6000000000000001E-4</v>
      </c>
      <c r="R281" s="150">
        <f t="shared" si="2"/>
        <v>1.8400000000000001E-3</v>
      </c>
      <c r="S281" s="150">
        <v>0</v>
      </c>
      <c r="T281" s="151">
        <f t="shared" si="3"/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52" t="s">
        <v>220</v>
      </c>
      <c r="AT281" s="152" t="s">
        <v>142</v>
      </c>
      <c r="AU281" s="152" t="s">
        <v>86</v>
      </c>
      <c r="AY281" s="16" t="s">
        <v>140</v>
      </c>
      <c r="BE281" s="153">
        <f t="shared" si="4"/>
        <v>0</v>
      </c>
      <c r="BF281" s="153">
        <f t="shared" si="5"/>
        <v>0</v>
      </c>
      <c r="BG281" s="153">
        <f t="shared" si="6"/>
        <v>0</v>
      </c>
      <c r="BH281" s="153">
        <f t="shared" si="7"/>
        <v>0</v>
      </c>
      <c r="BI281" s="153">
        <f t="shared" si="8"/>
        <v>0</v>
      </c>
      <c r="BJ281" s="16" t="s">
        <v>86</v>
      </c>
      <c r="BK281" s="154">
        <f t="shared" si="9"/>
        <v>0</v>
      </c>
      <c r="BL281" s="16" t="s">
        <v>220</v>
      </c>
      <c r="BM281" s="152" t="s">
        <v>523</v>
      </c>
    </row>
    <row r="282" spans="1:65" s="2" customFormat="1" ht="14.45" customHeight="1">
      <c r="A282" s="31"/>
      <c r="B282" s="140"/>
      <c r="C282" s="164" t="s">
        <v>524</v>
      </c>
      <c r="D282" s="164" t="s">
        <v>172</v>
      </c>
      <c r="E282" s="165" t="s">
        <v>525</v>
      </c>
      <c r="F282" s="166" t="s">
        <v>526</v>
      </c>
      <c r="G282" s="167" t="s">
        <v>270</v>
      </c>
      <c r="H282" s="168">
        <v>4</v>
      </c>
      <c r="I282" s="169"/>
      <c r="J282" s="168">
        <f t="shared" si="0"/>
        <v>0</v>
      </c>
      <c r="K282" s="170"/>
      <c r="L282" s="171"/>
      <c r="M282" s="172" t="s">
        <v>1</v>
      </c>
      <c r="N282" s="173" t="s">
        <v>42</v>
      </c>
      <c r="O282" s="57"/>
      <c r="P282" s="150">
        <f t="shared" si="1"/>
        <v>0</v>
      </c>
      <c r="Q282" s="150">
        <v>1.3500000000000001E-3</v>
      </c>
      <c r="R282" s="150">
        <f t="shared" si="2"/>
        <v>5.4000000000000003E-3</v>
      </c>
      <c r="S282" s="150">
        <v>0</v>
      </c>
      <c r="T282" s="151">
        <f t="shared" si="3"/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52" t="s">
        <v>300</v>
      </c>
      <c r="AT282" s="152" t="s">
        <v>172</v>
      </c>
      <c r="AU282" s="152" t="s">
        <v>86</v>
      </c>
      <c r="AY282" s="16" t="s">
        <v>140</v>
      </c>
      <c r="BE282" s="153">
        <f t="shared" si="4"/>
        <v>0</v>
      </c>
      <c r="BF282" s="153">
        <f t="shared" si="5"/>
        <v>0</v>
      </c>
      <c r="BG282" s="153">
        <f t="shared" si="6"/>
        <v>0</v>
      </c>
      <c r="BH282" s="153">
        <f t="shared" si="7"/>
        <v>0</v>
      </c>
      <c r="BI282" s="153">
        <f t="shared" si="8"/>
        <v>0</v>
      </c>
      <c r="BJ282" s="16" t="s">
        <v>86</v>
      </c>
      <c r="BK282" s="154">
        <f t="shared" si="9"/>
        <v>0</v>
      </c>
      <c r="BL282" s="16" t="s">
        <v>220</v>
      </c>
      <c r="BM282" s="152" t="s">
        <v>527</v>
      </c>
    </row>
    <row r="283" spans="1:65" s="2" customFormat="1" ht="24.2" customHeight="1">
      <c r="A283" s="31"/>
      <c r="B283" s="140"/>
      <c r="C283" s="141" t="s">
        <v>528</v>
      </c>
      <c r="D283" s="141" t="s">
        <v>142</v>
      </c>
      <c r="E283" s="142" t="s">
        <v>529</v>
      </c>
      <c r="F283" s="143" t="s">
        <v>530</v>
      </c>
      <c r="G283" s="144" t="s">
        <v>270</v>
      </c>
      <c r="H283" s="145">
        <v>12</v>
      </c>
      <c r="I283" s="146"/>
      <c r="J283" s="145">
        <f t="shared" si="0"/>
        <v>0</v>
      </c>
      <c r="K283" s="147"/>
      <c r="L283" s="32"/>
      <c r="M283" s="148" t="s">
        <v>1</v>
      </c>
      <c r="N283" s="149" t="s">
        <v>42</v>
      </c>
      <c r="O283" s="57"/>
      <c r="P283" s="150">
        <f t="shared" si="1"/>
        <v>0</v>
      </c>
      <c r="Q283" s="150">
        <v>1.16E-3</v>
      </c>
      <c r="R283" s="150">
        <f t="shared" si="2"/>
        <v>1.392E-2</v>
      </c>
      <c r="S283" s="150">
        <v>0</v>
      </c>
      <c r="T283" s="151">
        <f t="shared" si="3"/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52" t="s">
        <v>220</v>
      </c>
      <c r="AT283" s="152" t="s">
        <v>142</v>
      </c>
      <c r="AU283" s="152" t="s">
        <v>86</v>
      </c>
      <c r="AY283" s="16" t="s">
        <v>140</v>
      </c>
      <c r="BE283" s="153">
        <f t="shared" si="4"/>
        <v>0</v>
      </c>
      <c r="BF283" s="153">
        <f t="shared" si="5"/>
        <v>0</v>
      </c>
      <c r="BG283" s="153">
        <f t="shared" si="6"/>
        <v>0</v>
      </c>
      <c r="BH283" s="153">
        <f t="shared" si="7"/>
        <v>0</v>
      </c>
      <c r="BI283" s="153">
        <f t="shared" si="8"/>
        <v>0</v>
      </c>
      <c r="BJ283" s="16" t="s">
        <v>86</v>
      </c>
      <c r="BK283" s="154">
        <f t="shared" si="9"/>
        <v>0</v>
      </c>
      <c r="BL283" s="16" t="s">
        <v>220</v>
      </c>
      <c r="BM283" s="152" t="s">
        <v>531</v>
      </c>
    </row>
    <row r="284" spans="1:65" s="2" customFormat="1" ht="14.45" customHeight="1">
      <c r="A284" s="31"/>
      <c r="B284" s="140"/>
      <c r="C284" s="164" t="s">
        <v>532</v>
      </c>
      <c r="D284" s="164" t="s">
        <v>172</v>
      </c>
      <c r="E284" s="165" t="s">
        <v>533</v>
      </c>
      <c r="F284" s="166" t="s">
        <v>534</v>
      </c>
      <c r="G284" s="167" t="s">
        <v>270</v>
      </c>
      <c r="H284" s="168">
        <v>12</v>
      </c>
      <c r="I284" s="169"/>
      <c r="J284" s="168">
        <f t="shared" si="0"/>
        <v>0</v>
      </c>
      <c r="K284" s="170"/>
      <c r="L284" s="171"/>
      <c r="M284" s="172" t="s">
        <v>1</v>
      </c>
      <c r="N284" s="173" t="s">
        <v>42</v>
      </c>
      <c r="O284" s="57"/>
      <c r="P284" s="150">
        <f t="shared" si="1"/>
        <v>0</v>
      </c>
      <c r="Q284" s="150">
        <v>5.79E-3</v>
      </c>
      <c r="R284" s="150">
        <f t="shared" si="2"/>
        <v>6.948E-2</v>
      </c>
      <c r="S284" s="150">
        <v>0</v>
      </c>
      <c r="T284" s="151">
        <f t="shared" si="3"/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152" t="s">
        <v>300</v>
      </c>
      <c r="AT284" s="152" t="s">
        <v>172</v>
      </c>
      <c r="AU284" s="152" t="s">
        <v>86</v>
      </c>
      <c r="AY284" s="16" t="s">
        <v>140</v>
      </c>
      <c r="BE284" s="153">
        <f t="shared" si="4"/>
        <v>0</v>
      </c>
      <c r="BF284" s="153">
        <f t="shared" si="5"/>
        <v>0</v>
      </c>
      <c r="BG284" s="153">
        <f t="shared" si="6"/>
        <v>0</v>
      </c>
      <c r="BH284" s="153">
        <f t="shared" si="7"/>
        <v>0</v>
      </c>
      <c r="BI284" s="153">
        <f t="shared" si="8"/>
        <v>0</v>
      </c>
      <c r="BJ284" s="16" t="s">
        <v>86</v>
      </c>
      <c r="BK284" s="154">
        <f t="shared" si="9"/>
        <v>0</v>
      </c>
      <c r="BL284" s="16" t="s">
        <v>220</v>
      </c>
      <c r="BM284" s="152" t="s">
        <v>535</v>
      </c>
    </row>
    <row r="285" spans="1:65" s="2" customFormat="1" ht="14.45" customHeight="1">
      <c r="A285" s="31"/>
      <c r="B285" s="140"/>
      <c r="C285" s="141" t="s">
        <v>536</v>
      </c>
      <c r="D285" s="141" t="s">
        <v>142</v>
      </c>
      <c r="E285" s="142" t="s">
        <v>537</v>
      </c>
      <c r="F285" s="143" t="s">
        <v>538</v>
      </c>
      <c r="G285" s="144" t="s">
        <v>270</v>
      </c>
      <c r="H285" s="145">
        <v>1</v>
      </c>
      <c r="I285" s="146"/>
      <c r="J285" s="145">
        <f t="shared" si="0"/>
        <v>0</v>
      </c>
      <c r="K285" s="147"/>
      <c r="L285" s="32"/>
      <c r="M285" s="148" t="s">
        <v>1</v>
      </c>
      <c r="N285" s="149" t="s">
        <v>42</v>
      </c>
      <c r="O285" s="57"/>
      <c r="P285" s="150">
        <f t="shared" si="1"/>
        <v>0</v>
      </c>
      <c r="Q285" s="150">
        <v>6.4000000000000005E-4</v>
      </c>
      <c r="R285" s="150">
        <f t="shared" si="2"/>
        <v>6.4000000000000005E-4</v>
      </c>
      <c r="S285" s="150">
        <v>0</v>
      </c>
      <c r="T285" s="151">
        <f t="shared" si="3"/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52" t="s">
        <v>220</v>
      </c>
      <c r="AT285" s="152" t="s">
        <v>142</v>
      </c>
      <c r="AU285" s="152" t="s">
        <v>86</v>
      </c>
      <c r="AY285" s="16" t="s">
        <v>140</v>
      </c>
      <c r="BE285" s="153">
        <f t="shared" si="4"/>
        <v>0</v>
      </c>
      <c r="BF285" s="153">
        <f t="shared" si="5"/>
        <v>0</v>
      </c>
      <c r="BG285" s="153">
        <f t="shared" si="6"/>
        <v>0</v>
      </c>
      <c r="BH285" s="153">
        <f t="shared" si="7"/>
        <v>0</v>
      </c>
      <c r="BI285" s="153">
        <f t="shared" si="8"/>
        <v>0</v>
      </c>
      <c r="BJ285" s="16" t="s">
        <v>86</v>
      </c>
      <c r="BK285" s="154">
        <f t="shared" si="9"/>
        <v>0</v>
      </c>
      <c r="BL285" s="16" t="s">
        <v>220</v>
      </c>
      <c r="BM285" s="152" t="s">
        <v>539</v>
      </c>
    </row>
    <row r="286" spans="1:65" s="2" customFormat="1" ht="24.2" customHeight="1">
      <c r="A286" s="31"/>
      <c r="B286" s="140"/>
      <c r="C286" s="141" t="s">
        <v>540</v>
      </c>
      <c r="D286" s="141" t="s">
        <v>142</v>
      </c>
      <c r="E286" s="142" t="s">
        <v>541</v>
      </c>
      <c r="F286" s="143" t="s">
        <v>542</v>
      </c>
      <c r="G286" s="144" t="s">
        <v>312</v>
      </c>
      <c r="H286" s="145">
        <v>84.1</v>
      </c>
      <c r="I286" s="146"/>
      <c r="J286" s="145">
        <f t="shared" si="0"/>
        <v>0</v>
      </c>
      <c r="K286" s="147"/>
      <c r="L286" s="32"/>
      <c r="M286" s="148" t="s">
        <v>1</v>
      </c>
      <c r="N286" s="149" t="s">
        <v>42</v>
      </c>
      <c r="O286" s="57"/>
      <c r="P286" s="150">
        <f t="shared" si="1"/>
        <v>0</v>
      </c>
      <c r="Q286" s="150">
        <v>0</v>
      </c>
      <c r="R286" s="150">
        <f t="shared" si="2"/>
        <v>0</v>
      </c>
      <c r="S286" s="150">
        <v>0</v>
      </c>
      <c r="T286" s="151">
        <f t="shared" si="3"/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52" t="s">
        <v>220</v>
      </c>
      <c r="AT286" s="152" t="s">
        <v>142</v>
      </c>
      <c r="AU286" s="152" t="s">
        <v>86</v>
      </c>
      <c r="AY286" s="16" t="s">
        <v>140</v>
      </c>
      <c r="BE286" s="153">
        <f t="shared" si="4"/>
        <v>0</v>
      </c>
      <c r="BF286" s="153">
        <f t="shared" si="5"/>
        <v>0</v>
      </c>
      <c r="BG286" s="153">
        <f t="shared" si="6"/>
        <v>0</v>
      </c>
      <c r="BH286" s="153">
        <f t="shared" si="7"/>
        <v>0</v>
      </c>
      <c r="BI286" s="153">
        <f t="shared" si="8"/>
        <v>0</v>
      </c>
      <c r="BJ286" s="16" t="s">
        <v>86</v>
      </c>
      <c r="BK286" s="154">
        <f t="shared" si="9"/>
        <v>0</v>
      </c>
      <c r="BL286" s="16" t="s">
        <v>220</v>
      </c>
      <c r="BM286" s="152" t="s">
        <v>543</v>
      </c>
    </row>
    <row r="287" spans="1:65" s="13" customFormat="1" ht="11.25">
      <c r="B287" s="155"/>
      <c r="D287" s="156" t="s">
        <v>147</v>
      </c>
      <c r="E287" s="157" t="s">
        <v>1</v>
      </c>
      <c r="F287" s="158" t="s">
        <v>544</v>
      </c>
      <c r="H287" s="159">
        <v>84.1</v>
      </c>
      <c r="I287" s="160"/>
      <c r="L287" s="155"/>
      <c r="M287" s="161"/>
      <c r="N287" s="162"/>
      <c r="O287" s="162"/>
      <c r="P287" s="162"/>
      <c r="Q287" s="162"/>
      <c r="R287" s="162"/>
      <c r="S287" s="162"/>
      <c r="T287" s="163"/>
      <c r="AT287" s="157" t="s">
        <v>147</v>
      </c>
      <c r="AU287" s="157" t="s">
        <v>86</v>
      </c>
      <c r="AV287" s="13" t="s">
        <v>86</v>
      </c>
      <c r="AW287" s="13" t="s">
        <v>31</v>
      </c>
      <c r="AX287" s="13" t="s">
        <v>81</v>
      </c>
      <c r="AY287" s="157" t="s">
        <v>140</v>
      </c>
    </row>
    <row r="288" spans="1:65" s="2" customFormat="1" ht="14.45" customHeight="1">
      <c r="A288" s="31"/>
      <c r="B288" s="140"/>
      <c r="C288" s="141" t="s">
        <v>545</v>
      </c>
      <c r="D288" s="141" t="s">
        <v>142</v>
      </c>
      <c r="E288" s="142" t="s">
        <v>546</v>
      </c>
      <c r="F288" s="143" t="s">
        <v>547</v>
      </c>
      <c r="G288" s="144" t="s">
        <v>417</v>
      </c>
      <c r="H288" s="146"/>
      <c r="I288" s="146"/>
      <c r="J288" s="145">
        <f>ROUND(I288*H288,3)</f>
        <v>0</v>
      </c>
      <c r="K288" s="147"/>
      <c r="L288" s="32"/>
      <c r="M288" s="148" t="s">
        <v>1</v>
      </c>
      <c r="N288" s="149" t="s">
        <v>42</v>
      </c>
      <c r="O288" s="57"/>
      <c r="P288" s="150">
        <f>O288*H288</f>
        <v>0</v>
      </c>
      <c r="Q288" s="150">
        <v>0</v>
      </c>
      <c r="R288" s="150">
        <f>Q288*H288</f>
        <v>0</v>
      </c>
      <c r="S288" s="150">
        <v>0</v>
      </c>
      <c r="T288" s="151">
        <f>S288*H288</f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52" t="s">
        <v>220</v>
      </c>
      <c r="AT288" s="152" t="s">
        <v>142</v>
      </c>
      <c r="AU288" s="152" t="s">
        <v>86</v>
      </c>
      <c r="AY288" s="16" t="s">
        <v>140</v>
      </c>
      <c r="BE288" s="153">
        <f>IF(N288="základná",J288,0)</f>
        <v>0</v>
      </c>
      <c r="BF288" s="153">
        <f>IF(N288="znížená",J288,0)</f>
        <v>0</v>
      </c>
      <c r="BG288" s="153">
        <f>IF(N288="zákl. prenesená",J288,0)</f>
        <v>0</v>
      </c>
      <c r="BH288" s="153">
        <f>IF(N288="zníž. prenesená",J288,0)</f>
        <v>0</v>
      </c>
      <c r="BI288" s="153">
        <f>IF(N288="nulová",J288,0)</f>
        <v>0</v>
      </c>
      <c r="BJ288" s="16" t="s">
        <v>86</v>
      </c>
      <c r="BK288" s="154">
        <f>ROUND(I288*H288,3)</f>
        <v>0</v>
      </c>
      <c r="BL288" s="16" t="s">
        <v>220</v>
      </c>
      <c r="BM288" s="152" t="s">
        <v>548</v>
      </c>
    </row>
    <row r="289" spans="1:65" s="12" customFormat="1" ht="22.9" customHeight="1">
      <c r="B289" s="128"/>
      <c r="D289" s="129" t="s">
        <v>75</v>
      </c>
      <c r="E289" s="138" t="s">
        <v>549</v>
      </c>
      <c r="F289" s="138" t="s">
        <v>550</v>
      </c>
      <c r="I289" s="131"/>
      <c r="J289" s="139">
        <f>BK289</f>
        <v>0</v>
      </c>
      <c r="L289" s="128"/>
      <c r="M289" s="132"/>
      <c r="N289" s="133"/>
      <c r="O289" s="133"/>
      <c r="P289" s="134">
        <f>SUM(P290:P323)</f>
        <v>0</v>
      </c>
      <c r="Q289" s="133"/>
      <c r="R289" s="134">
        <f>SUM(R290:R323)</f>
        <v>0.15810999999999997</v>
      </c>
      <c r="S289" s="133"/>
      <c r="T289" s="135">
        <f>SUM(T290:T323)</f>
        <v>0.11068</v>
      </c>
      <c r="AR289" s="129" t="s">
        <v>86</v>
      </c>
      <c r="AT289" s="136" t="s">
        <v>75</v>
      </c>
      <c r="AU289" s="136" t="s">
        <v>81</v>
      </c>
      <c r="AY289" s="129" t="s">
        <v>140</v>
      </c>
      <c r="BK289" s="137">
        <f>SUM(BK290:BK323)</f>
        <v>0</v>
      </c>
    </row>
    <row r="290" spans="1:65" s="2" customFormat="1" ht="24.2" customHeight="1">
      <c r="A290" s="31"/>
      <c r="B290" s="140"/>
      <c r="C290" s="141" t="s">
        <v>551</v>
      </c>
      <c r="D290" s="141" t="s">
        <v>142</v>
      </c>
      <c r="E290" s="142" t="s">
        <v>552</v>
      </c>
      <c r="F290" s="143" t="s">
        <v>553</v>
      </c>
      <c r="G290" s="144" t="s">
        <v>312</v>
      </c>
      <c r="H290" s="145">
        <v>50</v>
      </c>
      <c r="I290" s="146"/>
      <c r="J290" s="145">
        <f t="shared" ref="J290:J303" si="10">ROUND(I290*H290,3)</f>
        <v>0</v>
      </c>
      <c r="K290" s="147"/>
      <c r="L290" s="32"/>
      <c r="M290" s="148" t="s">
        <v>1</v>
      </c>
      <c r="N290" s="149" t="s">
        <v>42</v>
      </c>
      <c r="O290" s="57"/>
      <c r="P290" s="150">
        <f t="shared" ref="P290:P303" si="11">O290*H290</f>
        <v>0</v>
      </c>
      <c r="Q290" s="150">
        <v>0</v>
      </c>
      <c r="R290" s="150">
        <f t="shared" ref="R290:R303" si="12">Q290*H290</f>
        <v>0</v>
      </c>
      <c r="S290" s="150">
        <v>2.1299999999999999E-3</v>
      </c>
      <c r="T290" s="151">
        <f t="shared" ref="T290:T303" si="13">S290*H290</f>
        <v>0.1065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52" t="s">
        <v>220</v>
      </c>
      <c r="AT290" s="152" t="s">
        <v>142</v>
      </c>
      <c r="AU290" s="152" t="s">
        <v>86</v>
      </c>
      <c r="AY290" s="16" t="s">
        <v>140</v>
      </c>
      <c r="BE290" s="153">
        <f t="shared" ref="BE290:BE303" si="14">IF(N290="základná",J290,0)</f>
        <v>0</v>
      </c>
      <c r="BF290" s="153">
        <f t="shared" ref="BF290:BF303" si="15">IF(N290="znížená",J290,0)</f>
        <v>0</v>
      </c>
      <c r="BG290" s="153">
        <f t="shared" ref="BG290:BG303" si="16">IF(N290="zákl. prenesená",J290,0)</f>
        <v>0</v>
      </c>
      <c r="BH290" s="153">
        <f t="shared" ref="BH290:BH303" si="17">IF(N290="zníž. prenesená",J290,0)</f>
        <v>0</v>
      </c>
      <c r="BI290" s="153">
        <f t="shared" ref="BI290:BI303" si="18">IF(N290="nulová",J290,0)</f>
        <v>0</v>
      </c>
      <c r="BJ290" s="16" t="s">
        <v>86</v>
      </c>
      <c r="BK290" s="154">
        <f t="shared" ref="BK290:BK303" si="19">ROUND(I290*H290,3)</f>
        <v>0</v>
      </c>
      <c r="BL290" s="16" t="s">
        <v>220</v>
      </c>
      <c r="BM290" s="152" t="s">
        <v>554</v>
      </c>
    </row>
    <row r="291" spans="1:65" s="2" customFormat="1" ht="24.2" customHeight="1">
      <c r="A291" s="31"/>
      <c r="B291" s="140"/>
      <c r="C291" s="141" t="s">
        <v>555</v>
      </c>
      <c r="D291" s="141" t="s">
        <v>142</v>
      </c>
      <c r="E291" s="142" t="s">
        <v>556</v>
      </c>
      <c r="F291" s="143" t="s">
        <v>557</v>
      </c>
      <c r="G291" s="144" t="s">
        <v>270</v>
      </c>
      <c r="H291" s="145">
        <v>19</v>
      </c>
      <c r="I291" s="146"/>
      <c r="J291" s="145">
        <f t="shared" si="10"/>
        <v>0</v>
      </c>
      <c r="K291" s="147"/>
      <c r="L291" s="32"/>
      <c r="M291" s="148" t="s">
        <v>1</v>
      </c>
      <c r="N291" s="149" t="s">
        <v>42</v>
      </c>
      <c r="O291" s="57"/>
      <c r="P291" s="150">
        <f t="shared" si="11"/>
        <v>0</v>
      </c>
      <c r="Q291" s="150">
        <v>0</v>
      </c>
      <c r="R291" s="150">
        <f t="shared" si="12"/>
        <v>0</v>
      </c>
      <c r="S291" s="150">
        <v>2.2000000000000001E-4</v>
      </c>
      <c r="T291" s="151">
        <f t="shared" si="13"/>
        <v>4.1800000000000006E-3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52" t="s">
        <v>220</v>
      </c>
      <c r="AT291" s="152" t="s">
        <v>142</v>
      </c>
      <c r="AU291" s="152" t="s">
        <v>86</v>
      </c>
      <c r="AY291" s="16" t="s">
        <v>140</v>
      </c>
      <c r="BE291" s="153">
        <f t="shared" si="14"/>
        <v>0</v>
      </c>
      <c r="BF291" s="153">
        <f t="shared" si="15"/>
        <v>0</v>
      </c>
      <c r="BG291" s="153">
        <f t="shared" si="16"/>
        <v>0</v>
      </c>
      <c r="BH291" s="153">
        <f t="shared" si="17"/>
        <v>0</v>
      </c>
      <c r="BI291" s="153">
        <f t="shared" si="18"/>
        <v>0</v>
      </c>
      <c r="BJ291" s="16" t="s">
        <v>86</v>
      </c>
      <c r="BK291" s="154">
        <f t="shared" si="19"/>
        <v>0</v>
      </c>
      <c r="BL291" s="16" t="s">
        <v>220</v>
      </c>
      <c r="BM291" s="152" t="s">
        <v>558</v>
      </c>
    </row>
    <row r="292" spans="1:65" s="2" customFormat="1" ht="24.2" customHeight="1">
      <c r="A292" s="31"/>
      <c r="B292" s="140"/>
      <c r="C292" s="141" t="s">
        <v>559</v>
      </c>
      <c r="D292" s="141" t="s">
        <v>142</v>
      </c>
      <c r="E292" s="142" t="s">
        <v>560</v>
      </c>
      <c r="F292" s="143" t="s">
        <v>561</v>
      </c>
      <c r="G292" s="144" t="s">
        <v>270</v>
      </c>
      <c r="H292" s="145">
        <v>4</v>
      </c>
      <c r="I292" s="146"/>
      <c r="J292" s="145">
        <f t="shared" si="10"/>
        <v>0</v>
      </c>
      <c r="K292" s="147"/>
      <c r="L292" s="32"/>
      <c r="M292" s="148" t="s">
        <v>1</v>
      </c>
      <c r="N292" s="149" t="s">
        <v>42</v>
      </c>
      <c r="O292" s="57"/>
      <c r="P292" s="150">
        <f t="shared" si="11"/>
        <v>0</v>
      </c>
      <c r="Q292" s="150">
        <v>1E-4</v>
      </c>
      <c r="R292" s="150">
        <f t="shared" si="12"/>
        <v>4.0000000000000002E-4</v>
      </c>
      <c r="S292" s="150">
        <v>0</v>
      </c>
      <c r="T292" s="151">
        <f t="shared" si="13"/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52" t="s">
        <v>220</v>
      </c>
      <c r="AT292" s="152" t="s">
        <v>142</v>
      </c>
      <c r="AU292" s="152" t="s">
        <v>86</v>
      </c>
      <c r="AY292" s="16" t="s">
        <v>140</v>
      </c>
      <c r="BE292" s="153">
        <f t="shared" si="14"/>
        <v>0</v>
      </c>
      <c r="BF292" s="153">
        <f t="shared" si="15"/>
        <v>0</v>
      </c>
      <c r="BG292" s="153">
        <f t="shared" si="16"/>
        <v>0</v>
      </c>
      <c r="BH292" s="153">
        <f t="shared" si="17"/>
        <v>0</v>
      </c>
      <c r="BI292" s="153">
        <f t="shared" si="18"/>
        <v>0</v>
      </c>
      <c r="BJ292" s="16" t="s">
        <v>86</v>
      </c>
      <c r="BK292" s="154">
        <f t="shared" si="19"/>
        <v>0</v>
      </c>
      <c r="BL292" s="16" t="s">
        <v>220</v>
      </c>
      <c r="BM292" s="152" t="s">
        <v>562</v>
      </c>
    </row>
    <row r="293" spans="1:65" s="2" customFormat="1" ht="24.2" customHeight="1">
      <c r="A293" s="31"/>
      <c r="B293" s="140"/>
      <c r="C293" s="141" t="s">
        <v>563</v>
      </c>
      <c r="D293" s="141" t="s">
        <v>142</v>
      </c>
      <c r="E293" s="142" t="s">
        <v>564</v>
      </c>
      <c r="F293" s="143" t="s">
        <v>565</v>
      </c>
      <c r="G293" s="144" t="s">
        <v>270</v>
      </c>
      <c r="H293" s="145">
        <v>4</v>
      </c>
      <c r="I293" s="146"/>
      <c r="J293" s="145">
        <f t="shared" si="10"/>
        <v>0</v>
      </c>
      <c r="K293" s="147"/>
      <c r="L293" s="32"/>
      <c r="M293" s="148" t="s">
        <v>1</v>
      </c>
      <c r="N293" s="149" t="s">
        <v>42</v>
      </c>
      <c r="O293" s="57"/>
      <c r="P293" s="150">
        <f t="shared" si="11"/>
        <v>0</v>
      </c>
      <c r="Q293" s="150">
        <v>0</v>
      </c>
      <c r="R293" s="150">
        <f t="shared" si="12"/>
        <v>0</v>
      </c>
      <c r="S293" s="150">
        <v>0</v>
      </c>
      <c r="T293" s="151">
        <f t="shared" si="13"/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52" t="s">
        <v>220</v>
      </c>
      <c r="AT293" s="152" t="s">
        <v>142</v>
      </c>
      <c r="AU293" s="152" t="s">
        <v>86</v>
      </c>
      <c r="AY293" s="16" t="s">
        <v>140</v>
      </c>
      <c r="BE293" s="153">
        <f t="shared" si="14"/>
        <v>0</v>
      </c>
      <c r="BF293" s="153">
        <f t="shared" si="15"/>
        <v>0</v>
      </c>
      <c r="BG293" s="153">
        <f t="shared" si="16"/>
        <v>0</v>
      </c>
      <c r="BH293" s="153">
        <f t="shared" si="17"/>
        <v>0</v>
      </c>
      <c r="BI293" s="153">
        <f t="shared" si="18"/>
        <v>0</v>
      </c>
      <c r="BJ293" s="16" t="s">
        <v>86</v>
      </c>
      <c r="BK293" s="154">
        <f t="shared" si="19"/>
        <v>0</v>
      </c>
      <c r="BL293" s="16" t="s">
        <v>220</v>
      </c>
      <c r="BM293" s="152" t="s">
        <v>566</v>
      </c>
    </row>
    <row r="294" spans="1:65" s="2" customFormat="1" ht="24.2" customHeight="1">
      <c r="A294" s="31"/>
      <c r="B294" s="140"/>
      <c r="C294" s="141" t="s">
        <v>567</v>
      </c>
      <c r="D294" s="141" t="s">
        <v>142</v>
      </c>
      <c r="E294" s="142" t="s">
        <v>568</v>
      </c>
      <c r="F294" s="143" t="s">
        <v>569</v>
      </c>
      <c r="G294" s="144" t="s">
        <v>270</v>
      </c>
      <c r="H294" s="145">
        <v>2</v>
      </c>
      <c r="I294" s="146"/>
      <c r="J294" s="145">
        <f t="shared" si="10"/>
        <v>0</v>
      </c>
      <c r="K294" s="147"/>
      <c r="L294" s="32"/>
      <c r="M294" s="148" t="s">
        <v>1</v>
      </c>
      <c r="N294" s="149" t="s">
        <v>42</v>
      </c>
      <c r="O294" s="57"/>
      <c r="P294" s="150">
        <f t="shared" si="11"/>
        <v>0</v>
      </c>
      <c r="Q294" s="150">
        <v>6.0000000000000001E-3</v>
      </c>
      <c r="R294" s="150">
        <f t="shared" si="12"/>
        <v>1.2E-2</v>
      </c>
      <c r="S294" s="150">
        <v>0</v>
      </c>
      <c r="T294" s="151">
        <f t="shared" si="13"/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52" t="s">
        <v>220</v>
      </c>
      <c r="AT294" s="152" t="s">
        <v>142</v>
      </c>
      <c r="AU294" s="152" t="s">
        <v>86</v>
      </c>
      <c r="AY294" s="16" t="s">
        <v>140</v>
      </c>
      <c r="BE294" s="153">
        <f t="shared" si="14"/>
        <v>0</v>
      </c>
      <c r="BF294" s="153">
        <f t="shared" si="15"/>
        <v>0</v>
      </c>
      <c r="BG294" s="153">
        <f t="shared" si="16"/>
        <v>0</v>
      </c>
      <c r="BH294" s="153">
        <f t="shared" si="17"/>
        <v>0</v>
      </c>
      <c r="BI294" s="153">
        <f t="shared" si="18"/>
        <v>0</v>
      </c>
      <c r="BJ294" s="16" t="s">
        <v>86</v>
      </c>
      <c r="BK294" s="154">
        <f t="shared" si="19"/>
        <v>0</v>
      </c>
      <c r="BL294" s="16" t="s">
        <v>220</v>
      </c>
      <c r="BM294" s="152" t="s">
        <v>570</v>
      </c>
    </row>
    <row r="295" spans="1:65" s="2" customFormat="1" ht="24.2" customHeight="1">
      <c r="A295" s="31"/>
      <c r="B295" s="140"/>
      <c r="C295" s="141" t="s">
        <v>571</v>
      </c>
      <c r="D295" s="141" t="s">
        <v>142</v>
      </c>
      <c r="E295" s="142" t="s">
        <v>572</v>
      </c>
      <c r="F295" s="143" t="s">
        <v>573</v>
      </c>
      <c r="G295" s="144" t="s">
        <v>270</v>
      </c>
      <c r="H295" s="145">
        <v>2</v>
      </c>
      <c r="I295" s="146"/>
      <c r="J295" s="145">
        <f t="shared" si="10"/>
        <v>0</v>
      </c>
      <c r="K295" s="147"/>
      <c r="L295" s="32"/>
      <c r="M295" s="148" t="s">
        <v>1</v>
      </c>
      <c r="N295" s="149" t="s">
        <v>42</v>
      </c>
      <c r="O295" s="57"/>
      <c r="P295" s="150">
        <f t="shared" si="11"/>
        <v>0</v>
      </c>
      <c r="Q295" s="150">
        <v>8.6099999999999996E-3</v>
      </c>
      <c r="R295" s="150">
        <f t="shared" si="12"/>
        <v>1.7219999999999999E-2</v>
      </c>
      <c r="S295" s="150">
        <v>0</v>
      </c>
      <c r="T295" s="151">
        <f t="shared" si="13"/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52" t="s">
        <v>220</v>
      </c>
      <c r="AT295" s="152" t="s">
        <v>142</v>
      </c>
      <c r="AU295" s="152" t="s">
        <v>86</v>
      </c>
      <c r="AY295" s="16" t="s">
        <v>140</v>
      </c>
      <c r="BE295" s="153">
        <f t="shared" si="14"/>
        <v>0</v>
      </c>
      <c r="BF295" s="153">
        <f t="shared" si="15"/>
        <v>0</v>
      </c>
      <c r="BG295" s="153">
        <f t="shared" si="16"/>
        <v>0</v>
      </c>
      <c r="BH295" s="153">
        <f t="shared" si="17"/>
        <v>0</v>
      </c>
      <c r="BI295" s="153">
        <f t="shared" si="18"/>
        <v>0</v>
      </c>
      <c r="BJ295" s="16" t="s">
        <v>86</v>
      </c>
      <c r="BK295" s="154">
        <f t="shared" si="19"/>
        <v>0</v>
      </c>
      <c r="BL295" s="16" t="s">
        <v>220</v>
      </c>
      <c r="BM295" s="152" t="s">
        <v>574</v>
      </c>
    </row>
    <row r="296" spans="1:65" s="2" customFormat="1" ht="14.45" customHeight="1">
      <c r="A296" s="31"/>
      <c r="B296" s="140"/>
      <c r="C296" s="141" t="s">
        <v>575</v>
      </c>
      <c r="D296" s="141" t="s">
        <v>142</v>
      </c>
      <c r="E296" s="142" t="s">
        <v>576</v>
      </c>
      <c r="F296" s="143" t="s">
        <v>577</v>
      </c>
      <c r="G296" s="144" t="s">
        <v>312</v>
      </c>
      <c r="H296" s="145">
        <v>6</v>
      </c>
      <c r="I296" s="146"/>
      <c r="J296" s="145">
        <f t="shared" si="10"/>
        <v>0</v>
      </c>
      <c r="K296" s="147"/>
      <c r="L296" s="32"/>
      <c r="M296" s="148" t="s">
        <v>1</v>
      </c>
      <c r="N296" s="149" t="s">
        <v>42</v>
      </c>
      <c r="O296" s="57"/>
      <c r="P296" s="150">
        <f t="shared" si="11"/>
        <v>0</v>
      </c>
      <c r="Q296" s="150">
        <v>1.9000000000000001E-4</v>
      </c>
      <c r="R296" s="150">
        <f t="shared" si="12"/>
        <v>1.14E-3</v>
      </c>
      <c r="S296" s="150">
        <v>0</v>
      </c>
      <c r="T296" s="151">
        <f t="shared" si="13"/>
        <v>0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152" t="s">
        <v>220</v>
      </c>
      <c r="AT296" s="152" t="s">
        <v>142</v>
      </c>
      <c r="AU296" s="152" t="s">
        <v>86</v>
      </c>
      <c r="AY296" s="16" t="s">
        <v>140</v>
      </c>
      <c r="BE296" s="153">
        <f t="shared" si="14"/>
        <v>0</v>
      </c>
      <c r="BF296" s="153">
        <f t="shared" si="15"/>
        <v>0</v>
      </c>
      <c r="BG296" s="153">
        <f t="shared" si="16"/>
        <v>0</v>
      </c>
      <c r="BH296" s="153">
        <f t="shared" si="17"/>
        <v>0</v>
      </c>
      <c r="BI296" s="153">
        <f t="shared" si="18"/>
        <v>0</v>
      </c>
      <c r="BJ296" s="16" t="s">
        <v>86</v>
      </c>
      <c r="BK296" s="154">
        <f t="shared" si="19"/>
        <v>0</v>
      </c>
      <c r="BL296" s="16" t="s">
        <v>220</v>
      </c>
      <c r="BM296" s="152" t="s">
        <v>578</v>
      </c>
    </row>
    <row r="297" spans="1:65" s="2" customFormat="1" ht="14.45" customHeight="1">
      <c r="A297" s="31"/>
      <c r="B297" s="140"/>
      <c r="C297" s="141" t="s">
        <v>579</v>
      </c>
      <c r="D297" s="141" t="s">
        <v>142</v>
      </c>
      <c r="E297" s="142" t="s">
        <v>580</v>
      </c>
      <c r="F297" s="143" t="s">
        <v>581</v>
      </c>
      <c r="G297" s="144" t="s">
        <v>312</v>
      </c>
      <c r="H297" s="145">
        <v>24</v>
      </c>
      <c r="I297" s="146"/>
      <c r="J297" s="145">
        <f t="shared" si="10"/>
        <v>0</v>
      </c>
      <c r="K297" s="147"/>
      <c r="L297" s="32"/>
      <c r="M297" s="148" t="s">
        <v>1</v>
      </c>
      <c r="N297" s="149" t="s">
        <v>42</v>
      </c>
      <c r="O297" s="57"/>
      <c r="P297" s="150">
        <f t="shared" si="11"/>
        <v>0</v>
      </c>
      <c r="Q297" s="150">
        <v>2.9E-4</v>
      </c>
      <c r="R297" s="150">
        <f t="shared" si="12"/>
        <v>6.96E-3</v>
      </c>
      <c r="S297" s="150">
        <v>0</v>
      </c>
      <c r="T297" s="151">
        <f t="shared" si="13"/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152" t="s">
        <v>220</v>
      </c>
      <c r="AT297" s="152" t="s">
        <v>142</v>
      </c>
      <c r="AU297" s="152" t="s">
        <v>86</v>
      </c>
      <c r="AY297" s="16" t="s">
        <v>140</v>
      </c>
      <c r="BE297" s="153">
        <f t="shared" si="14"/>
        <v>0</v>
      </c>
      <c r="BF297" s="153">
        <f t="shared" si="15"/>
        <v>0</v>
      </c>
      <c r="BG297" s="153">
        <f t="shared" si="16"/>
        <v>0</v>
      </c>
      <c r="BH297" s="153">
        <f t="shared" si="17"/>
        <v>0</v>
      </c>
      <c r="BI297" s="153">
        <f t="shared" si="18"/>
        <v>0</v>
      </c>
      <c r="BJ297" s="16" t="s">
        <v>86</v>
      </c>
      <c r="BK297" s="154">
        <f t="shared" si="19"/>
        <v>0</v>
      </c>
      <c r="BL297" s="16" t="s">
        <v>220</v>
      </c>
      <c r="BM297" s="152" t="s">
        <v>582</v>
      </c>
    </row>
    <row r="298" spans="1:65" s="2" customFormat="1" ht="14.45" customHeight="1">
      <c r="A298" s="31"/>
      <c r="B298" s="140"/>
      <c r="C298" s="141" t="s">
        <v>583</v>
      </c>
      <c r="D298" s="141" t="s">
        <v>142</v>
      </c>
      <c r="E298" s="142" t="s">
        <v>584</v>
      </c>
      <c r="F298" s="143" t="s">
        <v>585</v>
      </c>
      <c r="G298" s="144" t="s">
        <v>312</v>
      </c>
      <c r="H298" s="145">
        <v>29</v>
      </c>
      <c r="I298" s="146"/>
      <c r="J298" s="145">
        <f t="shared" si="10"/>
        <v>0</v>
      </c>
      <c r="K298" s="147"/>
      <c r="L298" s="32"/>
      <c r="M298" s="148" t="s">
        <v>1</v>
      </c>
      <c r="N298" s="149" t="s">
        <v>42</v>
      </c>
      <c r="O298" s="57"/>
      <c r="P298" s="150">
        <f t="shared" si="11"/>
        <v>0</v>
      </c>
      <c r="Q298" s="150">
        <v>4.2999999999999999E-4</v>
      </c>
      <c r="R298" s="150">
        <f t="shared" si="12"/>
        <v>1.247E-2</v>
      </c>
      <c r="S298" s="150">
        <v>0</v>
      </c>
      <c r="T298" s="151">
        <f t="shared" si="13"/>
        <v>0</v>
      </c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R298" s="152" t="s">
        <v>220</v>
      </c>
      <c r="AT298" s="152" t="s">
        <v>142</v>
      </c>
      <c r="AU298" s="152" t="s">
        <v>86</v>
      </c>
      <c r="AY298" s="16" t="s">
        <v>140</v>
      </c>
      <c r="BE298" s="153">
        <f t="shared" si="14"/>
        <v>0</v>
      </c>
      <c r="BF298" s="153">
        <f t="shared" si="15"/>
        <v>0</v>
      </c>
      <c r="BG298" s="153">
        <f t="shared" si="16"/>
        <v>0</v>
      </c>
      <c r="BH298" s="153">
        <f t="shared" si="17"/>
        <v>0</v>
      </c>
      <c r="BI298" s="153">
        <f t="shared" si="18"/>
        <v>0</v>
      </c>
      <c r="BJ298" s="16" t="s">
        <v>86</v>
      </c>
      <c r="BK298" s="154">
        <f t="shared" si="19"/>
        <v>0</v>
      </c>
      <c r="BL298" s="16" t="s">
        <v>220</v>
      </c>
      <c r="BM298" s="152" t="s">
        <v>586</v>
      </c>
    </row>
    <row r="299" spans="1:65" s="2" customFormat="1" ht="14.45" customHeight="1">
      <c r="A299" s="31"/>
      <c r="B299" s="140"/>
      <c r="C299" s="141" t="s">
        <v>587</v>
      </c>
      <c r="D299" s="141" t="s">
        <v>142</v>
      </c>
      <c r="E299" s="142" t="s">
        <v>588</v>
      </c>
      <c r="F299" s="143" t="s">
        <v>589</v>
      </c>
      <c r="G299" s="144" t="s">
        <v>312</v>
      </c>
      <c r="H299" s="145">
        <v>32</v>
      </c>
      <c r="I299" s="146"/>
      <c r="J299" s="145">
        <f t="shared" si="10"/>
        <v>0</v>
      </c>
      <c r="K299" s="147"/>
      <c r="L299" s="32"/>
      <c r="M299" s="148" t="s">
        <v>1</v>
      </c>
      <c r="N299" s="149" t="s">
        <v>42</v>
      </c>
      <c r="O299" s="57"/>
      <c r="P299" s="150">
        <f t="shared" si="11"/>
        <v>0</v>
      </c>
      <c r="Q299" s="150">
        <v>5.9000000000000003E-4</v>
      </c>
      <c r="R299" s="150">
        <f t="shared" si="12"/>
        <v>1.8880000000000001E-2</v>
      </c>
      <c r="S299" s="150">
        <v>0</v>
      </c>
      <c r="T299" s="151">
        <f t="shared" si="13"/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52" t="s">
        <v>220</v>
      </c>
      <c r="AT299" s="152" t="s">
        <v>142</v>
      </c>
      <c r="AU299" s="152" t="s">
        <v>86</v>
      </c>
      <c r="AY299" s="16" t="s">
        <v>140</v>
      </c>
      <c r="BE299" s="153">
        <f t="shared" si="14"/>
        <v>0</v>
      </c>
      <c r="BF299" s="153">
        <f t="shared" si="15"/>
        <v>0</v>
      </c>
      <c r="BG299" s="153">
        <f t="shared" si="16"/>
        <v>0</v>
      </c>
      <c r="BH299" s="153">
        <f t="shared" si="17"/>
        <v>0</v>
      </c>
      <c r="BI299" s="153">
        <f t="shared" si="18"/>
        <v>0</v>
      </c>
      <c r="BJ299" s="16" t="s">
        <v>86</v>
      </c>
      <c r="BK299" s="154">
        <f t="shared" si="19"/>
        <v>0</v>
      </c>
      <c r="BL299" s="16" t="s">
        <v>220</v>
      </c>
      <c r="BM299" s="152" t="s">
        <v>590</v>
      </c>
    </row>
    <row r="300" spans="1:65" s="2" customFormat="1" ht="14.45" customHeight="1">
      <c r="A300" s="31"/>
      <c r="B300" s="140"/>
      <c r="C300" s="141" t="s">
        <v>591</v>
      </c>
      <c r="D300" s="141" t="s">
        <v>142</v>
      </c>
      <c r="E300" s="142" t="s">
        <v>592</v>
      </c>
      <c r="F300" s="143" t="s">
        <v>593</v>
      </c>
      <c r="G300" s="144" t="s">
        <v>312</v>
      </c>
      <c r="H300" s="145">
        <v>12</v>
      </c>
      <c r="I300" s="146"/>
      <c r="J300" s="145">
        <f t="shared" si="10"/>
        <v>0</v>
      </c>
      <c r="K300" s="147"/>
      <c r="L300" s="32"/>
      <c r="M300" s="148" t="s">
        <v>1</v>
      </c>
      <c r="N300" s="149" t="s">
        <v>42</v>
      </c>
      <c r="O300" s="57"/>
      <c r="P300" s="150">
        <f t="shared" si="11"/>
        <v>0</v>
      </c>
      <c r="Q300" s="150">
        <v>9.3999999999999997E-4</v>
      </c>
      <c r="R300" s="150">
        <f t="shared" si="12"/>
        <v>1.128E-2</v>
      </c>
      <c r="S300" s="150">
        <v>0</v>
      </c>
      <c r="T300" s="151">
        <f t="shared" si="13"/>
        <v>0</v>
      </c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R300" s="152" t="s">
        <v>220</v>
      </c>
      <c r="AT300" s="152" t="s">
        <v>142</v>
      </c>
      <c r="AU300" s="152" t="s">
        <v>86</v>
      </c>
      <c r="AY300" s="16" t="s">
        <v>140</v>
      </c>
      <c r="BE300" s="153">
        <f t="shared" si="14"/>
        <v>0</v>
      </c>
      <c r="BF300" s="153">
        <f t="shared" si="15"/>
        <v>0</v>
      </c>
      <c r="BG300" s="153">
        <f t="shared" si="16"/>
        <v>0</v>
      </c>
      <c r="BH300" s="153">
        <f t="shared" si="17"/>
        <v>0</v>
      </c>
      <c r="BI300" s="153">
        <f t="shared" si="18"/>
        <v>0</v>
      </c>
      <c r="BJ300" s="16" t="s">
        <v>86</v>
      </c>
      <c r="BK300" s="154">
        <f t="shared" si="19"/>
        <v>0</v>
      </c>
      <c r="BL300" s="16" t="s">
        <v>220</v>
      </c>
      <c r="BM300" s="152" t="s">
        <v>594</v>
      </c>
    </row>
    <row r="301" spans="1:65" s="2" customFormat="1" ht="24.2" customHeight="1">
      <c r="A301" s="31"/>
      <c r="B301" s="140"/>
      <c r="C301" s="141" t="s">
        <v>595</v>
      </c>
      <c r="D301" s="141" t="s">
        <v>142</v>
      </c>
      <c r="E301" s="142" t="s">
        <v>596</v>
      </c>
      <c r="F301" s="143" t="s">
        <v>597</v>
      </c>
      <c r="G301" s="144" t="s">
        <v>270</v>
      </c>
      <c r="H301" s="145">
        <v>46</v>
      </c>
      <c r="I301" s="146"/>
      <c r="J301" s="145">
        <f t="shared" si="10"/>
        <v>0</v>
      </c>
      <c r="K301" s="147"/>
      <c r="L301" s="32"/>
      <c r="M301" s="148" t="s">
        <v>1</v>
      </c>
      <c r="N301" s="149" t="s">
        <v>42</v>
      </c>
      <c r="O301" s="57"/>
      <c r="P301" s="150">
        <f t="shared" si="11"/>
        <v>0</v>
      </c>
      <c r="Q301" s="150">
        <v>3.0000000000000001E-5</v>
      </c>
      <c r="R301" s="150">
        <f t="shared" si="12"/>
        <v>1.3799999999999999E-3</v>
      </c>
      <c r="S301" s="150">
        <v>0</v>
      </c>
      <c r="T301" s="151">
        <f t="shared" si="13"/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52" t="s">
        <v>220</v>
      </c>
      <c r="AT301" s="152" t="s">
        <v>142</v>
      </c>
      <c r="AU301" s="152" t="s">
        <v>86</v>
      </c>
      <c r="AY301" s="16" t="s">
        <v>140</v>
      </c>
      <c r="BE301" s="153">
        <f t="shared" si="14"/>
        <v>0</v>
      </c>
      <c r="BF301" s="153">
        <f t="shared" si="15"/>
        <v>0</v>
      </c>
      <c r="BG301" s="153">
        <f t="shared" si="16"/>
        <v>0</v>
      </c>
      <c r="BH301" s="153">
        <f t="shared" si="17"/>
        <v>0</v>
      </c>
      <c r="BI301" s="153">
        <f t="shared" si="18"/>
        <v>0</v>
      </c>
      <c r="BJ301" s="16" t="s">
        <v>86</v>
      </c>
      <c r="BK301" s="154">
        <f t="shared" si="19"/>
        <v>0</v>
      </c>
      <c r="BL301" s="16" t="s">
        <v>220</v>
      </c>
      <c r="BM301" s="152" t="s">
        <v>598</v>
      </c>
    </row>
    <row r="302" spans="1:65" s="2" customFormat="1" ht="24.2" customHeight="1">
      <c r="A302" s="31"/>
      <c r="B302" s="140"/>
      <c r="C302" s="164" t="s">
        <v>372</v>
      </c>
      <c r="D302" s="164" t="s">
        <v>172</v>
      </c>
      <c r="E302" s="165" t="s">
        <v>599</v>
      </c>
      <c r="F302" s="166" t="s">
        <v>600</v>
      </c>
      <c r="G302" s="167" t="s">
        <v>270</v>
      </c>
      <c r="H302" s="168">
        <v>46</v>
      </c>
      <c r="I302" s="169"/>
      <c r="J302" s="168">
        <f t="shared" si="10"/>
        <v>0</v>
      </c>
      <c r="K302" s="170"/>
      <c r="L302" s="171"/>
      <c r="M302" s="172" t="s">
        <v>1</v>
      </c>
      <c r="N302" s="173" t="s">
        <v>42</v>
      </c>
      <c r="O302" s="57"/>
      <c r="P302" s="150">
        <f t="shared" si="11"/>
        <v>0</v>
      </c>
      <c r="Q302" s="150">
        <v>1.8000000000000001E-4</v>
      </c>
      <c r="R302" s="150">
        <f t="shared" si="12"/>
        <v>8.2800000000000009E-3</v>
      </c>
      <c r="S302" s="150">
        <v>0</v>
      </c>
      <c r="T302" s="151">
        <f t="shared" si="13"/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152" t="s">
        <v>300</v>
      </c>
      <c r="AT302" s="152" t="s">
        <v>172</v>
      </c>
      <c r="AU302" s="152" t="s">
        <v>86</v>
      </c>
      <c r="AY302" s="16" t="s">
        <v>140</v>
      </c>
      <c r="BE302" s="153">
        <f t="shared" si="14"/>
        <v>0</v>
      </c>
      <c r="BF302" s="153">
        <f t="shared" si="15"/>
        <v>0</v>
      </c>
      <c r="BG302" s="153">
        <f t="shared" si="16"/>
        <v>0</v>
      </c>
      <c r="BH302" s="153">
        <f t="shared" si="17"/>
        <v>0</v>
      </c>
      <c r="BI302" s="153">
        <f t="shared" si="18"/>
        <v>0</v>
      </c>
      <c r="BJ302" s="16" t="s">
        <v>86</v>
      </c>
      <c r="BK302" s="154">
        <f t="shared" si="19"/>
        <v>0</v>
      </c>
      <c r="BL302" s="16" t="s">
        <v>220</v>
      </c>
      <c r="BM302" s="152" t="s">
        <v>601</v>
      </c>
    </row>
    <row r="303" spans="1:65" s="2" customFormat="1" ht="14.45" customHeight="1">
      <c r="A303" s="31"/>
      <c r="B303" s="140"/>
      <c r="C303" s="141" t="s">
        <v>602</v>
      </c>
      <c r="D303" s="141" t="s">
        <v>142</v>
      </c>
      <c r="E303" s="142" t="s">
        <v>603</v>
      </c>
      <c r="F303" s="143" t="s">
        <v>604</v>
      </c>
      <c r="G303" s="144" t="s">
        <v>270</v>
      </c>
      <c r="H303" s="145">
        <v>6</v>
      </c>
      <c r="I303" s="146"/>
      <c r="J303" s="145">
        <f t="shared" si="10"/>
        <v>0</v>
      </c>
      <c r="K303" s="147"/>
      <c r="L303" s="32"/>
      <c r="M303" s="148" t="s">
        <v>1</v>
      </c>
      <c r="N303" s="149" t="s">
        <v>42</v>
      </c>
      <c r="O303" s="57"/>
      <c r="P303" s="150">
        <f t="shared" si="11"/>
        <v>0</v>
      </c>
      <c r="Q303" s="150">
        <v>7.6999999999999996E-4</v>
      </c>
      <c r="R303" s="150">
        <f t="shared" si="12"/>
        <v>4.62E-3</v>
      </c>
      <c r="S303" s="150">
        <v>0</v>
      </c>
      <c r="T303" s="151">
        <f t="shared" si="13"/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52" t="s">
        <v>220</v>
      </c>
      <c r="AT303" s="152" t="s">
        <v>142</v>
      </c>
      <c r="AU303" s="152" t="s">
        <v>86</v>
      </c>
      <c r="AY303" s="16" t="s">
        <v>140</v>
      </c>
      <c r="BE303" s="153">
        <f t="shared" si="14"/>
        <v>0</v>
      </c>
      <c r="BF303" s="153">
        <f t="shared" si="15"/>
        <v>0</v>
      </c>
      <c r="BG303" s="153">
        <f t="shared" si="16"/>
        <v>0</v>
      </c>
      <c r="BH303" s="153">
        <f t="shared" si="17"/>
        <v>0</v>
      </c>
      <c r="BI303" s="153">
        <f t="shared" si="18"/>
        <v>0</v>
      </c>
      <c r="BJ303" s="16" t="s">
        <v>86</v>
      </c>
      <c r="BK303" s="154">
        <f t="shared" si="19"/>
        <v>0</v>
      </c>
      <c r="BL303" s="16" t="s">
        <v>220</v>
      </c>
      <c r="BM303" s="152" t="s">
        <v>605</v>
      </c>
    </row>
    <row r="304" spans="1:65" s="13" customFormat="1" ht="11.25">
      <c r="B304" s="155"/>
      <c r="D304" s="156" t="s">
        <v>147</v>
      </c>
      <c r="E304" s="157" t="s">
        <v>1</v>
      </c>
      <c r="F304" s="158" t="s">
        <v>606</v>
      </c>
      <c r="H304" s="159">
        <v>6</v>
      </c>
      <c r="I304" s="160"/>
      <c r="L304" s="155"/>
      <c r="M304" s="161"/>
      <c r="N304" s="162"/>
      <c r="O304" s="162"/>
      <c r="P304" s="162"/>
      <c r="Q304" s="162"/>
      <c r="R304" s="162"/>
      <c r="S304" s="162"/>
      <c r="T304" s="163"/>
      <c r="AT304" s="157" t="s">
        <v>147</v>
      </c>
      <c r="AU304" s="157" t="s">
        <v>86</v>
      </c>
      <c r="AV304" s="13" t="s">
        <v>86</v>
      </c>
      <c r="AW304" s="13" t="s">
        <v>31</v>
      </c>
      <c r="AX304" s="13" t="s">
        <v>81</v>
      </c>
      <c r="AY304" s="157" t="s">
        <v>140</v>
      </c>
    </row>
    <row r="305" spans="1:65" s="2" customFormat="1" ht="24.2" customHeight="1">
      <c r="A305" s="31"/>
      <c r="B305" s="140"/>
      <c r="C305" s="164" t="s">
        <v>607</v>
      </c>
      <c r="D305" s="164" t="s">
        <v>172</v>
      </c>
      <c r="E305" s="165" t="s">
        <v>608</v>
      </c>
      <c r="F305" s="166" t="s">
        <v>609</v>
      </c>
      <c r="G305" s="167" t="s">
        <v>270</v>
      </c>
      <c r="H305" s="168">
        <v>6</v>
      </c>
      <c r="I305" s="169"/>
      <c r="J305" s="168">
        <f t="shared" ref="J305:J316" si="20">ROUND(I305*H305,3)</f>
        <v>0</v>
      </c>
      <c r="K305" s="170"/>
      <c r="L305" s="171"/>
      <c r="M305" s="172" t="s">
        <v>1</v>
      </c>
      <c r="N305" s="173" t="s">
        <v>42</v>
      </c>
      <c r="O305" s="57"/>
      <c r="P305" s="150">
        <f t="shared" ref="P305:P316" si="21">O305*H305</f>
        <v>0</v>
      </c>
      <c r="Q305" s="150">
        <v>2.9999999999999997E-4</v>
      </c>
      <c r="R305" s="150">
        <f t="shared" ref="R305:R316" si="22">Q305*H305</f>
        <v>1.8E-3</v>
      </c>
      <c r="S305" s="150">
        <v>0</v>
      </c>
      <c r="T305" s="151">
        <f t="shared" ref="T305:T316" si="23">S305*H305</f>
        <v>0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52" t="s">
        <v>300</v>
      </c>
      <c r="AT305" s="152" t="s">
        <v>172</v>
      </c>
      <c r="AU305" s="152" t="s">
        <v>86</v>
      </c>
      <c r="AY305" s="16" t="s">
        <v>140</v>
      </c>
      <c r="BE305" s="153">
        <f t="shared" ref="BE305:BE316" si="24">IF(N305="základná",J305,0)</f>
        <v>0</v>
      </c>
      <c r="BF305" s="153">
        <f t="shared" ref="BF305:BF316" si="25">IF(N305="znížená",J305,0)</f>
        <v>0</v>
      </c>
      <c r="BG305" s="153">
        <f t="shared" ref="BG305:BG316" si="26">IF(N305="zákl. prenesená",J305,0)</f>
        <v>0</v>
      </c>
      <c r="BH305" s="153">
        <f t="shared" ref="BH305:BH316" si="27">IF(N305="zníž. prenesená",J305,0)</f>
        <v>0</v>
      </c>
      <c r="BI305" s="153">
        <f t="shared" ref="BI305:BI316" si="28">IF(N305="nulová",J305,0)</f>
        <v>0</v>
      </c>
      <c r="BJ305" s="16" t="s">
        <v>86</v>
      </c>
      <c r="BK305" s="154">
        <f t="shared" ref="BK305:BK316" si="29">ROUND(I305*H305,3)</f>
        <v>0</v>
      </c>
      <c r="BL305" s="16" t="s">
        <v>220</v>
      </c>
      <c r="BM305" s="152" t="s">
        <v>610</v>
      </c>
    </row>
    <row r="306" spans="1:65" s="2" customFormat="1" ht="14.45" customHeight="1">
      <c r="A306" s="31"/>
      <c r="B306" s="140"/>
      <c r="C306" s="141" t="s">
        <v>611</v>
      </c>
      <c r="D306" s="141" t="s">
        <v>142</v>
      </c>
      <c r="E306" s="142" t="s">
        <v>612</v>
      </c>
      <c r="F306" s="143" t="s">
        <v>613</v>
      </c>
      <c r="G306" s="144" t="s">
        <v>270</v>
      </c>
      <c r="H306" s="145">
        <v>4</v>
      </c>
      <c r="I306" s="146"/>
      <c r="J306" s="145">
        <f t="shared" si="20"/>
        <v>0</v>
      </c>
      <c r="K306" s="147"/>
      <c r="L306" s="32"/>
      <c r="M306" s="148" t="s">
        <v>1</v>
      </c>
      <c r="N306" s="149" t="s">
        <v>42</v>
      </c>
      <c r="O306" s="57"/>
      <c r="P306" s="150">
        <f t="shared" si="21"/>
        <v>0</v>
      </c>
      <c r="Q306" s="150">
        <v>7.5000000000000002E-4</v>
      </c>
      <c r="R306" s="150">
        <f t="shared" si="22"/>
        <v>3.0000000000000001E-3</v>
      </c>
      <c r="S306" s="150">
        <v>0</v>
      </c>
      <c r="T306" s="151">
        <f t="shared" si="23"/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52" t="s">
        <v>220</v>
      </c>
      <c r="AT306" s="152" t="s">
        <v>142</v>
      </c>
      <c r="AU306" s="152" t="s">
        <v>86</v>
      </c>
      <c r="AY306" s="16" t="s">
        <v>140</v>
      </c>
      <c r="BE306" s="153">
        <f t="shared" si="24"/>
        <v>0</v>
      </c>
      <c r="BF306" s="153">
        <f t="shared" si="25"/>
        <v>0</v>
      </c>
      <c r="BG306" s="153">
        <f t="shared" si="26"/>
        <v>0</v>
      </c>
      <c r="BH306" s="153">
        <f t="shared" si="27"/>
        <v>0</v>
      </c>
      <c r="BI306" s="153">
        <f t="shared" si="28"/>
        <v>0</v>
      </c>
      <c r="BJ306" s="16" t="s">
        <v>86</v>
      </c>
      <c r="BK306" s="154">
        <f t="shared" si="29"/>
        <v>0</v>
      </c>
      <c r="BL306" s="16" t="s">
        <v>220</v>
      </c>
      <c r="BM306" s="152" t="s">
        <v>614</v>
      </c>
    </row>
    <row r="307" spans="1:65" s="2" customFormat="1" ht="24.2" customHeight="1">
      <c r="A307" s="31"/>
      <c r="B307" s="140"/>
      <c r="C307" s="164" t="s">
        <v>615</v>
      </c>
      <c r="D307" s="164" t="s">
        <v>172</v>
      </c>
      <c r="E307" s="165" t="s">
        <v>616</v>
      </c>
      <c r="F307" s="166" t="s">
        <v>617</v>
      </c>
      <c r="G307" s="167" t="s">
        <v>270</v>
      </c>
      <c r="H307" s="168">
        <v>4</v>
      </c>
      <c r="I307" s="169"/>
      <c r="J307" s="168">
        <f t="shared" si="20"/>
        <v>0</v>
      </c>
      <c r="K307" s="170"/>
      <c r="L307" s="171"/>
      <c r="M307" s="172" t="s">
        <v>1</v>
      </c>
      <c r="N307" s="173" t="s">
        <v>42</v>
      </c>
      <c r="O307" s="57"/>
      <c r="P307" s="150">
        <f t="shared" si="21"/>
        <v>0</v>
      </c>
      <c r="Q307" s="150">
        <v>6.9999999999999999E-4</v>
      </c>
      <c r="R307" s="150">
        <f t="shared" si="22"/>
        <v>2.8E-3</v>
      </c>
      <c r="S307" s="150">
        <v>0</v>
      </c>
      <c r="T307" s="151">
        <f t="shared" si="23"/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152" t="s">
        <v>300</v>
      </c>
      <c r="AT307" s="152" t="s">
        <v>172</v>
      </c>
      <c r="AU307" s="152" t="s">
        <v>86</v>
      </c>
      <c r="AY307" s="16" t="s">
        <v>140</v>
      </c>
      <c r="BE307" s="153">
        <f t="shared" si="24"/>
        <v>0</v>
      </c>
      <c r="BF307" s="153">
        <f t="shared" si="25"/>
        <v>0</v>
      </c>
      <c r="BG307" s="153">
        <f t="shared" si="26"/>
        <v>0</v>
      </c>
      <c r="BH307" s="153">
        <f t="shared" si="27"/>
        <v>0</v>
      </c>
      <c r="BI307" s="153">
        <f t="shared" si="28"/>
        <v>0</v>
      </c>
      <c r="BJ307" s="16" t="s">
        <v>86</v>
      </c>
      <c r="BK307" s="154">
        <f t="shared" si="29"/>
        <v>0</v>
      </c>
      <c r="BL307" s="16" t="s">
        <v>220</v>
      </c>
      <c r="BM307" s="152" t="s">
        <v>618</v>
      </c>
    </row>
    <row r="308" spans="1:65" s="2" customFormat="1" ht="24.2" customHeight="1">
      <c r="A308" s="31"/>
      <c r="B308" s="140"/>
      <c r="C308" s="141" t="s">
        <v>619</v>
      </c>
      <c r="D308" s="141" t="s">
        <v>142</v>
      </c>
      <c r="E308" s="142" t="s">
        <v>620</v>
      </c>
      <c r="F308" s="143" t="s">
        <v>621</v>
      </c>
      <c r="G308" s="144" t="s">
        <v>270</v>
      </c>
      <c r="H308" s="145">
        <v>1</v>
      </c>
      <c r="I308" s="146"/>
      <c r="J308" s="145">
        <f t="shared" si="20"/>
        <v>0</v>
      </c>
      <c r="K308" s="147"/>
      <c r="L308" s="32"/>
      <c r="M308" s="148" t="s">
        <v>1</v>
      </c>
      <c r="N308" s="149" t="s">
        <v>42</v>
      </c>
      <c r="O308" s="57"/>
      <c r="P308" s="150">
        <f t="shared" si="21"/>
        <v>0</v>
      </c>
      <c r="Q308" s="150">
        <v>2.0000000000000002E-5</v>
      </c>
      <c r="R308" s="150">
        <f t="shared" si="22"/>
        <v>2.0000000000000002E-5</v>
      </c>
      <c r="S308" s="150">
        <v>0</v>
      </c>
      <c r="T308" s="151">
        <f t="shared" si="23"/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52" t="s">
        <v>220</v>
      </c>
      <c r="AT308" s="152" t="s">
        <v>142</v>
      </c>
      <c r="AU308" s="152" t="s">
        <v>86</v>
      </c>
      <c r="AY308" s="16" t="s">
        <v>140</v>
      </c>
      <c r="BE308" s="153">
        <f t="shared" si="24"/>
        <v>0</v>
      </c>
      <c r="BF308" s="153">
        <f t="shared" si="25"/>
        <v>0</v>
      </c>
      <c r="BG308" s="153">
        <f t="shared" si="26"/>
        <v>0</v>
      </c>
      <c r="BH308" s="153">
        <f t="shared" si="27"/>
        <v>0</v>
      </c>
      <c r="BI308" s="153">
        <f t="shared" si="28"/>
        <v>0</v>
      </c>
      <c r="BJ308" s="16" t="s">
        <v>86</v>
      </c>
      <c r="BK308" s="154">
        <f t="shared" si="29"/>
        <v>0</v>
      </c>
      <c r="BL308" s="16" t="s">
        <v>220</v>
      </c>
      <c r="BM308" s="152" t="s">
        <v>622</v>
      </c>
    </row>
    <row r="309" spans="1:65" s="2" customFormat="1" ht="14.45" customHeight="1">
      <c r="A309" s="31"/>
      <c r="B309" s="140"/>
      <c r="C309" s="164" t="s">
        <v>623</v>
      </c>
      <c r="D309" s="164" t="s">
        <v>172</v>
      </c>
      <c r="E309" s="165" t="s">
        <v>624</v>
      </c>
      <c r="F309" s="166" t="s">
        <v>625</v>
      </c>
      <c r="G309" s="167" t="s">
        <v>270</v>
      </c>
      <c r="H309" s="168">
        <v>1</v>
      </c>
      <c r="I309" s="169"/>
      <c r="J309" s="168">
        <f t="shared" si="20"/>
        <v>0</v>
      </c>
      <c r="K309" s="170"/>
      <c r="L309" s="171"/>
      <c r="M309" s="172" t="s">
        <v>1</v>
      </c>
      <c r="N309" s="173" t="s">
        <v>42</v>
      </c>
      <c r="O309" s="57"/>
      <c r="P309" s="150">
        <f t="shared" si="21"/>
        <v>0</v>
      </c>
      <c r="Q309" s="150">
        <v>8.0000000000000007E-5</v>
      </c>
      <c r="R309" s="150">
        <f t="shared" si="22"/>
        <v>8.0000000000000007E-5</v>
      </c>
      <c r="S309" s="150">
        <v>0</v>
      </c>
      <c r="T309" s="151">
        <f t="shared" si="23"/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52" t="s">
        <v>300</v>
      </c>
      <c r="AT309" s="152" t="s">
        <v>172</v>
      </c>
      <c r="AU309" s="152" t="s">
        <v>86</v>
      </c>
      <c r="AY309" s="16" t="s">
        <v>140</v>
      </c>
      <c r="BE309" s="153">
        <f t="shared" si="24"/>
        <v>0</v>
      </c>
      <c r="BF309" s="153">
        <f t="shared" si="25"/>
        <v>0</v>
      </c>
      <c r="BG309" s="153">
        <f t="shared" si="26"/>
        <v>0</v>
      </c>
      <c r="BH309" s="153">
        <f t="shared" si="27"/>
        <v>0</v>
      </c>
      <c r="BI309" s="153">
        <f t="shared" si="28"/>
        <v>0</v>
      </c>
      <c r="BJ309" s="16" t="s">
        <v>86</v>
      </c>
      <c r="BK309" s="154">
        <f t="shared" si="29"/>
        <v>0</v>
      </c>
      <c r="BL309" s="16" t="s">
        <v>220</v>
      </c>
      <c r="BM309" s="152" t="s">
        <v>626</v>
      </c>
    </row>
    <row r="310" spans="1:65" s="2" customFormat="1" ht="24.2" customHeight="1">
      <c r="A310" s="31"/>
      <c r="B310" s="140"/>
      <c r="C310" s="141" t="s">
        <v>627</v>
      </c>
      <c r="D310" s="141" t="s">
        <v>142</v>
      </c>
      <c r="E310" s="142" t="s">
        <v>628</v>
      </c>
      <c r="F310" s="143" t="s">
        <v>629</v>
      </c>
      <c r="G310" s="144" t="s">
        <v>270</v>
      </c>
      <c r="H310" s="145">
        <v>2</v>
      </c>
      <c r="I310" s="146"/>
      <c r="J310" s="145">
        <f t="shared" si="20"/>
        <v>0</v>
      </c>
      <c r="K310" s="147"/>
      <c r="L310" s="32"/>
      <c r="M310" s="148" t="s">
        <v>1</v>
      </c>
      <c r="N310" s="149" t="s">
        <v>42</v>
      </c>
      <c r="O310" s="57"/>
      <c r="P310" s="150">
        <f t="shared" si="21"/>
        <v>0</v>
      </c>
      <c r="Q310" s="150">
        <v>4.0000000000000003E-5</v>
      </c>
      <c r="R310" s="150">
        <f t="shared" si="22"/>
        <v>8.0000000000000007E-5</v>
      </c>
      <c r="S310" s="150">
        <v>0</v>
      </c>
      <c r="T310" s="151">
        <f t="shared" si="23"/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52" t="s">
        <v>220</v>
      </c>
      <c r="AT310" s="152" t="s">
        <v>142</v>
      </c>
      <c r="AU310" s="152" t="s">
        <v>86</v>
      </c>
      <c r="AY310" s="16" t="s">
        <v>140</v>
      </c>
      <c r="BE310" s="153">
        <f t="shared" si="24"/>
        <v>0</v>
      </c>
      <c r="BF310" s="153">
        <f t="shared" si="25"/>
        <v>0</v>
      </c>
      <c r="BG310" s="153">
        <f t="shared" si="26"/>
        <v>0</v>
      </c>
      <c r="BH310" s="153">
        <f t="shared" si="27"/>
        <v>0</v>
      </c>
      <c r="BI310" s="153">
        <f t="shared" si="28"/>
        <v>0</v>
      </c>
      <c r="BJ310" s="16" t="s">
        <v>86</v>
      </c>
      <c r="BK310" s="154">
        <f t="shared" si="29"/>
        <v>0</v>
      </c>
      <c r="BL310" s="16" t="s">
        <v>220</v>
      </c>
      <c r="BM310" s="152" t="s">
        <v>630</v>
      </c>
    </row>
    <row r="311" spans="1:65" s="2" customFormat="1" ht="14.45" customHeight="1">
      <c r="A311" s="31"/>
      <c r="B311" s="140"/>
      <c r="C311" s="164" t="s">
        <v>631</v>
      </c>
      <c r="D311" s="164" t="s">
        <v>172</v>
      </c>
      <c r="E311" s="165" t="s">
        <v>632</v>
      </c>
      <c r="F311" s="166" t="s">
        <v>633</v>
      </c>
      <c r="G311" s="167" t="s">
        <v>270</v>
      </c>
      <c r="H311" s="168">
        <v>2</v>
      </c>
      <c r="I311" s="169"/>
      <c r="J311" s="168">
        <f t="shared" si="20"/>
        <v>0</v>
      </c>
      <c r="K311" s="170"/>
      <c r="L311" s="171"/>
      <c r="M311" s="172" t="s">
        <v>1</v>
      </c>
      <c r="N311" s="173" t="s">
        <v>42</v>
      </c>
      <c r="O311" s="57"/>
      <c r="P311" s="150">
        <f t="shared" si="21"/>
        <v>0</v>
      </c>
      <c r="Q311" s="150">
        <v>1E-4</v>
      </c>
      <c r="R311" s="150">
        <f t="shared" si="22"/>
        <v>2.0000000000000001E-4</v>
      </c>
      <c r="S311" s="150">
        <v>0</v>
      </c>
      <c r="T311" s="151">
        <f t="shared" si="23"/>
        <v>0</v>
      </c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R311" s="152" t="s">
        <v>300</v>
      </c>
      <c r="AT311" s="152" t="s">
        <v>172</v>
      </c>
      <c r="AU311" s="152" t="s">
        <v>86</v>
      </c>
      <c r="AY311" s="16" t="s">
        <v>140</v>
      </c>
      <c r="BE311" s="153">
        <f t="shared" si="24"/>
        <v>0</v>
      </c>
      <c r="BF311" s="153">
        <f t="shared" si="25"/>
        <v>0</v>
      </c>
      <c r="BG311" s="153">
        <f t="shared" si="26"/>
        <v>0</v>
      </c>
      <c r="BH311" s="153">
        <f t="shared" si="27"/>
        <v>0</v>
      </c>
      <c r="BI311" s="153">
        <f t="shared" si="28"/>
        <v>0</v>
      </c>
      <c r="BJ311" s="16" t="s">
        <v>86</v>
      </c>
      <c r="BK311" s="154">
        <f t="shared" si="29"/>
        <v>0</v>
      </c>
      <c r="BL311" s="16" t="s">
        <v>220</v>
      </c>
      <c r="BM311" s="152" t="s">
        <v>634</v>
      </c>
    </row>
    <row r="312" spans="1:65" s="2" customFormat="1" ht="24.2" customHeight="1">
      <c r="A312" s="31"/>
      <c r="B312" s="140"/>
      <c r="C312" s="141" t="s">
        <v>635</v>
      </c>
      <c r="D312" s="141" t="s">
        <v>142</v>
      </c>
      <c r="E312" s="142" t="s">
        <v>636</v>
      </c>
      <c r="F312" s="143" t="s">
        <v>637</v>
      </c>
      <c r="G312" s="144" t="s">
        <v>270</v>
      </c>
      <c r="H312" s="145">
        <v>6</v>
      </c>
      <c r="I312" s="146"/>
      <c r="J312" s="145">
        <f t="shared" si="20"/>
        <v>0</v>
      </c>
      <c r="K312" s="147"/>
      <c r="L312" s="32"/>
      <c r="M312" s="148" t="s">
        <v>1</v>
      </c>
      <c r="N312" s="149" t="s">
        <v>42</v>
      </c>
      <c r="O312" s="57"/>
      <c r="P312" s="150">
        <f t="shared" si="21"/>
        <v>0</v>
      </c>
      <c r="Q312" s="150">
        <v>5.0000000000000002E-5</v>
      </c>
      <c r="R312" s="150">
        <f t="shared" si="22"/>
        <v>3.0000000000000003E-4</v>
      </c>
      <c r="S312" s="150">
        <v>0</v>
      </c>
      <c r="T312" s="151">
        <f t="shared" si="23"/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52" t="s">
        <v>220</v>
      </c>
      <c r="AT312" s="152" t="s">
        <v>142</v>
      </c>
      <c r="AU312" s="152" t="s">
        <v>86</v>
      </c>
      <c r="AY312" s="16" t="s">
        <v>140</v>
      </c>
      <c r="BE312" s="153">
        <f t="shared" si="24"/>
        <v>0</v>
      </c>
      <c r="BF312" s="153">
        <f t="shared" si="25"/>
        <v>0</v>
      </c>
      <c r="BG312" s="153">
        <f t="shared" si="26"/>
        <v>0</v>
      </c>
      <c r="BH312" s="153">
        <f t="shared" si="27"/>
        <v>0</v>
      </c>
      <c r="BI312" s="153">
        <f t="shared" si="28"/>
        <v>0</v>
      </c>
      <c r="BJ312" s="16" t="s">
        <v>86</v>
      </c>
      <c r="BK312" s="154">
        <f t="shared" si="29"/>
        <v>0</v>
      </c>
      <c r="BL312" s="16" t="s">
        <v>220</v>
      </c>
      <c r="BM312" s="152" t="s">
        <v>638</v>
      </c>
    </row>
    <row r="313" spans="1:65" s="2" customFormat="1" ht="14.45" customHeight="1">
      <c r="A313" s="31"/>
      <c r="B313" s="140"/>
      <c r="C313" s="164" t="s">
        <v>639</v>
      </c>
      <c r="D313" s="164" t="s">
        <v>172</v>
      </c>
      <c r="E313" s="165" t="s">
        <v>640</v>
      </c>
      <c r="F313" s="166" t="s">
        <v>641</v>
      </c>
      <c r="G313" s="167" t="s">
        <v>270</v>
      </c>
      <c r="H313" s="168">
        <v>6</v>
      </c>
      <c r="I313" s="169"/>
      <c r="J313" s="168">
        <f t="shared" si="20"/>
        <v>0</v>
      </c>
      <c r="K313" s="170"/>
      <c r="L313" s="171"/>
      <c r="M313" s="172" t="s">
        <v>1</v>
      </c>
      <c r="N313" s="173" t="s">
        <v>42</v>
      </c>
      <c r="O313" s="57"/>
      <c r="P313" s="150">
        <f t="shared" si="21"/>
        <v>0</v>
      </c>
      <c r="Q313" s="150">
        <v>5.9000000000000003E-4</v>
      </c>
      <c r="R313" s="150">
        <f t="shared" si="22"/>
        <v>3.5400000000000002E-3</v>
      </c>
      <c r="S313" s="150">
        <v>0</v>
      </c>
      <c r="T313" s="151">
        <f t="shared" si="23"/>
        <v>0</v>
      </c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152" t="s">
        <v>300</v>
      </c>
      <c r="AT313" s="152" t="s">
        <v>172</v>
      </c>
      <c r="AU313" s="152" t="s">
        <v>86</v>
      </c>
      <c r="AY313" s="16" t="s">
        <v>140</v>
      </c>
      <c r="BE313" s="153">
        <f t="shared" si="24"/>
        <v>0</v>
      </c>
      <c r="BF313" s="153">
        <f t="shared" si="25"/>
        <v>0</v>
      </c>
      <c r="BG313" s="153">
        <f t="shared" si="26"/>
        <v>0</v>
      </c>
      <c r="BH313" s="153">
        <f t="shared" si="27"/>
        <v>0</v>
      </c>
      <c r="BI313" s="153">
        <f t="shared" si="28"/>
        <v>0</v>
      </c>
      <c r="BJ313" s="16" t="s">
        <v>86</v>
      </c>
      <c r="BK313" s="154">
        <f t="shared" si="29"/>
        <v>0</v>
      </c>
      <c r="BL313" s="16" t="s">
        <v>220</v>
      </c>
      <c r="BM313" s="152" t="s">
        <v>642</v>
      </c>
    </row>
    <row r="314" spans="1:65" s="2" customFormat="1" ht="14.45" customHeight="1">
      <c r="A314" s="31"/>
      <c r="B314" s="140"/>
      <c r="C314" s="141" t="s">
        <v>643</v>
      </c>
      <c r="D314" s="141" t="s">
        <v>142</v>
      </c>
      <c r="E314" s="142" t="s">
        <v>644</v>
      </c>
      <c r="F314" s="143" t="s">
        <v>645</v>
      </c>
      <c r="G314" s="144" t="s">
        <v>270</v>
      </c>
      <c r="H314" s="145">
        <v>6</v>
      </c>
      <c r="I314" s="146"/>
      <c r="J314" s="145">
        <f t="shared" si="20"/>
        <v>0</v>
      </c>
      <c r="K314" s="147"/>
      <c r="L314" s="32"/>
      <c r="M314" s="148" t="s">
        <v>1</v>
      </c>
      <c r="N314" s="149" t="s">
        <v>42</v>
      </c>
      <c r="O314" s="57"/>
      <c r="P314" s="150">
        <f t="shared" si="21"/>
        <v>0</v>
      </c>
      <c r="Q314" s="150">
        <v>2.0000000000000002E-5</v>
      </c>
      <c r="R314" s="150">
        <f t="shared" si="22"/>
        <v>1.2000000000000002E-4</v>
      </c>
      <c r="S314" s="150">
        <v>0</v>
      </c>
      <c r="T314" s="151">
        <f t="shared" si="23"/>
        <v>0</v>
      </c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R314" s="152" t="s">
        <v>220</v>
      </c>
      <c r="AT314" s="152" t="s">
        <v>142</v>
      </c>
      <c r="AU314" s="152" t="s">
        <v>86</v>
      </c>
      <c r="AY314" s="16" t="s">
        <v>140</v>
      </c>
      <c r="BE314" s="153">
        <f t="shared" si="24"/>
        <v>0</v>
      </c>
      <c r="BF314" s="153">
        <f t="shared" si="25"/>
        <v>0</v>
      </c>
      <c r="BG314" s="153">
        <f t="shared" si="26"/>
        <v>0</v>
      </c>
      <c r="BH314" s="153">
        <f t="shared" si="27"/>
        <v>0</v>
      </c>
      <c r="BI314" s="153">
        <f t="shared" si="28"/>
        <v>0</v>
      </c>
      <c r="BJ314" s="16" t="s">
        <v>86</v>
      </c>
      <c r="BK314" s="154">
        <f t="shared" si="29"/>
        <v>0</v>
      </c>
      <c r="BL314" s="16" t="s">
        <v>220</v>
      </c>
      <c r="BM314" s="152" t="s">
        <v>646</v>
      </c>
    </row>
    <row r="315" spans="1:65" s="2" customFormat="1" ht="14.45" customHeight="1">
      <c r="A315" s="31"/>
      <c r="B315" s="140"/>
      <c r="C315" s="164" t="s">
        <v>647</v>
      </c>
      <c r="D315" s="164" t="s">
        <v>172</v>
      </c>
      <c r="E315" s="165" t="s">
        <v>648</v>
      </c>
      <c r="F315" s="166" t="s">
        <v>649</v>
      </c>
      <c r="G315" s="167" t="s">
        <v>270</v>
      </c>
      <c r="H315" s="168">
        <v>6</v>
      </c>
      <c r="I315" s="169"/>
      <c r="J315" s="168">
        <f t="shared" si="20"/>
        <v>0</v>
      </c>
      <c r="K315" s="170"/>
      <c r="L315" s="171"/>
      <c r="M315" s="172" t="s">
        <v>1</v>
      </c>
      <c r="N315" s="173" t="s">
        <v>42</v>
      </c>
      <c r="O315" s="57"/>
      <c r="P315" s="150">
        <f t="shared" si="21"/>
        <v>0</v>
      </c>
      <c r="Q315" s="150">
        <v>2.5000000000000001E-4</v>
      </c>
      <c r="R315" s="150">
        <f t="shared" si="22"/>
        <v>1.5E-3</v>
      </c>
      <c r="S315" s="150">
        <v>0</v>
      </c>
      <c r="T315" s="151">
        <f t="shared" si="23"/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52" t="s">
        <v>300</v>
      </c>
      <c r="AT315" s="152" t="s">
        <v>172</v>
      </c>
      <c r="AU315" s="152" t="s">
        <v>86</v>
      </c>
      <c r="AY315" s="16" t="s">
        <v>140</v>
      </c>
      <c r="BE315" s="153">
        <f t="shared" si="24"/>
        <v>0</v>
      </c>
      <c r="BF315" s="153">
        <f t="shared" si="25"/>
        <v>0</v>
      </c>
      <c r="BG315" s="153">
        <f t="shared" si="26"/>
        <v>0</v>
      </c>
      <c r="BH315" s="153">
        <f t="shared" si="27"/>
        <v>0</v>
      </c>
      <c r="BI315" s="153">
        <f t="shared" si="28"/>
        <v>0</v>
      </c>
      <c r="BJ315" s="16" t="s">
        <v>86</v>
      </c>
      <c r="BK315" s="154">
        <f t="shared" si="29"/>
        <v>0</v>
      </c>
      <c r="BL315" s="16" t="s">
        <v>220</v>
      </c>
      <c r="BM315" s="152" t="s">
        <v>650</v>
      </c>
    </row>
    <row r="316" spans="1:65" s="2" customFormat="1" ht="14.45" customHeight="1">
      <c r="A316" s="31"/>
      <c r="B316" s="140"/>
      <c r="C316" s="141" t="s">
        <v>651</v>
      </c>
      <c r="D316" s="141" t="s">
        <v>142</v>
      </c>
      <c r="E316" s="142" t="s">
        <v>652</v>
      </c>
      <c r="F316" s="143" t="s">
        <v>653</v>
      </c>
      <c r="G316" s="144" t="s">
        <v>270</v>
      </c>
      <c r="H316" s="145">
        <v>82</v>
      </c>
      <c r="I316" s="146"/>
      <c r="J316" s="145">
        <f t="shared" si="20"/>
        <v>0</v>
      </c>
      <c r="K316" s="147"/>
      <c r="L316" s="32"/>
      <c r="M316" s="148" t="s">
        <v>1</v>
      </c>
      <c r="N316" s="149" t="s">
        <v>42</v>
      </c>
      <c r="O316" s="57"/>
      <c r="P316" s="150">
        <f t="shared" si="21"/>
        <v>0</v>
      </c>
      <c r="Q316" s="150">
        <v>2.0000000000000002E-5</v>
      </c>
      <c r="R316" s="150">
        <f t="shared" si="22"/>
        <v>1.6400000000000002E-3</v>
      </c>
      <c r="S316" s="150">
        <v>0</v>
      </c>
      <c r="T316" s="151">
        <f t="shared" si="23"/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52" t="s">
        <v>220</v>
      </c>
      <c r="AT316" s="152" t="s">
        <v>142</v>
      </c>
      <c r="AU316" s="152" t="s">
        <v>86</v>
      </c>
      <c r="AY316" s="16" t="s">
        <v>140</v>
      </c>
      <c r="BE316" s="153">
        <f t="shared" si="24"/>
        <v>0</v>
      </c>
      <c r="BF316" s="153">
        <f t="shared" si="25"/>
        <v>0</v>
      </c>
      <c r="BG316" s="153">
        <f t="shared" si="26"/>
        <v>0</v>
      </c>
      <c r="BH316" s="153">
        <f t="shared" si="27"/>
        <v>0</v>
      </c>
      <c r="BI316" s="153">
        <f t="shared" si="28"/>
        <v>0</v>
      </c>
      <c r="BJ316" s="16" t="s">
        <v>86</v>
      </c>
      <c r="BK316" s="154">
        <f t="shared" si="29"/>
        <v>0</v>
      </c>
      <c r="BL316" s="16" t="s">
        <v>220</v>
      </c>
      <c r="BM316" s="152" t="s">
        <v>654</v>
      </c>
    </row>
    <row r="317" spans="1:65" s="13" customFormat="1" ht="11.25">
      <c r="B317" s="155"/>
      <c r="D317" s="156" t="s">
        <v>147</v>
      </c>
      <c r="E317" s="157" t="s">
        <v>1</v>
      </c>
      <c r="F317" s="158" t="s">
        <v>655</v>
      </c>
      <c r="H317" s="159">
        <v>82</v>
      </c>
      <c r="I317" s="160"/>
      <c r="L317" s="155"/>
      <c r="M317" s="161"/>
      <c r="N317" s="162"/>
      <c r="O317" s="162"/>
      <c r="P317" s="162"/>
      <c r="Q317" s="162"/>
      <c r="R317" s="162"/>
      <c r="S317" s="162"/>
      <c r="T317" s="163"/>
      <c r="AT317" s="157" t="s">
        <v>147</v>
      </c>
      <c r="AU317" s="157" t="s">
        <v>86</v>
      </c>
      <c r="AV317" s="13" t="s">
        <v>86</v>
      </c>
      <c r="AW317" s="13" t="s">
        <v>31</v>
      </c>
      <c r="AX317" s="13" t="s">
        <v>81</v>
      </c>
      <c r="AY317" s="157" t="s">
        <v>140</v>
      </c>
    </row>
    <row r="318" spans="1:65" s="2" customFormat="1" ht="14.45" customHeight="1">
      <c r="A318" s="31"/>
      <c r="B318" s="140"/>
      <c r="C318" s="164" t="s">
        <v>656</v>
      </c>
      <c r="D318" s="164" t="s">
        <v>172</v>
      </c>
      <c r="E318" s="165" t="s">
        <v>657</v>
      </c>
      <c r="F318" s="166" t="s">
        <v>658</v>
      </c>
      <c r="G318" s="167" t="s">
        <v>659</v>
      </c>
      <c r="H318" s="168">
        <v>6</v>
      </c>
      <c r="I318" s="169"/>
      <c r="J318" s="168">
        <f t="shared" ref="J318:J323" si="30">ROUND(I318*H318,3)</f>
        <v>0</v>
      </c>
      <c r="K318" s="170"/>
      <c r="L318" s="171"/>
      <c r="M318" s="172" t="s">
        <v>1</v>
      </c>
      <c r="N318" s="173" t="s">
        <v>42</v>
      </c>
      <c r="O318" s="57"/>
      <c r="P318" s="150">
        <f t="shared" ref="P318:P323" si="31">O318*H318</f>
        <v>0</v>
      </c>
      <c r="Q318" s="150">
        <v>0</v>
      </c>
      <c r="R318" s="150">
        <f t="shared" ref="R318:R323" si="32">Q318*H318</f>
        <v>0</v>
      </c>
      <c r="S318" s="150">
        <v>0</v>
      </c>
      <c r="T318" s="151">
        <f t="shared" ref="T318:T323" si="33">S318*H318</f>
        <v>0</v>
      </c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R318" s="152" t="s">
        <v>300</v>
      </c>
      <c r="AT318" s="152" t="s">
        <v>172</v>
      </c>
      <c r="AU318" s="152" t="s">
        <v>86</v>
      </c>
      <c r="AY318" s="16" t="s">
        <v>140</v>
      </c>
      <c r="BE318" s="153">
        <f t="shared" ref="BE318:BE323" si="34">IF(N318="základná",J318,0)</f>
        <v>0</v>
      </c>
      <c r="BF318" s="153">
        <f t="shared" ref="BF318:BF323" si="35">IF(N318="znížená",J318,0)</f>
        <v>0</v>
      </c>
      <c r="BG318" s="153">
        <f t="shared" ref="BG318:BG323" si="36">IF(N318="zákl. prenesená",J318,0)</f>
        <v>0</v>
      </c>
      <c r="BH318" s="153">
        <f t="shared" ref="BH318:BH323" si="37">IF(N318="zníž. prenesená",J318,0)</f>
        <v>0</v>
      </c>
      <c r="BI318" s="153">
        <f t="shared" ref="BI318:BI323" si="38">IF(N318="nulová",J318,0)</f>
        <v>0</v>
      </c>
      <c r="BJ318" s="16" t="s">
        <v>86</v>
      </c>
      <c r="BK318" s="154">
        <f t="shared" ref="BK318:BK323" si="39">ROUND(I318*H318,3)</f>
        <v>0</v>
      </c>
      <c r="BL318" s="16" t="s">
        <v>220</v>
      </c>
      <c r="BM318" s="152" t="s">
        <v>660</v>
      </c>
    </row>
    <row r="319" spans="1:65" s="2" customFormat="1" ht="14.45" customHeight="1">
      <c r="A319" s="31"/>
      <c r="B319" s="140"/>
      <c r="C319" s="164" t="s">
        <v>661</v>
      </c>
      <c r="D319" s="164" t="s">
        <v>172</v>
      </c>
      <c r="E319" s="165" t="s">
        <v>662</v>
      </c>
      <c r="F319" s="166" t="s">
        <v>663</v>
      </c>
      <c r="G319" s="167" t="s">
        <v>659</v>
      </c>
      <c r="H319" s="168">
        <v>64</v>
      </c>
      <c r="I319" s="169"/>
      <c r="J319" s="168">
        <f t="shared" si="30"/>
        <v>0</v>
      </c>
      <c r="K319" s="170"/>
      <c r="L319" s="171"/>
      <c r="M319" s="172" t="s">
        <v>1</v>
      </c>
      <c r="N319" s="173" t="s">
        <v>42</v>
      </c>
      <c r="O319" s="57"/>
      <c r="P319" s="150">
        <f t="shared" si="31"/>
        <v>0</v>
      </c>
      <c r="Q319" s="150">
        <v>0</v>
      </c>
      <c r="R319" s="150">
        <f t="shared" si="32"/>
        <v>0</v>
      </c>
      <c r="S319" s="150">
        <v>0</v>
      </c>
      <c r="T319" s="151">
        <f t="shared" si="33"/>
        <v>0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152" t="s">
        <v>300</v>
      </c>
      <c r="AT319" s="152" t="s">
        <v>172</v>
      </c>
      <c r="AU319" s="152" t="s">
        <v>86</v>
      </c>
      <c r="AY319" s="16" t="s">
        <v>140</v>
      </c>
      <c r="BE319" s="153">
        <f t="shared" si="34"/>
        <v>0</v>
      </c>
      <c r="BF319" s="153">
        <f t="shared" si="35"/>
        <v>0</v>
      </c>
      <c r="BG319" s="153">
        <f t="shared" si="36"/>
        <v>0</v>
      </c>
      <c r="BH319" s="153">
        <f t="shared" si="37"/>
        <v>0</v>
      </c>
      <c r="BI319" s="153">
        <f t="shared" si="38"/>
        <v>0</v>
      </c>
      <c r="BJ319" s="16" t="s">
        <v>86</v>
      </c>
      <c r="BK319" s="154">
        <f t="shared" si="39"/>
        <v>0</v>
      </c>
      <c r="BL319" s="16" t="s">
        <v>220</v>
      </c>
      <c r="BM319" s="152" t="s">
        <v>664</v>
      </c>
    </row>
    <row r="320" spans="1:65" s="2" customFormat="1" ht="14.45" customHeight="1">
      <c r="A320" s="31"/>
      <c r="B320" s="140"/>
      <c r="C320" s="164" t="s">
        <v>665</v>
      </c>
      <c r="D320" s="164" t="s">
        <v>172</v>
      </c>
      <c r="E320" s="165" t="s">
        <v>666</v>
      </c>
      <c r="F320" s="166" t="s">
        <v>667</v>
      </c>
      <c r="G320" s="167" t="s">
        <v>659</v>
      </c>
      <c r="H320" s="168">
        <v>12</v>
      </c>
      <c r="I320" s="169"/>
      <c r="J320" s="168">
        <f t="shared" si="30"/>
        <v>0</v>
      </c>
      <c r="K320" s="170"/>
      <c r="L320" s="171"/>
      <c r="M320" s="172" t="s">
        <v>1</v>
      </c>
      <c r="N320" s="173" t="s">
        <v>42</v>
      </c>
      <c r="O320" s="57"/>
      <c r="P320" s="150">
        <f t="shared" si="31"/>
        <v>0</v>
      </c>
      <c r="Q320" s="150">
        <v>0</v>
      </c>
      <c r="R320" s="150">
        <f t="shared" si="32"/>
        <v>0</v>
      </c>
      <c r="S320" s="150">
        <v>0</v>
      </c>
      <c r="T320" s="151">
        <f t="shared" si="33"/>
        <v>0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R320" s="152" t="s">
        <v>300</v>
      </c>
      <c r="AT320" s="152" t="s">
        <v>172</v>
      </c>
      <c r="AU320" s="152" t="s">
        <v>86</v>
      </c>
      <c r="AY320" s="16" t="s">
        <v>140</v>
      </c>
      <c r="BE320" s="153">
        <f t="shared" si="34"/>
        <v>0</v>
      </c>
      <c r="BF320" s="153">
        <f t="shared" si="35"/>
        <v>0</v>
      </c>
      <c r="BG320" s="153">
        <f t="shared" si="36"/>
        <v>0</v>
      </c>
      <c r="BH320" s="153">
        <f t="shared" si="37"/>
        <v>0</v>
      </c>
      <c r="BI320" s="153">
        <f t="shared" si="38"/>
        <v>0</v>
      </c>
      <c r="BJ320" s="16" t="s">
        <v>86</v>
      </c>
      <c r="BK320" s="154">
        <f t="shared" si="39"/>
        <v>0</v>
      </c>
      <c r="BL320" s="16" t="s">
        <v>220</v>
      </c>
      <c r="BM320" s="152" t="s">
        <v>668</v>
      </c>
    </row>
    <row r="321" spans="1:65" s="2" customFormat="1" ht="14.45" customHeight="1">
      <c r="A321" s="31"/>
      <c r="B321" s="140"/>
      <c r="C321" s="141" t="s">
        <v>669</v>
      </c>
      <c r="D321" s="141" t="s">
        <v>142</v>
      </c>
      <c r="E321" s="142" t="s">
        <v>670</v>
      </c>
      <c r="F321" s="143" t="s">
        <v>671</v>
      </c>
      <c r="G321" s="144" t="s">
        <v>312</v>
      </c>
      <c r="H321" s="145">
        <v>121</v>
      </c>
      <c r="I321" s="146"/>
      <c r="J321" s="145">
        <f t="shared" si="30"/>
        <v>0</v>
      </c>
      <c r="K321" s="147"/>
      <c r="L321" s="32"/>
      <c r="M321" s="148" t="s">
        <v>1</v>
      </c>
      <c r="N321" s="149" t="s">
        <v>42</v>
      </c>
      <c r="O321" s="57"/>
      <c r="P321" s="150">
        <f t="shared" si="31"/>
        <v>0</v>
      </c>
      <c r="Q321" s="150">
        <v>3.8999999999999999E-4</v>
      </c>
      <c r="R321" s="150">
        <f t="shared" si="32"/>
        <v>4.7189999999999996E-2</v>
      </c>
      <c r="S321" s="150">
        <v>0</v>
      </c>
      <c r="T321" s="151">
        <f t="shared" si="33"/>
        <v>0</v>
      </c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R321" s="152" t="s">
        <v>220</v>
      </c>
      <c r="AT321" s="152" t="s">
        <v>142</v>
      </c>
      <c r="AU321" s="152" t="s">
        <v>86</v>
      </c>
      <c r="AY321" s="16" t="s">
        <v>140</v>
      </c>
      <c r="BE321" s="153">
        <f t="shared" si="34"/>
        <v>0</v>
      </c>
      <c r="BF321" s="153">
        <f t="shared" si="35"/>
        <v>0</v>
      </c>
      <c r="BG321" s="153">
        <f t="shared" si="36"/>
        <v>0</v>
      </c>
      <c r="BH321" s="153">
        <f t="shared" si="37"/>
        <v>0</v>
      </c>
      <c r="BI321" s="153">
        <f t="shared" si="38"/>
        <v>0</v>
      </c>
      <c r="BJ321" s="16" t="s">
        <v>86</v>
      </c>
      <c r="BK321" s="154">
        <f t="shared" si="39"/>
        <v>0</v>
      </c>
      <c r="BL321" s="16" t="s">
        <v>220</v>
      </c>
      <c r="BM321" s="152" t="s">
        <v>672</v>
      </c>
    </row>
    <row r="322" spans="1:65" s="2" customFormat="1" ht="24.2" customHeight="1">
      <c r="A322" s="31"/>
      <c r="B322" s="140"/>
      <c r="C322" s="141" t="s">
        <v>673</v>
      </c>
      <c r="D322" s="141" t="s">
        <v>142</v>
      </c>
      <c r="E322" s="142" t="s">
        <v>674</v>
      </c>
      <c r="F322" s="143" t="s">
        <v>675</v>
      </c>
      <c r="G322" s="144" t="s">
        <v>312</v>
      </c>
      <c r="H322" s="145">
        <v>121</v>
      </c>
      <c r="I322" s="146"/>
      <c r="J322" s="145">
        <f t="shared" si="30"/>
        <v>0</v>
      </c>
      <c r="K322" s="147"/>
      <c r="L322" s="32"/>
      <c r="M322" s="148" t="s">
        <v>1</v>
      </c>
      <c r="N322" s="149" t="s">
        <v>42</v>
      </c>
      <c r="O322" s="57"/>
      <c r="P322" s="150">
        <f t="shared" si="31"/>
        <v>0</v>
      </c>
      <c r="Q322" s="150">
        <v>1.0000000000000001E-5</v>
      </c>
      <c r="R322" s="150">
        <f t="shared" si="32"/>
        <v>1.2100000000000001E-3</v>
      </c>
      <c r="S322" s="150">
        <v>0</v>
      </c>
      <c r="T322" s="151">
        <f t="shared" si="33"/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152" t="s">
        <v>220</v>
      </c>
      <c r="AT322" s="152" t="s">
        <v>142</v>
      </c>
      <c r="AU322" s="152" t="s">
        <v>86</v>
      </c>
      <c r="AY322" s="16" t="s">
        <v>140</v>
      </c>
      <c r="BE322" s="153">
        <f t="shared" si="34"/>
        <v>0</v>
      </c>
      <c r="BF322" s="153">
        <f t="shared" si="35"/>
        <v>0</v>
      </c>
      <c r="BG322" s="153">
        <f t="shared" si="36"/>
        <v>0</v>
      </c>
      <c r="BH322" s="153">
        <f t="shared" si="37"/>
        <v>0</v>
      </c>
      <c r="BI322" s="153">
        <f t="shared" si="38"/>
        <v>0</v>
      </c>
      <c r="BJ322" s="16" t="s">
        <v>86</v>
      </c>
      <c r="BK322" s="154">
        <f t="shared" si="39"/>
        <v>0</v>
      </c>
      <c r="BL322" s="16" t="s">
        <v>220</v>
      </c>
      <c r="BM322" s="152" t="s">
        <v>676</v>
      </c>
    </row>
    <row r="323" spans="1:65" s="2" customFormat="1" ht="14.45" customHeight="1">
      <c r="A323" s="31"/>
      <c r="B323" s="140"/>
      <c r="C323" s="141" t="s">
        <v>677</v>
      </c>
      <c r="D323" s="141" t="s">
        <v>142</v>
      </c>
      <c r="E323" s="142" t="s">
        <v>678</v>
      </c>
      <c r="F323" s="143" t="s">
        <v>679</v>
      </c>
      <c r="G323" s="144" t="s">
        <v>417</v>
      </c>
      <c r="H323" s="146"/>
      <c r="I323" s="146"/>
      <c r="J323" s="145">
        <f t="shared" si="30"/>
        <v>0</v>
      </c>
      <c r="K323" s="147"/>
      <c r="L323" s="32"/>
      <c r="M323" s="148" t="s">
        <v>1</v>
      </c>
      <c r="N323" s="149" t="s">
        <v>42</v>
      </c>
      <c r="O323" s="57"/>
      <c r="P323" s="150">
        <f t="shared" si="31"/>
        <v>0</v>
      </c>
      <c r="Q323" s="150">
        <v>0</v>
      </c>
      <c r="R323" s="150">
        <f t="shared" si="32"/>
        <v>0</v>
      </c>
      <c r="S323" s="150">
        <v>0</v>
      </c>
      <c r="T323" s="151">
        <f t="shared" si="33"/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52" t="s">
        <v>220</v>
      </c>
      <c r="AT323" s="152" t="s">
        <v>142</v>
      </c>
      <c r="AU323" s="152" t="s">
        <v>86</v>
      </c>
      <c r="AY323" s="16" t="s">
        <v>140</v>
      </c>
      <c r="BE323" s="153">
        <f t="shared" si="34"/>
        <v>0</v>
      </c>
      <c r="BF323" s="153">
        <f t="shared" si="35"/>
        <v>0</v>
      </c>
      <c r="BG323" s="153">
        <f t="shared" si="36"/>
        <v>0</v>
      </c>
      <c r="BH323" s="153">
        <f t="shared" si="37"/>
        <v>0</v>
      </c>
      <c r="BI323" s="153">
        <f t="shared" si="38"/>
        <v>0</v>
      </c>
      <c r="BJ323" s="16" t="s">
        <v>86</v>
      </c>
      <c r="BK323" s="154">
        <f t="shared" si="39"/>
        <v>0</v>
      </c>
      <c r="BL323" s="16" t="s">
        <v>220</v>
      </c>
      <c r="BM323" s="152" t="s">
        <v>680</v>
      </c>
    </row>
    <row r="324" spans="1:65" s="12" customFormat="1" ht="22.9" customHeight="1">
      <c r="B324" s="128"/>
      <c r="D324" s="129" t="s">
        <v>75</v>
      </c>
      <c r="E324" s="138" t="s">
        <v>681</v>
      </c>
      <c r="F324" s="138" t="s">
        <v>682</v>
      </c>
      <c r="I324" s="131"/>
      <c r="J324" s="139">
        <f>BK324</f>
        <v>0</v>
      </c>
      <c r="L324" s="128"/>
      <c r="M324" s="132"/>
      <c r="N324" s="133"/>
      <c r="O324" s="133"/>
      <c r="P324" s="134">
        <f>SUM(P325:P354)</f>
        <v>0</v>
      </c>
      <c r="Q324" s="133"/>
      <c r="R324" s="134">
        <f>SUM(R325:R354)</f>
        <v>0.194605</v>
      </c>
      <c r="S324" s="133"/>
      <c r="T324" s="135">
        <f>SUM(T325:T354)</f>
        <v>0.32116</v>
      </c>
      <c r="AR324" s="129" t="s">
        <v>86</v>
      </c>
      <c r="AT324" s="136" t="s">
        <v>75</v>
      </c>
      <c r="AU324" s="136" t="s">
        <v>81</v>
      </c>
      <c r="AY324" s="129" t="s">
        <v>140</v>
      </c>
      <c r="BK324" s="137">
        <f>SUM(BK325:BK354)</f>
        <v>0</v>
      </c>
    </row>
    <row r="325" spans="1:65" s="2" customFormat="1" ht="24.2" customHeight="1">
      <c r="A325" s="31"/>
      <c r="B325" s="140"/>
      <c r="C325" s="141" t="s">
        <v>683</v>
      </c>
      <c r="D325" s="141" t="s">
        <v>142</v>
      </c>
      <c r="E325" s="142" t="s">
        <v>684</v>
      </c>
      <c r="F325" s="143" t="s">
        <v>685</v>
      </c>
      <c r="G325" s="144" t="s">
        <v>686</v>
      </c>
      <c r="H325" s="145">
        <v>4</v>
      </c>
      <c r="I325" s="146"/>
      <c r="J325" s="145">
        <f t="shared" ref="J325:J332" si="40">ROUND(I325*H325,3)</f>
        <v>0</v>
      </c>
      <c r="K325" s="147"/>
      <c r="L325" s="32"/>
      <c r="M325" s="148" t="s">
        <v>1</v>
      </c>
      <c r="N325" s="149" t="s">
        <v>42</v>
      </c>
      <c r="O325" s="57"/>
      <c r="P325" s="150">
        <f t="shared" ref="P325:P332" si="41">O325*H325</f>
        <v>0</v>
      </c>
      <c r="Q325" s="150">
        <v>0</v>
      </c>
      <c r="R325" s="150">
        <f t="shared" ref="R325:R332" si="42">Q325*H325</f>
        <v>0</v>
      </c>
      <c r="S325" s="150">
        <v>1.933E-2</v>
      </c>
      <c r="T325" s="151">
        <f t="shared" ref="T325:T332" si="43">S325*H325</f>
        <v>7.732E-2</v>
      </c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R325" s="152" t="s">
        <v>220</v>
      </c>
      <c r="AT325" s="152" t="s">
        <v>142</v>
      </c>
      <c r="AU325" s="152" t="s">
        <v>86</v>
      </c>
      <c r="AY325" s="16" t="s">
        <v>140</v>
      </c>
      <c r="BE325" s="153">
        <f t="shared" ref="BE325:BE332" si="44">IF(N325="základná",J325,0)</f>
        <v>0</v>
      </c>
      <c r="BF325" s="153">
        <f t="shared" ref="BF325:BF332" si="45">IF(N325="znížená",J325,0)</f>
        <v>0</v>
      </c>
      <c r="BG325" s="153">
        <f t="shared" ref="BG325:BG332" si="46">IF(N325="zákl. prenesená",J325,0)</f>
        <v>0</v>
      </c>
      <c r="BH325" s="153">
        <f t="shared" ref="BH325:BH332" si="47">IF(N325="zníž. prenesená",J325,0)</f>
        <v>0</v>
      </c>
      <c r="BI325" s="153">
        <f t="shared" ref="BI325:BI332" si="48">IF(N325="nulová",J325,0)</f>
        <v>0</v>
      </c>
      <c r="BJ325" s="16" t="s">
        <v>86</v>
      </c>
      <c r="BK325" s="154">
        <f t="shared" ref="BK325:BK332" si="49">ROUND(I325*H325,3)</f>
        <v>0</v>
      </c>
      <c r="BL325" s="16" t="s">
        <v>220</v>
      </c>
      <c r="BM325" s="152" t="s">
        <v>687</v>
      </c>
    </row>
    <row r="326" spans="1:65" s="2" customFormat="1" ht="14.45" customHeight="1">
      <c r="A326" s="31"/>
      <c r="B326" s="140"/>
      <c r="C326" s="141" t="s">
        <v>688</v>
      </c>
      <c r="D326" s="141" t="s">
        <v>142</v>
      </c>
      <c r="E326" s="142" t="s">
        <v>689</v>
      </c>
      <c r="F326" s="143" t="s">
        <v>690</v>
      </c>
      <c r="G326" s="144" t="s">
        <v>691</v>
      </c>
      <c r="H326" s="145">
        <v>4</v>
      </c>
      <c r="I326" s="146"/>
      <c r="J326" s="145">
        <f t="shared" si="40"/>
        <v>0</v>
      </c>
      <c r="K326" s="147"/>
      <c r="L326" s="32"/>
      <c r="M326" s="148" t="s">
        <v>1</v>
      </c>
      <c r="N326" s="149" t="s">
        <v>42</v>
      </c>
      <c r="O326" s="57"/>
      <c r="P326" s="150">
        <f t="shared" si="41"/>
        <v>0</v>
      </c>
      <c r="Q326" s="150">
        <v>1.099E-4</v>
      </c>
      <c r="R326" s="150">
        <f t="shared" si="42"/>
        <v>4.3960000000000001E-4</v>
      </c>
      <c r="S326" s="150">
        <v>0</v>
      </c>
      <c r="T326" s="151">
        <f t="shared" si="43"/>
        <v>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R326" s="152" t="s">
        <v>220</v>
      </c>
      <c r="AT326" s="152" t="s">
        <v>142</v>
      </c>
      <c r="AU326" s="152" t="s">
        <v>86</v>
      </c>
      <c r="AY326" s="16" t="s">
        <v>140</v>
      </c>
      <c r="BE326" s="153">
        <f t="shared" si="44"/>
        <v>0</v>
      </c>
      <c r="BF326" s="153">
        <f t="shared" si="45"/>
        <v>0</v>
      </c>
      <c r="BG326" s="153">
        <f t="shared" si="46"/>
        <v>0</v>
      </c>
      <c r="BH326" s="153">
        <f t="shared" si="47"/>
        <v>0</v>
      </c>
      <c r="BI326" s="153">
        <f t="shared" si="48"/>
        <v>0</v>
      </c>
      <c r="BJ326" s="16" t="s">
        <v>86</v>
      </c>
      <c r="BK326" s="154">
        <f t="shared" si="49"/>
        <v>0</v>
      </c>
      <c r="BL326" s="16" t="s">
        <v>220</v>
      </c>
      <c r="BM326" s="152" t="s">
        <v>692</v>
      </c>
    </row>
    <row r="327" spans="1:65" s="2" customFormat="1" ht="24.2" customHeight="1">
      <c r="A327" s="31"/>
      <c r="B327" s="140"/>
      <c r="C327" s="164" t="s">
        <v>693</v>
      </c>
      <c r="D327" s="164" t="s">
        <v>172</v>
      </c>
      <c r="E327" s="165" t="s">
        <v>694</v>
      </c>
      <c r="F327" s="166" t="s">
        <v>695</v>
      </c>
      <c r="G327" s="167" t="s">
        <v>659</v>
      </c>
      <c r="H327" s="168">
        <v>4</v>
      </c>
      <c r="I327" s="169"/>
      <c r="J327" s="168">
        <f t="shared" si="40"/>
        <v>0</v>
      </c>
      <c r="K327" s="170"/>
      <c r="L327" s="171"/>
      <c r="M327" s="172" t="s">
        <v>1</v>
      </c>
      <c r="N327" s="173" t="s">
        <v>42</v>
      </c>
      <c r="O327" s="57"/>
      <c r="P327" s="150">
        <f t="shared" si="41"/>
        <v>0</v>
      </c>
      <c r="Q327" s="150">
        <v>0</v>
      </c>
      <c r="R327" s="150">
        <f t="shared" si="42"/>
        <v>0</v>
      </c>
      <c r="S327" s="150">
        <v>0</v>
      </c>
      <c r="T327" s="151">
        <f t="shared" si="43"/>
        <v>0</v>
      </c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R327" s="152" t="s">
        <v>300</v>
      </c>
      <c r="AT327" s="152" t="s">
        <v>172</v>
      </c>
      <c r="AU327" s="152" t="s">
        <v>86</v>
      </c>
      <c r="AY327" s="16" t="s">
        <v>140</v>
      </c>
      <c r="BE327" s="153">
        <f t="shared" si="44"/>
        <v>0</v>
      </c>
      <c r="BF327" s="153">
        <f t="shared" si="45"/>
        <v>0</v>
      </c>
      <c r="BG327" s="153">
        <f t="shared" si="46"/>
        <v>0</v>
      </c>
      <c r="BH327" s="153">
        <f t="shared" si="47"/>
        <v>0</v>
      </c>
      <c r="BI327" s="153">
        <f t="shared" si="48"/>
        <v>0</v>
      </c>
      <c r="BJ327" s="16" t="s">
        <v>86</v>
      </c>
      <c r="BK327" s="154">
        <f t="shared" si="49"/>
        <v>0</v>
      </c>
      <c r="BL327" s="16" t="s">
        <v>220</v>
      </c>
      <c r="BM327" s="152" t="s">
        <v>696</v>
      </c>
    </row>
    <row r="328" spans="1:65" s="2" customFormat="1" ht="14.45" customHeight="1">
      <c r="A328" s="31"/>
      <c r="B328" s="140"/>
      <c r="C328" s="141" t="s">
        <v>697</v>
      </c>
      <c r="D328" s="141" t="s">
        <v>142</v>
      </c>
      <c r="E328" s="142" t="s">
        <v>698</v>
      </c>
      <c r="F328" s="143" t="s">
        <v>699</v>
      </c>
      <c r="G328" s="144" t="s">
        <v>659</v>
      </c>
      <c r="H328" s="145">
        <v>4</v>
      </c>
      <c r="I328" s="146"/>
      <c r="J328" s="145">
        <f t="shared" si="40"/>
        <v>0</v>
      </c>
      <c r="K328" s="147"/>
      <c r="L328" s="32"/>
      <c r="M328" s="148" t="s">
        <v>1</v>
      </c>
      <c r="N328" s="149" t="s">
        <v>42</v>
      </c>
      <c r="O328" s="57"/>
      <c r="P328" s="150">
        <f t="shared" si="41"/>
        <v>0</v>
      </c>
      <c r="Q328" s="150">
        <v>0</v>
      </c>
      <c r="R328" s="150">
        <f t="shared" si="42"/>
        <v>0</v>
      </c>
      <c r="S328" s="150">
        <v>0</v>
      </c>
      <c r="T328" s="151">
        <f t="shared" si="43"/>
        <v>0</v>
      </c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R328" s="152" t="s">
        <v>220</v>
      </c>
      <c r="AT328" s="152" t="s">
        <v>142</v>
      </c>
      <c r="AU328" s="152" t="s">
        <v>86</v>
      </c>
      <c r="AY328" s="16" t="s">
        <v>140</v>
      </c>
      <c r="BE328" s="153">
        <f t="shared" si="44"/>
        <v>0</v>
      </c>
      <c r="BF328" s="153">
        <f t="shared" si="45"/>
        <v>0</v>
      </c>
      <c r="BG328" s="153">
        <f t="shared" si="46"/>
        <v>0</v>
      </c>
      <c r="BH328" s="153">
        <f t="shared" si="47"/>
        <v>0</v>
      </c>
      <c r="BI328" s="153">
        <f t="shared" si="48"/>
        <v>0</v>
      </c>
      <c r="BJ328" s="16" t="s">
        <v>86</v>
      </c>
      <c r="BK328" s="154">
        <f t="shared" si="49"/>
        <v>0</v>
      </c>
      <c r="BL328" s="16" t="s">
        <v>220</v>
      </c>
      <c r="BM328" s="152" t="s">
        <v>700</v>
      </c>
    </row>
    <row r="329" spans="1:65" s="2" customFormat="1" ht="14.45" customHeight="1">
      <c r="A329" s="31"/>
      <c r="B329" s="140"/>
      <c r="C329" s="164" t="s">
        <v>701</v>
      </c>
      <c r="D329" s="164" t="s">
        <v>172</v>
      </c>
      <c r="E329" s="165" t="s">
        <v>702</v>
      </c>
      <c r="F329" s="166" t="s">
        <v>703</v>
      </c>
      <c r="G329" s="167" t="s">
        <v>659</v>
      </c>
      <c r="H329" s="168">
        <v>4</v>
      </c>
      <c r="I329" s="169"/>
      <c r="J329" s="168">
        <f t="shared" si="40"/>
        <v>0</v>
      </c>
      <c r="K329" s="170"/>
      <c r="L329" s="171"/>
      <c r="M329" s="172" t="s">
        <v>1</v>
      </c>
      <c r="N329" s="173" t="s">
        <v>42</v>
      </c>
      <c r="O329" s="57"/>
      <c r="P329" s="150">
        <f t="shared" si="41"/>
        <v>0</v>
      </c>
      <c r="Q329" s="150">
        <v>0</v>
      </c>
      <c r="R329" s="150">
        <f t="shared" si="42"/>
        <v>0</v>
      </c>
      <c r="S329" s="150">
        <v>0</v>
      </c>
      <c r="T329" s="151">
        <f t="shared" si="43"/>
        <v>0</v>
      </c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R329" s="152" t="s">
        <v>300</v>
      </c>
      <c r="AT329" s="152" t="s">
        <v>172</v>
      </c>
      <c r="AU329" s="152" t="s">
        <v>86</v>
      </c>
      <c r="AY329" s="16" t="s">
        <v>140</v>
      </c>
      <c r="BE329" s="153">
        <f t="shared" si="44"/>
        <v>0</v>
      </c>
      <c r="BF329" s="153">
        <f t="shared" si="45"/>
        <v>0</v>
      </c>
      <c r="BG329" s="153">
        <f t="shared" si="46"/>
        <v>0</v>
      </c>
      <c r="BH329" s="153">
        <f t="shared" si="47"/>
        <v>0</v>
      </c>
      <c r="BI329" s="153">
        <f t="shared" si="48"/>
        <v>0</v>
      </c>
      <c r="BJ329" s="16" t="s">
        <v>86</v>
      </c>
      <c r="BK329" s="154">
        <f t="shared" si="49"/>
        <v>0</v>
      </c>
      <c r="BL329" s="16" t="s">
        <v>220</v>
      </c>
      <c r="BM329" s="152" t="s">
        <v>704</v>
      </c>
    </row>
    <row r="330" spans="1:65" s="2" customFormat="1" ht="14.45" customHeight="1">
      <c r="A330" s="31"/>
      <c r="B330" s="140"/>
      <c r="C330" s="164" t="s">
        <v>705</v>
      </c>
      <c r="D330" s="164" t="s">
        <v>172</v>
      </c>
      <c r="E330" s="165" t="s">
        <v>706</v>
      </c>
      <c r="F330" s="166" t="s">
        <v>707</v>
      </c>
      <c r="G330" s="167" t="s">
        <v>659</v>
      </c>
      <c r="H330" s="168">
        <v>4</v>
      </c>
      <c r="I330" s="169"/>
      <c r="J330" s="168">
        <f t="shared" si="40"/>
        <v>0</v>
      </c>
      <c r="K330" s="170"/>
      <c r="L330" s="171"/>
      <c r="M330" s="172" t="s">
        <v>1</v>
      </c>
      <c r="N330" s="173" t="s">
        <v>42</v>
      </c>
      <c r="O330" s="57"/>
      <c r="P330" s="150">
        <f t="shared" si="41"/>
        <v>0</v>
      </c>
      <c r="Q330" s="150">
        <v>0</v>
      </c>
      <c r="R330" s="150">
        <f t="shared" si="42"/>
        <v>0</v>
      </c>
      <c r="S330" s="150">
        <v>0</v>
      </c>
      <c r="T330" s="151">
        <f t="shared" si="43"/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52" t="s">
        <v>300</v>
      </c>
      <c r="AT330" s="152" t="s">
        <v>172</v>
      </c>
      <c r="AU330" s="152" t="s">
        <v>86</v>
      </c>
      <c r="AY330" s="16" t="s">
        <v>140</v>
      </c>
      <c r="BE330" s="153">
        <f t="shared" si="44"/>
        <v>0</v>
      </c>
      <c r="BF330" s="153">
        <f t="shared" si="45"/>
        <v>0</v>
      </c>
      <c r="BG330" s="153">
        <f t="shared" si="46"/>
        <v>0</v>
      </c>
      <c r="BH330" s="153">
        <f t="shared" si="47"/>
        <v>0</v>
      </c>
      <c r="BI330" s="153">
        <f t="shared" si="48"/>
        <v>0</v>
      </c>
      <c r="BJ330" s="16" t="s">
        <v>86</v>
      </c>
      <c r="BK330" s="154">
        <f t="shared" si="49"/>
        <v>0</v>
      </c>
      <c r="BL330" s="16" t="s">
        <v>220</v>
      </c>
      <c r="BM330" s="152" t="s">
        <v>708</v>
      </c>
    </row>
    <row r="331" spans="1:65" s="2" customFormat="1" ht="14.45" customHeight="1">
      <c r="A331" s="31"/>
      <c r="B331" s="140"/>
      <c r="C331" s="141" t="s">
        <v>709</v>
      </c>
      <c r="D331" s="141" t="s">
        <v>142</v>
      </c>
      <c r="E331" s="142" t="s">
        <v>710</v>
      </c>
      <c r="F331" s="143" t="s">
        <v>711</v>
      </c>
      <c r="G331" s="144" t="s">
        <v>659</v>
      </c>
      <c r="H331" s="145">
        <v>17</v>
      </c>
      <c r="I331" s="146"/>
      <c r="J331" s="145">
        <f t="shared" si="40"/>
        <v>0</v>
      </c>
      <c r="K331" s="147"/>
      <c r="L331" s="32"/>
      <c r="M331" s="148" t="s">
        <v>1</v>
      </c>
      <c r="N331" s="149" t="s">
        <v>42</v>
      </c>
      <c r="O331" s="57"/>
      <c r="P331" s="150">
        <f t="shared" si="41"/>
        <v>0</v>
      </c>
      <c r="Q331" s="150">
        <v>2.8420000000000002E-4</v>
      </c>
      <c r="R331" s="150">
        <f t="shared" si="42"/>
        <v>4.8314000000000005E-3</v>
      </c>
      <c r="S331" s="150">
        <v>0</v>
      </c>
      <c r="T331" s="151">
        <f t="shared" si="43"/>
        <v>0</v>
      </c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R331" s="152" t="s">
        <v>220</v>
      </c>
      <c r="AT331" s="152" t="s">
        <v>142</v>
      </c>
      <c r="AU331" s="152" t="s">
        <v>86</v>
      </c>
      <c r="AY331" s="16" t="s">
        <v>140</v>
      </c>
      <c r="BE331" s="153">
        <f t="shared" si="44"/>
        <v>0</v>
      </c>
      <c r="BF331" s="153">
        <f t="shared" si="45"/>
        <v>0</v>
      </c>
      <c r="BG331" s="153">
        <f t="shared" si="46"/>
        <v>0</v>
      </c>
      <c r="BH331" s="153">
        <f t="shared" si="47"/>
        <v>0</v>
      </c>
      <c r="BI331" s="153">
        <f t="shared" si="48"/>
        <v>0</v>
      </c>
      <c r="BJ331" s="16" t="s">
        <v>86</v>
      </c>
      <c r="BK331" s="154">
        <f t="shared" si="49"/>
        <v>0</v>
      </c>
      <c r="BL331" s="16" t="s">
        <v>220</v>
      </c>
      <c r="BM331" s="152" t="s">
        <v>712</v>
      </c>
    </row>
    <row r="332" spans="1:65" s="2" customFormat="1" ht="24.2" customHeight="1">
      <c r="A332" s="31"/>
      <c r="B332" s="140"/>
      <c r="C332" s="141" t="s">
        <v>713</v>
      </c>
      <c r="D332" s="141" t="s">
        <v>142</v>
      </c>
      <c r="E332" s="142" t="s">
        <v>714</v>
      </c>
      <c r="F332" s="143" t="s">
        <v>715</v>
      </c>
      <c r="G332" s="144" t="s">
        <v>270</v>
      </c>
      <c r="H332" s="145">
        <v>3</v>
      </c>
      <c r="I332" s="146"/>
      <c r="J332" s="145">
        <f t="shared" si="40"/>
        <v>0</v>
      </c>
      <c r="K332" s="147"/>
      <c r="L332" s="32"/>
      <c r="M332" s="148" t="s">
        <v>1</v>
      </c>
      <c r="N332" s="149" t="s">
        <v>42</v>
      </c>
      <c r="O332" s="57"/>
      <c r="P332" s="150">
        <f t="shared" si="41"/>
        <v>0</v>
      </c>
      <c r="Q332" s="150">
        <v>0</v>
      </c>
      <c r="R332" s="150">
        <f t="shared" si="42"/>
        <v>0</v>
      </c>
      <c r="S332" s="150">
        <v>0</v>
      </c>
      <c r="T332" s="151">
        <f t="shared" si="43"/>
        <v>0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R332" s="152" t="s">
        <v>220</v>
      </c>
      <c r="AT332" s="152" t="s">
        <v>142</v>
      </c>
      <c r="AU332" s="152" t="s">
        <v>86</v>
      </c>
      <c r="AY332" s="16" t="s">
        <v>140</v>
      </c>
      <c r="BE332" s="153">
        <f t="shared" si="44"/>
        <v>0</v>
      </c>
      <c r="BF332" s="153">
        <f t="shared" si="45"/>
        <v>0</v>
      </c>
      <c r="BG332" s="153">
        <f t="shared" si="46"/>
        <v>0</v>
      </c>
      <c r="BH332" s="153">
        <f t="shared" si="47"/>
        <v>0</v>
      </c>
      <c r="BI332" s="153">
        <f t="shared" si="48"/>
        <v>0</v>
      </c>
      <c r="BJ332" s="16" t="s">
        <v>86</v>
      </c>
      <c r="BK332" s="154">
        <f t="shared" si="49"/>
        <v>0</v>
      </c>
      <c r="BL332" s="16" t="s">
        <v>220</v>
      </c>
      <c r="BM332" s="152" t="s">
        <v>716</v>
      </c>
    </row>
    <row r="333" spans="1:65" s="13" customFormat="1" ht="22.5">
      <c r="B333" s="155"/>
      <c r="D333" s="156" t="s">
        <v>147</v>
      </c>
      <c r="E333" s="157" t="s">
        <v>1</v>
      </c>
      <c r="F333" s="158" t="s">
        <v>717</v>
      </c>
      <c r="H333" s="159">
        <v>3</v>
      </c>
      <c r="I333" s="160"/>
      <c r="L333" s="155"/>
      <c r="M333" s="161"/>
      <c r="N333" s="162"/>
      <c r="O333" s="162"/>
      <c r="P333" s="162"/>
      <c r="Q333" s="162"/>
      <c r="R333" s="162"/>
      <c r="S333" s="162"/>
      <c r="T333" s="163"/>
      <c r="AT333" s="157" t="s">
        <v>147</v>
      </c>
      <c r="AU333" s="157" t="s">
        <v>86</v>
      </c>
      <c r="AV333" s="13" t="s">
        <v>86</v>
      </c>
      <c r="AW333" s="13" t="s">
        <v>31</v>
      </c>
      <c r="AX333" s="13" t="s">
        <v>81</v>
      </c>
      <c r="AY333" s="157" t="s">
        <v>140</v>
      </c>
    </row>
    <row r="334" spans="1:65" s="2" customFormat="1" ht="24.2" customHeight="1">
      <c r="A334" s="31"/>
      <c r="B334" s="140"/>
      <c r="C334" s="164" t="s">
        <v>718</v>
      </c>
      <c r="D334" s="164" t="s">
        <v>172</v>
      </c>
      <c r="E334" s="165" t="s">
        <v>719</v>
      </c>
      <c r="F334" s="166" t="s">
        <v>720</v>
      </c>
      <c r="G334" s="167" t="s">
        <v>270</v>
      </c>
      <c r="H334" s="168">
        <v>3</v>
      </c>
      <c r="I334" s="169"/>
      <c r="J334" s="168">
        <f t="shared" ref="J334:J354" si="50">ROUND(I334*H334,3)</f>
        <v>0</v>
      </c>
      <c r="K334" s="170"/>
      <c r="L334" s="171"/>
      <c r="M334" s="172" t="s">
        <v>1</v>
      </c>
      <c r="N334" s="173" t="s">
        <v>42</v>
      </c>
      <c r="O334" s="57"/>
      <c r="P334" s="150">
        <f t="shared" ref="P334:P354" si="51">O334*H334</f>
        <v>0</v>
      </c>
      <c r="Q334" s="150">
        <v>1.3500000000000001E-3</v>
      </c>
      <c r="R334" s="150">
        <f t="shared" ref="R334:R354" si="52">Q334*H334</f>
        <v>4.0499999999999998E-3</v>
      </c>
      <c r="S334" s="150">
        <v>0</v>
      </c>
      <c r="T334" s="151">
        <f t="shared" ref="T334:T354" si="53">S334*H334</f>
        <v>0</v>
      </c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152" t="s">
        <v>300</v>
      </c>
      <c r="AT334" s="152" t="s">
        <v>172</v>
      </c>
      <c r="AU334" s="152" t="s">
        <v>86</v>
      </c>
      <c r="AY334" s="16" t="s">
        <v>140</v>
      </c>
      <c r="BE334" s="153">
        <f t="shared" ref="BE334:BE354" si="54">IF(N334="základná",J334,0)</f>
        <v>0</v>
      </c>
      <c r="BF334" s="153">
        <f t="shared" ref="BF334:BF354" si="55">IF(N334="znížená",J334,0)</f>
        <v>0</v>
      </c>
      <c r="BG334" s="153">
        <f t="shared" ref="BG334:BG354" si="56">IF(N334="zákl. prenesená",J334,0)</f>
        <v>0</v>
      </c>
      <c r="BH334" s="153">
        <f t="shared" ref="BH334:BH354" si="57">IF(N334="zníž. prenesená",J334,0)</f>
        <v>0</v>
      </c>
      <c r="BI334" s="153">
        <f t="shared" ref="BI334:BI354" si="58">IF(N334="nulová",J334,0)</f>
        <v>0</v>
      </c>
      <c r="BJ334" s="16" t="s">
        <v>86</v>
      </c>
      <c r="BK334" s="154">
        <f t="shared" ref="BK334:BK354" si="59">ROUND(I334*H334,3)</f>
        <v>0</v>
      </c>
      <c r="BL334" s="16" t="s">
        <v>220</v>
      </c>
      <c r="BM334" s="152" t="s">
        <v>721</v>
      </c>
    </row>
    <row r="335" spans="1:65" s="2" customFormat="1" ht="24.2" customHeight="1">
      <c r="A335" s="31"/>
      <c r="B335" s="140"/>
      <c r="C335" s="164" t="s">
        <v>722</v>
      </c>
      <c r="D335" s="164" t="s">
        <v>172</v>
      </c>
      <c r="E335" s="165" t="s">
        <v>723</v>
      </c>
      <c r="F335" s="166" t="s">
        <v>724</v>
      </c>
      <c r="G335" s="167" t="s">
        <v>270</v>
      </c>
      <c r="H335" s="168">
        <v>3</v>
      </c>
      <c r="I335" s="169"/>
      <c r="J335" s="168">
        <f t="shared" si="50"/>
        <v>0</v>
      </c>
      <c r="K335" s="170"/>
      <c r="L335" s="171"/>
      <c r="M335" s="172" t="s">
        <v>1</v>
      </c>
      <c r="N335" s="173" t="s">
        <v>42</v>
      </c>
      <c r="O335" s="57"/>
      <c r="P335" s="150">
        <f t="shared" si="51"/>
        <v>0</v>
      </c>
      <c r="Q335" s="150">
        <v>2.3400000000000001E-3</v>
      </c>
      <c r="R335" s="150">
        <f t="shared" si="52"/>
        <v>7.0200000000000002E-3</v>
      </c>
      <c r="S335" s="150">
        <v>0</v>
      </c>
      <c r="T335" s="151">
        <f t="shared" si="53"/>
        <v>0</v>
      </c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R335" s="152" t="s">
        <v>300</v>
      </c>
      <c r="AT335" s="152" t="s">
        <v>172</v>
      </c>
      <c r="AU335" s="152" t="s">
        <v>86</v>
      </c>
      <c r="AY335" s="16" t="s">
        <v>140</v>
      </c>
      <c r="BE335" s="153">
        <f t="shared" si="54"/>
        <v>0</v>
      </c>
      <c r="BF335" s="153">
        <f t="shared" si="55"/>
        <v>0</v>
      </c>
      <c r="BG335" s="153">
        <f t="shared" si="56"/>
        <v>0</v>
      </c>
      <c r="BH335" s="153">
        <f t="shared" si="57"/>
        <v>0</v>
      </c>
      <c r="BI335" s="153">
        <f t="shared" si="58"/>
        <v>0</v>
      </c>
      <c r="BJ335" s="16" t="s">
        <v>86</v>
      </c>
      <c r="BK335" s="154">
        <f t="shared" si="59"/>
        <v>0</v>
      </c>
      <c r="BL335" s="16" t="s">
        <v>220</v>
      </c>
      <c r="BM335" s="152" t="s">
        <v>725</v>
      </c>
    </row>
    <row r="336" spans="1:65" s="2" customFormat="1" ht="14.45" customHeight="1">
      <c r="A336" s="31"/>
      <c r="B336" s="140"/>
      <c r="C336" s="141" t="s">
        <v>726</v>
      </c>
      <c r="D336" s="141" t="s">
        <v>142</v>
      </c>
      <c r="E336" s="142" t="s">
        <v>727</v>
      </c>
      <c r="F336" s="143" t="s">
        <v>728</v>
      </c>
      <c r="G336" s="144" t="s">
        <v>270</v>
      </c>
      <c r="H336" s="145">
        <v>3</v>
      </c>
      <c r="I336" s="146"/>
      <c r="J336" s="145">
        <f t="shared" si="50"/>
        <v>0</v>
      </c>
      <c r="K336" s="147"/>
      <c r="L336" s="32"/>
      <c r="M336" s="148" t="s">
        <v>1</v>
      </c>
      <c r="N336" s="149" t="s">
        <v>42</v>
      </c>
      <c r="O336" s="57"/>
      <c r="P336" s="150">
        <f t="shared" si="51"/>
        <v>0</v>
      </c>
      <c r="Q336" s="150">
        <v>0</v>
      </c>
      <c r="R336" s="150">
        <f t="shared" si="52"/>
        <v>0</v>
      </c>
      <c r="S336" s="150">
        <v>0</v>
      </c>
      <c r="T336" s="151">
        <f t="shared" si="53"/>
        <v>0</v>
      </c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R336" s="152" t="s">
        <v>220</v>
      </c>
      <c r="AT336" s="152" t="s">
        <v>142</v>
      </c>
      <c r="AU336" s="152" t="s">
        <v>86</v>
      </c>
      <c r="AY336" s="16" t="s">
        <v>140</v>
      </c>
      <c r="BE336" s="153">
        <f t="shared" si="54"/>
        <v>0</v>
      </c>
      <c r="BF336" s="153">
        <f t="shared" si="55"/>
        <v>0</v>
      </c>
      <c r="BG336" s="153">
        <f t="shared" si="56"/>
        <v>0</v>
      </c>
      <c r="BH336" s="153">
        <f t="shared" si="57"/>
        <v>0</v>
      </c>
      <c r="BI336" s="153">
        <f t="shared" si="58"/>
        <v>0</v>
      </c>
      <c r="BJ336" s="16" t="s">
        <v>86</v>
      </c>
      <c r="BK336" s="154">
        <f t="shared" si="59"/>
        <v>0</v>
      </c>
      <c r="BL336" s="16" t="s">
        <v>220</v>
      </c>
      <c r="BM336" s="152" t="s">
        <v>729</v>
      </c>
    </row>
    <row r="337" spans="1:65" s="2" customFormat="1" ht="14.45" customHeight="1">
      <c r="A337" s="31"/>
      <c r="B337" s="140"/>
      <c r="C337" s="164" t="s">
        <v>730</v>
      </c>
      <c r="D337" s="164" t="s">
        <v>172</v>
      </c>
      <c r="E337" s="165" t="s">
        <v>731</v>
      </c>
      <c r="F337" s="166" t="s">
        <v>732</v>
      </c>
      <c r="G337" s="167" t="s">
        <v>270</v>
      </c>
      <c r="H337" s="168">
        <v>3</v>
      </c>
      <c r="I337" s="169"/>
      <c r="J337" s="168">
        <f t="shared" si="50"/>
        <v>0</v>
      </c>
      <c r="K337" s="170"/>
      <c r="L337" s="171"/>
      <c r="M337" s="172" t="s">
        <v>1</v>
      </c>
      <c r="N337" s="173" t="s">
        <v>42</v>
      </c>
      <c r="O337" s="57"/>
      <c r="P337" s="150">
        <f t="shared" si="51"/>
        <v>0</v>
      </c>
      <c r="Q337" s="150">
        <v>5.28E-3</v>
      </c>
      <c r="R337" s="150">
        <f t="shared" si="52"/>
        <v>1.584E-2</v>
      </c>
      <c r="S337" s="150">
        <v>0</v>
      </c>
      <c r="T337" s="151">
        <f t="shared" si="53"/>
        <v>0</v>
      </c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R337" s="152" t="s">
        <v>300</v>
      </c>
      <c r="AT337" s="152" t="s">
        <v>172</v>
      </c>
      <c r="AU337" s="152" t="s">
        <v>86</v>
      </c>
      <c r="AY337" s="16" t="s">
        <v>140</v>
      </c>
      <c r="BE337" s="153">
        <f t="shared" si="54"/>
        <v>0</v>
      </c>
      <c r="BF337" s="153">
        <f t="shared" si="55"/>
        <v>0</v>
      </c>
      <c r="BG337" s="153">
        <f t="shared" si="56"/>
        <v>0</v>
      </c>
      <c r="BH337" s="153">
        <f t="shared" si="57"/>
        <v>0</v>
      </c>
      <c r="BI337" s="153">
        <f t="shared" si="58"/>
        <v>0</v>
      </c>
      <c r="BJ337" s="16" t="s">
        <v>86</v>
      </c>
      <c r="BK337" s="154">
        <f t="shared" si="59"/>
        <v>0</v>
      </c>
      <c r="BL337" s="16" t="s">
        <v>220</v>
      </c>
      <c r="BM337" s="152" t="s">
        <v>733</v>
      </c>
    </row>
    <row r="338" spans="1:65" s="2" customFormat="1" ht="24.2" customHeight="1">
      <c r="A338" s="31"/>
      <c r="B338" s="140"/>
      <c r="C338" s="141" t="s">
        <v>734</v>
      </c>
      <c r="D338" s="141" t="s">
        <v>142</v>
      </c>
      <c r="E338" s="142" t="s">
        <v>735</v>
      </c>
      <c r="F338" s="143" t="s">
        <v>736</v>
      </c>
      <c r="G338" s="144" t="s">
        <v>686</v>
      </c>
      <c r="H338" s="145">
        <v>12</v>
      </c>
      <c r="I338" s="146"/>
      <c r="J338" s="145">
        <f t="shared" si="50"/>
        <v>0</v>
      </c>
      <c r="K338" s="147"/>
      <c r="L338" s="32"/>
      <c r="M338" s="148" t="s">
        <v>1</v>
      </c>
      <c r="N338" s="149" t="s">
        <v>42</v>
      </c>
      <c r="O338" s="57"/>
      <c r="P338" s="150">
        <f t="shared" si="51"/>
        <v>0</v>
      </c>
      <c r="Q338" s="150">
        <v>0</v>
      </c>
      <c r="R338" s="150">
        <f t="shared" si="52"/>
        <v>0</v>
      </c>
      <c r="S338" s="150">
        <v>1.9460000000000002E-2</v>
      </c>
      <c r="T338" s="151">
        <f t="shared" si="53"/>
        <v>0.23352000000000001</v>
      </c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R338" s="152" t="s">
        <v>220</v>
      </c>
      <c r="AT338" s="152" t="s">
        <v>142</v>
      </c>
      <c r="AU338" s="152" t="s">
        <v>86</v>
      </c>
      <c r="AY338" s="16" t="s">
        <v>140</v>
      </c>
      <c r="BE338" s="153">
        <f t="shared" si="54"/>
        <v>0</v>
      </c>
      <c r="BF338" s="153">
        <f t="shared" si="55"/>
        <v>0</v>
      </c>
      <c r="BG338" s="153">
        <f t="shared" si="56"/>
        <v>0</v>
      </c>
      <c r="BH338" s="153">
        <f t="shared" si="57"/>
        <v>0</v>
      </c>
      <c r="BI338" s="153">
        <f t="shared" si="58"/>
        <v>0</v>
      </c>
      <c r="BJ338" s="16" t="s">
        <v>86</v>
      </c>
      <c r="BK338" s="154">
        <f t="shared" si="59"/>
        <v>0</v>
      </c>
      <c r="BL338" s="16" t="s">
        <v>220</v>
      </c>
      <c r="BM338" s="152" t="s">
        <v>737</v>
      </c>
    </row>
    <row r="339" spans="1:65" s="2" customFormat="1" ht="14.45" customHeight="1">
      <c r="A339" s="31"/>
      <c r="B339" s="140"/>
      <c r="C339" s="141" t="s">
        <v>738</v>
      </c>
      <c r="D339" s="141" t="s">
        <v>142</v>
      </c>
      <c r="E339" s="142" t="s">
        <v>739</v>
      </c>
      <c r="F339" s="143" t="s">
        <v>740</v>
      </c>
      <c r="G339" s="144" t="s">
        <v>691</v>
      </c>
      <c r="H339" s="145">
        <v>12</v>
      </c>
      <c r="I339" s="146"/>
      <c r="J339" s="145">
        <f t="shared" si="50"/>
        <v>0</v>
      </c>
      <c r="K339" s="147"/>
      <c r="L339" s="32"/>
      <c r="M339" s="148" t="s">
        <v>1</v>
      </c>
      <c r="N339" s="149" t="s">
        <v>42</v>
      </c>
      <c r="O339" s="57"/>
      <c r="P339" s="150">
        <f t="shared" si="51"/>
        <v>0</v>
      </c>
      <c r="Q339" s="150">
        <v>2.3019999999999998E-3</v>
      </c>
      <c r="R339" s="150">
        <f t="shared" si="52"/>
        <v>2.7623999999999996E-2</v>
      </c>
      <c r="S339" s="150">
        <v>0</v>
      </c>
      <c r="T339" s="151">
        <f t="shared" si="53"/>
        <v>0</v>
      </c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R339" s="152" t="s">
        <v>220</v>
      </c>
      <c r="AT339" s="152" t="s">
        <v>142</v>
      </c>
      <c r="AU339" s="152" t="s">
        <v>86</v>
      </c>
      <c r="AY339" s="16" t="s">
        <v>140</v>
      </c>
      <c r="BE339" s="153">
        <f t="shared" si="54"/>
        <v>0</v>
      </c>
      <c r="BF339" s="153">
        <f t="shared" si="55"/>
        <v>0</v>
      </c>
      <c r="BG339" s="153">
        <f t="shared" si="56"/>
        <v>0</v>
      </c>
      <c r="BH339" s="153">
        <f t="shared" si="57"/>
        <v>0</v>
      </c>
      <c r="BI339" s="153">
        <f t="shared" si="58"/>
        <v>0</v>
      </c>
      <c r="BJ339" s="16" t="s">
        <v>86</v>
      </c>
      <c r="BK339" s="154">
        <f t="shared" si="59"/>
        <v>0</v>
      </c>
      <c r="BL339" s="16" t="s">
        <v>220</v>
      </c>
      <c r="BM339" s="152" t="s">
        <v>741</v>
      </c>
    </row>
    <row r="340" spans="1:65" s="2" customFormat="1" ht="14.45" customHeight="1">
      <c r="A340" s="31"/>
      <c r="B340" s="140"/>
      <c r="C340" s="164" t="s">
        <v>742</v>
      </c>
      <c r="D340" s="164" t="s">
        <v>172</v>
      </c>
      <c r="E340" s="165" t="s">
        <v>743</v>
      </c>
      <c r="F340" s="166" t="s">
        <v>744</v>
      </c>
      <c r="G340" s="167" t="s">
        <v>270</v>
      </c>
      <c r="H340" s="168">
        <v>12</v>
      </c>
      <c r="I340" s="169"/>
      <c r="J340" s="168">
        <f t="shared" si="50"/>
        <v>0</v>
      </c>
      <c r="K340" s="170"/>
      <c r="L340" s="171"/>
      <c r="M340" s="172" t="s">
        <v>1</v>
      </c>
      <c r="N340" s="173" t="s">
        <v>42</v>
      </c>
      <c r="O340" s="57"/>
      <c r="P340" s="150">
        <f t="shared" si="51"/>
        <v>0</v>
      </c>
      <c r="Q340" s="150">
        <v>6.1999999999999998E-3</v>
      </c>
      <c r="R340" s="150">
        <f t="shared" si="52"/>
        <v>7.4399999999999994E-2</v>
      </c>
      <c r="S340" s="150">
        <v>0</v>
      </c>
      <c r="T340" s="151">
        <f t="shared" si="53"/>
        <v>0</v>
      </c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R340" s="152" t="s">
        <v>300</v>
      </c>
      <c r="AT340" s="152" t="s">
        <v>172</v>
      </c>
      <c r="AU340" s="152" t="s">
        <v>86</v>
      </c>
      <c r="AY340" s="16" t="s">
        <v>140</v>
      </c>
      <c r="BE340" s="153">
        <f t="shared" si="54"/>
        <v>0</v>
      </c>
      <c r="BF340" s="153">
        <f t="shared" si="55"/>
        <v>0</v>
      </c>
      <c r="BG340" s="153">
        <f t="shared" si="56"/>
        <v>0</v>
      </c>
      <c r="BH340" s="153">
        <f t="shared" si="57"/>
        <v>0</v>
      </c>
      <c r="BI340" s="153">
        <f t="shared" si="58"/>
        <v>0</v>
      </c>
      <c r="BJ340" s="16" t="s">
        <v>86</v>
      </c>
      <c r="BK340" s="154">
        <f t="shared" si="59"/>
        <v>0</v>
      </c>
      <c r="BL340" s="16" t="s">
        <v>220</v>
      </c>
      <c r="BM340" s="152" t="s">
        <v>745</v>
      </c>
    </row>
    <row r="341" spans="1:65" s="2" customFormat="1" ht="14.45" customHeight="1">
      <c r="A341" s="31"/>
      <c r="B341" s="140"/>
      <c r="C341" s="141" t="s">
        <v>746</v>
      </c>
      <c r="D341" s="141" t="s">
        <v>142</v>
      </c>
      <c r="E341" s="142" t="s">
        <v>747</v>
      </c>
      <c r="F341" s="143" t="s">
        <v>748</v>
      </c>
      <c r="G341" s="144" t="s">
        <v>686</v>
      </c>
      <c r="H341" s="145">
        <v>12</v>
      </c>
      <c r="I341" s="146"/>
      <c r="J341" s="145">
        <f t="shared" si="50"/>
        <v>0</v>
      </c>
      <c r="K341" s="147"/>
      <c r="L341" s="32"/>
      <c r="M341" s="148" t="s">
        <v>1</v>
      </c>
      <c r="N341" s="149" t="s">
        <v>42</v>
      </c>
      <c r="O341" s="57"/>
      <c r="P341" s="150">
        <f t="shared" si="51"/>
        <v>0</v>
      </c>
      <c r="Q341" s="150">
        <v>0</v>
      </c>
      <c r="R341" s="150">
        <f t="shared" si="52"/>
        <v>0</v>
      </c>
      <c r="S341" s="150">
        <v>8.5999999999999998E-4</v>
      </c>
      <c r="T341" s="151">
        <f t="shared" si="53"/>
        <v>1.0319999999999999E-2</v>
      </c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R341" s="152" t="s">
        <v>220</v>
      </c>
      <c r="AT341" s="152" t="s">
        <v>142</v>
      </c>
      <c r="AU341" s="152" t="s">
        <v>86</v>
      </c>
      <c r="AY341" s="16" t="s">
        <v>140</v>
      </c>
      <c r="BE341" s="153">
        <f t="shared" si="54"/>
        <v>0</v>
      </c>
      <c r="BF341" s="153">
        <f t="shared" si="55"/>
        <v>0</v>
      </c>
      <c r="BG341" s="153">
        <f t="shared" si="56"/>
        <v>0</v>
      </c>
      <c r="BH341" s="153">
        <f t="shared" si="57"/>
        <v>0</v>
      </c>
      <c r="BI341" s="153">
        <f t="shared" si="58"/>
        <v>0</v>
      </c>
      <c r="BJ341" s="16" t="s">
        <v>86</v>
      </c>
      <c r="BK341" s="154">
        <f t="shared" si="59"/>
        <v>0</v>
      </c>
      <c r="BL341" s="16" t="s">
        <v>220</v>
      </c>
      <c r="BM341" s="152" t="s">
        <v>749</v>
      </c>
    </row>
    <row r="342" spans="1:65" s="2" customFormat="1" ht="24.2" customHeight="1">
      <c r="A342" s="31"/>
      <c r="B342" s="140"/>
      <c r="C342" s="141" t="s">
        <v>750</v>
      </c>
      <c r="D342" s="141" t="s">
        <v>142</v>
      </c>
      <c r="E342" s="142" t="s">
        <v>751</v>
      </c>
      <c r="F342" s="143" t="s">
        <v>752</v>
      </c>
      <c r="G342" s="144" t="s">
        <v>659</v>
      </c>
      <c r="H342" s="145">
        <v>6</v>
      </c>
      <c r="I342" s="146"/>
      <c r="J342" s="145">
        <f t="shared" si="50"/>
        <v>0</v>
      </c>
      <c r="K342" s="147"/>
      <c r="L342" s="32"/>
      <c r="M342" s="148" t="s">
        <v>1</v>
      </c>
      <c r="N342" s="149" t="s">
        <v>42</v>
      </c>
      <c r="O342" s="57"/>
      <c r="P342" s="150">
        <f t="shared" si="51"/>
        <v>0</v>
      </c>
      <c r="Q342" s="150">
        <v>0</v>
      </c>
      <c r="R342" s="150">
        <f t="shared" si="52"/>
        <v>0</v>
      </c>
      <c r="S342" s="150">
        <v>0</v>
      </c>
      <c r="T342" s="151">
        <f t="shared" si="53"/>
        <v>0</v>
      </c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R342" s="152" t="s">
        <v>220</v>
      </c>
      <c r="AT342" s="152" t="s">
        <v>142</v>
      </c>
      <c r="AU342" s="152" t="s">
        <v>86</v>
      </c>
      <c r="AY342" s="16" t="s">
        <v>140</v>
      </c>
      <c r="BE342" s="153">
        <f t="shared" si="54"/>
        <v>0</v>
      </c>
      <c r="BF342" s="153">
        <f t="shared" si="55"/>
        <v>0</v>
      </c>
      <c r="BG342" s="153">
        <f t="shared" si="56"/>
        <v>0</v>
      </c>
      <c r="BH342" s="153">
        <f t="shared" si="57"/>
        <v>0</v>
      </c>
      <c r="BI342" s="153">
        <f t="shared" si="58"/>
        <v>0</v>
      </c>
      <c r="BJ342" s="16" t="s">
        <v>86</v>
      </c>
      <c r="BK342" s="154">
        <f t="shared" si="59"/>
        <v>0</v>
      </c>
      <c r="BL342" s="16" t="s">
        <v>220</v>
      </c>
      <c r="BM342" s="152" t="s">
        <v>753</v>
      </c>
    </row>
    <row r="343" spans="1:65" s="2" customFormat="1" ht="14.45" customHeight="1">
      <c r="A343" s="31"/>
      <c r="B343" s="140"/>
      <c r="C343" s="164" t="s">
        <v>754</v>
      </c>
      <c r="D343" s="164" t="s">
        <v>172</v>
      </c>
      <c r="E343" s="165" t="s">
        <v>755</v>
      </c>
      <c r="F343" s="166" t="s">
        <v>756</v>
      </c>
      <c r="G343" s="167" t="s">
        <v>659</v>
      </c>
      <c r="H343" s="168">
        <v>6</v>
      </c>
      <c r="I343" s="169"/>
      <c r="J343" s="168">
        <f t="shared" si="50"/>
        <v>0</v>
      </c>
      <c r="K343" s="170"/>
      <c r="L343" s="171"/>
      <c r="M343" s="172" t="s">
        <v>1</v>
      </c>
      <c r="N343" s="173" t="s">
        <v>42</v>
      </c>
      <c r="O343" s="57"/>
      <c r="P343" s="150">
        <f t="shared" si="51"/>
        <v>0</v>
      </c>
      <c r="Q343" s="150">
        <v>0</v>
      </c>
      <c r="R343" s="150">
        <f t="shared" si="52"/>
        <v>0</v>
      </c>
      <c r="S343" s="150">
        <v>0</v>
      </c>
      <c r="T343" s="151">
        <f t="shared" si="53"/>
        <v>0</v>
      </c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R343" s="152" t="s">
        <v>300</v>
      </c>
      <c r="AT343" s="152" t="s">
        <v>172</v>
      </c>
      <c r="AU343" s="152" t="s">
        <v>86</v>
      </c>
      <c r="AY343" s="16" t="s">
        <v>140</v>
      </c>
      <c r="BE343" s="153">
        <f t="shared" si="54"/>
        <v>0</v>
      </c>
      <c r="BF343" s="153">
        <f t="shared" si="55"/>
        <v>0</v>
      </c>
      <c r="BG343" s="153">
        <f t="shared" si="56"/>
        <v>0</v>
      </c>
      <c r="BH343" s="153">
        <f t="shared" si="57"/>
        <v>0</v>
      </c>
      <c r="BI343" s="153">
        <f t="shared" si="58"/>
        <v>0</v>
      </c>
      <c r="BJ343" s="16" t="s">
        <v>86</v>
      </c>
      <c r="BK343" s="154">
        <f t="shared" si="59"/>
        <v>0</v>
      </c>
      <c r="BL343" s="16" t="s">
        <v>220</v>
      </c>
      <c r="BM343" s="152" t="s">
        <v>757</v>
      </c>
    </row>
    <row r="344" spans="1:65" s="2" customFormat="1" ht="14.45" customHeight="1">
      <c r="A344" s="31"/>
      <c r="B344" s="140"/>
      <c r="C344" s="141" t="s">
        <v>758</v>
      </c>
      <c r="D344" s="141" t="s">
        <v>142</v>
      </c>
      <c r="E344" s="142" t="s">
        <v>759</v>
      </c>
      <c r="F344" s="143" t="s">
        <v>760</v>
      </c>
      <c r="G344" s="144" t="s">
        <v>691</v>
      </c>
      <c r="H344" s="145">
        <v>1</v>
      </c>
      <c r="I344" s="146"/>
      <c r="J344" s="145">
        <f t="shared" si="50"/>
        <v>0</v>
      </c>
      <c r="K344" s="147"/>
      <c r="L344" s="32"/>
      <c r="M344" s="148" t="s">
        <v>1</v>
      </c>
      <c r="N344" s="149" t="s">
        <v>42</v>
      </c>
      <c r="O344" s="57"/>
      <c r="P344" s="150">
        <f t="shared" si="51"/>
        <v>0</v>
      </c>
      <c r="Q344" s="150">
        <v>0</v>
      </c>
      <c r="R344" s="150">
        <f t="shared" si="52"/>
        <v>0</v>
      </c>
      <c r="S344" s="150">
        <v>0</v>
      </c>
      <c r="T344" s="151">
        <f t="shared" si="53"/>
        <v>0</v>
      </c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R344" s="152" t="s">
        <v>220</v>
      </c>
      <c r="AT344" s="152" t="s">
        <v>142</v>
      </c>
      <c r="AU344" s="152" t="s">
        <v>86</v>
      </c>
      <c r="AY344" s="16" t="s">
        <v>140</v>
      </c>
      <c r="BE344" s="153">
        <f t="shared" si="54"/>
        <v>0</v>
      </c>
      <c r="BF344" s="153">
        <f t="shared" si="55"/>
        <v>0</v>
      </c>
      <c r="BG344" s="153">
        <f t="shared" si="56"/>
        <v>0</v>
      </c>
      <c r="BH344" s="153">
        <f t="shared" si="57"/>
        <v>0</v>
      </c>
      <c r="BI344" s="153">
        <f t="shared" si="58"/>
        <v>0</v>
      </c>
      <c r="BJ344" s="16" t="s">
        <v>86</v>
      </c>
      <c r="BK344" s="154">
        <f t="shared" si="59"/>
        <v>0</v>
      </c>
      <c r="BL344" s="16" t="s">
        <v>220</v>
      </c>
      <c r="BM344" s="152" t="s">
        <v>761</v>
      </c>
    </row>
    <row r="345" spans="1:65" s="2" customFormat="1" ht="14.45" customHeight="1">
      <c r="A345" s="31"/>
      <c r="B345" s="140"/>
      <c r="C345" s="164" t="s">
        <v>762</v>
      </c>
      <c r="D345" s="164" t="s">
        <v>172</v>
      </c>
      <c r="E345" s="165" t="s">
        <v>763</v>
      </c>
      <c r="F345" s="166" t="s">
        <v>764</v>
      </c>
      <c r="G345" s="167" t="s">
        <v>659</v>
      </c>
      <c r="H345" s="168">
        <v>1</v>
      </c>
      <c r="I345" s="169"/>
      <c r="J345" s="168">
        <f t="shared" si="50"/>
        <v>0</v>
      </c>
      <c r="K345" s="170"/>
      <c r="L345" s="171"/>
      <c r="M345" s="172" t="s">
        <v>1</v>
      </c>
      <c r="N345" s="173" t="s">
        <v>42</v>
      </c>
      <c r="O345" s="57"/>
      <c r="P345" s="150">
        <f t="shared" si="51"/>
        <v>0</v>
      </c>
      <c r="Q345" s="150">
        <v>0</v>
      </c>
      <c r="R345" s="150">
        <f t="shared" si="52"/>
        <v>0</v>
      </c>
      <c r="S345" s="150">
        <v>0</v>
      </c>
      <c r="T345" s="151">
        <f t="shared" si="53"/>
        <v>0</v>
      </c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R345" s="152" t="s">
        <v>300</v>
      </c>
      <c r="AT345" s="152" t="s">
        <v>172</v>
      </c>
      <c r="AU345" s="152" t="s">
        <v>86</v>
      </c>
      <c r="AY345" s="16" t="s">
        <v>140</v>
      </c>
      <c r="BE345" s="153">
        <f t="shared" si="54"/>
        <v>0</v>
      </c>
      <c r="BF345" s="153">
        <f t="shared" si="55"/>
        <v>0</v>
      </c>
      <c r="BG345" s="153">
        <f t="shared" si="56"/>
        <v>0</v>
      </c>
      <c r="BH345" s="153">
        <f t="shared" si="57"/>
        <v>0</v>
      </c>
      <c r="BI345" s="153">
        <f t="shared" si="58"/>
        <v>0</v>
      </c>
      <c r="BJ345" s="16" t="s">
        <v>86</v>
      </c>
      <c r="BK345" s="154">
        <f t="shared" si="59"/>
        <v>0</v>
      </c>
      <c r="BL345" s="16" t="s">
        <v>220</v>
      </c>
      <c r="BM345" s="152" t="s">
        <v>765</v>
      </c>
    </row>
    <row r="346" spans="1:65" s="2" customFormat="1" ht="14.45" customHeight="1">
      <c r="A346" s="31"/>
      <c r="B346" s="140"/>
      <c r="C346" s="141" t="s">
        <v>766</v>
      </c>
      <c r="D346" s="141" t="s">
        <v>142</v>
      </c>
      <c r="E346" s="142" t="s">
        <v>767</v>
      </c>
      <c r="F346" s="143" t="s">
        <v>768</v>
      </c>
      <c r="G346" s="144" t="s">
        <v>270</v>
      </c>
      <c r="H346" s="145">
        <v>2</v>
      </c>
      <c r="I346" s="146"/>
      <c r="J346" s="145">
        <f t="shared" si="50"/>
        <v>0</v>
      </c>
      <c r="K346" s="147"/>
      <c r="L346" s="32"/>
      <c r="M346" s="148" t="s">
        <v>1</v>
      </c>
      <c r="N346" s="149" t="s">
        <v>42</v>
      </c>
      <c r="O346" s="57"/>
      <c r="P346" s="150">
        <f t="shared" si="51"/>
        <v>0</v>
      </c>
      <c r="Q346" s="150">
        <v>0</v>
      </c>
      <c r="R346" s="150">
        <f t="shared" si="52"/>
        <v>0</v>
      </c>
      <c r="S346" s="150">
        <v>0</v>
      </c>
      <c r="T346" s="151">
        <f t="shared" si="53"/>
        <v>0</v>
      </c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R346" s="152" t="s">
        <v>220</v>
      </c>
      <c r="AT346" s="152" t="s">
        <v>142</v>
      </c>
      <c r="AU346" s="152" t="s">
        <v>86</v>
      </c>
      <c r="AY346" s="16" t="s">
        <v>140</v>
      </c>
      <c r="BE346" s="153">
        <f t="shared" si="54"/>
        <v>0</v>
      </c>
      <c r="BF346" s="153">
        <f t="shared" si="55"/>
        <v>0</v>
      </c>
      <c r="BG346" s="153">
        <f t="shared" si="56"/>
        <v>0</v>
      </c>
      <c r="BH346" s="153">
        <f t="shared" si="57"/>
        <v>0</v>
      </c>
      <c r="BI346" s="153">
        <f t="shared" si="58"/>
        <v>0</v>
      </c>
      <c r="BJ346" s="16" t="s">
        <v>86</v>
      </c>
      <c r="BK346" s="154">
        <f t="shared" si="59"/>
        <v>0</v>
      </c>
      <c r="BL346" s="16" t="s">
        <v>220</v>
      </c>
      <c r="BM346" s="152" t="s">
        <v>769</v>
      </c>
    </row>
    <row r="347" spans="1:65" s="2" customFormat="1" ht="14.45" customHeight="1">
      <c r="A347" s="31"/>
      <c r="B347" s="140"/>
      <c r="C347" s="164" t="s">
        <v>770</v>
      </c>
      <c r="D347" s="164" t="s">
        <v>172</v>
      </c>
      <c r="E347" s="165" t="s">
        <v>771</v>
      </c>
      <c r="F347" s="166" t="s">
        <v>772</v>
      </c>
      <c r="G347" s="167" t="s">
        <v>270</v>
      </c>
      <c r="H347" s="168">
        <v>2</v>
      </c>
      <c r="I347" s="169"/>
      <c r="J347" s="168">
        <f t="shared" si="50"/>
        <v>0</v>
      </c>
      <c r="K347" s="170"/>
      <c r="L347" s="171"/>
      <c r="M347" s="172" t="s">
        <v>1</v>
      </c>
      <c r="N347" s="173" t="s">
        <v>42</v>
      </c>
      <c r="O347" s="57"/>
      <c r="P347" s="150">
        <f t="shared" si="51"/>
        <v>0</v>
      </c>
      <c r="Q347" s="150">
        <v>2.7200000000000002E-3</v>
      </c>
      <c r="R347" s="150">
        <f t="shared" si="52"/>
        <v>5.4400000000000004E-3</v>
      </c>
      <c r="S347" s="150">
        <v>0</v>
      </c>
      <c r="T347" s="151">
        <f t="shared" si="53"/>
        <v>0</v>
      </c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R347" s="152" t="s">
        <v>300</v>
      </c>
      <c r="AT347" s="152" t="s">
        <v>172</v>
      </c>
      <c r="AU347" s="152" t="s">
        <v>86</v>
      </c>
      <c r="AY347" s="16" t="s">
        <v>140</v>
      </c>
      <c r="BE347" s="153">
        <f t="shared" si="54"/>
        <v>0</v>
      </c>
      <c r="BF347" s="153">
        <f t="shared" si="55"/>
        <v>0</v>
      </c>
      <c r="BG347" s="153">
        <f t="shared" si="56"/>
        <v>0</v>
      </c>
      <c r="BH347" s="153">
        <f t="shared" si="57"/>
        <v>0</v>
      </c>
      <c r="BI347" s="153">
        <f t="shared" si="58"/>
        <v>0</v>
      </c>
      <c r="BJ347" s="16" t="s">
        <v>86</v>
      </c>
      <c r="BK347" s="154">
        <f t="shared" si="59"/>
        <v>0</v>
      </c>
      <c r="BL347" s="16" t="s">
        <v>220</v>
      </c>
      <c r="BM347" s="152" t="s">
        <v>773</v>
      </c>
    </row>
    <row r="348" spans="1:65" s="2" customFormat="1" ht="14.45" customHeight="1">
      <c r="A348" s="31"/>
      <c r="B348" s="140"/>
      <c r="C348" s="141" t="s">
        <v>774</v>
      </c>
      <c r="D348" s="141" t="s">
        <v>142</v>
      </c>
      <c r="E348" s="142" t="s">
        <v>775</v>
      </c>
      <c r="F348" s="143" t="s">
        <v>776</v>
      </c>
      <c r="G348" s="144" t="s">
        <v>659</v>
      </c>
      <c r="H348" s="145">
        <v>12</v>
      </c>
      <c r="I348" s="146"/>
      <c r="J348" s="145">
        <f t="shared" si="50"/>
        <v>0</v>
      </c>
      <c r="K348" s="147"/>
      <c r="L348" s="32"/>
      <c r="M348" s="148" t="s">
        <v>1</v>
      </c>
      <c r="N348" s="149" t="s">
        <v>42</v>
      </c>
      <c r="O348" s="57"/>
      <c r="P348" s="150">
        <f t="shared" si="51"/>
        <v>0</v>
      </c>
      <c r="Q348" s="150">
        <v>0</v>
      </c>
      <c r="R348" s="150">
        <f t="shared" si="52"/>
        <v>0</v>
      </c>
      <c r="S348" s="150">
        <v>0</v>
      </c>
      <c r="T348" s="151">
        <f t="shared" si="53"/>
        <v>0</v>
      </c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R348" s="152" t="s">
        <v>220</v>
      </c>
      <c r="AT348" s="152" t="s">
        <v>142</v>
      </c>
      <c r="AU348" s="152" t="s">
        <v>86</v>
      </c>
      <c r="AY348" s="16" t="s">
        <v>140</v>
      </c>
      <c r="BE348" s="153">
        <f t="shared" si="54"/>
        <v>0</v>
      </c>
      <c r="BF348" s="153">
        <f t="shared" si="55"/>
        <v>0</v>
      </c>
      <c r="BG348" s="153">
        <f t="shared" si="56"/>
        <v>0</v>
      </c>
      <c r="BH348" s="153">
        <f t="shared" si="57"/>
        <v>0</v>
      </c>
      <c r="BI348" s="153">
        <f t="shared" si="58"/>
        <v>0</v>
      </c>
      <c r="BJ348" s="16" t="s">
        <v>86</v>
      </c>
      <c r="BK348" s="154">
        <f t="shared" si="59"/>
        <v>0</v>
      </c>
      <c r="BL348" s="16" t="s">
        <v>220</v>
      </c>
      <c r="BM348" s="152" t="s">
        <v>777</v>
      </c>
    </row>
    <row r="349" spans="1:65" s="2" customFormat="1" ht="14.45" customHeight="1">
      <c r="A349" s="31"/>
      <c r="B349" s="140"/>
      <c r="C349" s="164" t="s">
        <v>778</v>
      </c>
      <c r="D349" s="164" t="s">
        <v>172</v>
      </c>
      <c r="E349" s="165" t="s">
        <v>779</v>
      </c>
      <c r="F349" s="166" t="s">
        <v>780</v>
      </c>
      <c r="G349" s="167" t="s">
        <v>270</v>
      </c>
      <c r="H349" s="168">
        <v>12</v>
      </c>
      <c r="I349" s="169"/>
      <c r="J349" s="168">
        <f t="shared" si="50"/>
        <v>0</v>
      </c>
      <c r="K349" s="170"/>
      <c r="L349" s="171"/>
      <c r="M349" s="172" t="s">
        <v>1</v>
      </c>
      <c r="N349" s="173" t="s">
        <v>42</v>
      </c>
      <c r="O349" s="57"/>
      <c r="P349" s="150">
        <f t="shared" si="51"/>
        <v>0</v>
      </c>
      <c r="Q349" s="150">
        <v>1.4E-3</v>
      </c>
      <c r="R349" s="150">
        <f t="shared" si="52"/>
        <v>1.6799999999999999E-2</v>
      </c>
      <c r="S349" s="150">
        <v>0</v>
      </c>
      <c r="T349" s="151">
        <f t="shared" si="53"/>
        <v>0</v>
      </c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R349" s="152" t="s">
        <v>300</v>
      </c>
      <c r="AT349" s="152" t="s">
        <v>172</v>
      </c>
      <c r="AU349" s="152" t="s">
        <v>86</v>
      </c>
      <c r="AY349" s="16" t="s">
        <v>140</v>
      </c>
      <c r="BE349" s="153">
        <f t="shared" si="54"/>
        <v>0</v>
      </c>
      <c r="BF349" s="153">
        <f t="shared" si="55"/>
        <v>0</v>
      </c>
      <c r="BG349" s="153">
        <f t="shared" si="56"/>
        <v>0</v>
      </c>
      <c r="BH349" s="153">
        <f t="shared" si="57"/>
        <v>0</v>
      </c>
      <c r="BI349" s="153">
        <f t="shared" si="58"/>
        <v>0</v>
      </c>
      <c r="BJ349" s="16" t="s">
        <v>86</v>
      </c>
      <c r="BK349" s="154">
        <f t="shared" si="59"/>
        <v>0</v>
      </c>
      <c r="BL349" s="16" t="s">
        <v>220</v>
      </c>
      <c r="BM349" s="152" t="s">
        <v>781</v>
      </c>
    </row>
    <row r="350" spans="1:65" s="2" customFormat="1" ht="14.45" customHeight="1">
      <c r="A350" s="31"/>
      <c r="B350" s="140"/>
      <c r="C350" s="164" t="s">
        <v>782</v>
      </c>
      <c r="D350" s="164" t="s">
        <v>172</v>
      </c>
      <c r="E350" s="165" t="s">
        <v>783</v>
      </c>
      <c r="F350" s="166" t="s">
        <v>784</v>
      </c>
      <c r="G350" s="167" t="s">
        <v>270</v>
      </c>
      <c r="H350" s="168">
        <v>12</v>
      </c>
      <c r="I350" s="169"/>
      <c r="J350" s="168">
        <f t="shared" si="50"/>
        <v>0</v>
      </c>
      <c r="K350" s="170"/>
      <c r="L350" s="171"/>
      <c r="M350" s="172" t="s">
        <v>1</v>
      </c>
      <c r="N350" s="173" t="s">
        <v>42</v>
      </c>
      <c r="O350" s="57"/>
      <c r="P350" s="150">
        <f t="shared" si="51"/>
        <v>0</v>
      </c>
      <c r="Q350" s="150">
        <v>3.1800000000000001E-3</v>
      </c>
      <c r="R350" s="150">
        <f t="shared" si="52"/>
        <v>3.8159999999999999E-2</v>
      </c>
      <c r="S350" s="150">
        <v>0</v>
      </c>
      <c r="T350" s="151">
        <f t="shared" si="53"/>
        <v>0</v>
      </c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R350" s="152" t="s">
        <v>300</v>
      </c>
      <c r="AT350" s="152" t="s">
        <v>172</v>
      </c>
      <c r="AU350" s="152" t="s">
        <v>86</v>
      </c>
      <c r="AY350" s="16" t="s">
        <v>140</v>
      </c>
      <c r="BE350" s="153">
        <f t="shared" si="54"/>
        <v>0</v>
      </c>
      <c r="BF350" s="153">
        <f t="shared" si="55"/>
        <v>0</v>
      </c>
      <c r="BG350" s="153">
        <f t="shared" si="56"/>
        <v>0</v>
      </c>
      <c r="BH350" s="153">
        <f t="shared" si="57"/>
        <v>0</v>
      </c>
      <c r="BI350" s="153">
        <f t="shared" si="58"/>
        <v>0</v>
      </c>
      <c r="BJ350" s="16" t="s">
        <v>86</v>
      </c>
      <c r="BK350" s="154">
        <f t="shared" si="59"/>
        <v>0</v>
      </c>
      <c r="BL350" s="16" t="s">
        <v>220</v>
      </c>
      <c r="BM350" s="152" t="s">
        <v>785</v>
      </c>
    </row>
    <row r="351" spans="1:65" s="2" customFormat="1" ht="24.2" customHeight="1">
      <c r="A351" s="31"/>
      <c r="B351" s="140"/>
      <c r="C351" s="141" t="s">
        <v>786</v>
      </c>
      <c r="D351" s="141" t="s">
        <v>142</v>
      </c>
      <c r="E351" s="142" t="s">
        <v>787</v>
      </c>
      <c r="F351" s="143" t="s">
        <v>788</v>
      </c>
      <c r="G351" s="144" t="s">
        <v>659</v>
      </c>
      <c r="H351" s="145">
        <v>13</v>
      </c>
      <c r="I351" s="146"/>
      <c r="J351" s="145">
        <f t="shared" si="50"/>
        <v>0</v>
      </c>
      <c r="K351" s="147"/>
      <c r="L351" s="32"/>
      <c r="M351" s="148" t="s">
        <v>1</v>
      </c>
      <c r="N351" s="149" t="s">
        <v>42</v>
      </c>
      <c r="O351" s="57"/>
      <c r="P351" s="150">
        <f t="shared" si="51"/>
        <v>0</v>
      </c>
      <c r="Q351" s="150">
        <v>0</v>
      </c>
      <c r="R351" s="150">
        <f t="shared" si="52"/>
        <v>0</v>
      </c>
      <c r="S351" s="150">
        <v>0</v>
      </c>
      <c r="T351" s="151">
        <f t="shared" si="53"/>
        <v>0</v>
      </c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R351" s="152" t="s">
        <v>220</v>
      </c>
      <c r="AT351" s="152" t="s">
        <v>142</v>
      </c>
      <c r="AU351" s="152" t="s">
        <v>86</v>
      </c>
      <c r="AY351" s="16" t="s">
        <v>140</v>
      </c>
      <c r="BE351" s="153">
        <f t="shared" si="54"/>
        <v>0</v>
      </c>
      <c r="BF351" s="153">
        <f t="shared" si="55"/>
        <v>0</v>
      </c>
      <c r="BG351" s="153">
        <f t="shared" si="56"/>
        <v>0</v>
      </c>
      <c r="BH351" s="153">
        <f t="shared" si="57"/>
        <v>0</v>
      </c>
      <c r="BI351" s="153">
        <f t="shared" si="58"/>
        <v>0</v>
      </c>
      <c r="BJ351" s="16" t="s">
        <v>86</v>
      </c>
      <c r="BK351" s="154">
        <f t="shared" si="59"/>
        <v>0</v>
      </c>
      <c r="BL351" s="16" t="s">
        <v>220</v>
      </c>
      <c r="BM351" s="152" t="s">
        <v>789</v>
      </c>
    </row>
    <row r="352" spans="1:65" s="2" customFormat="1" ht="14.45" customHeight="1">
      <c r="A352" s="31"/>
      <c r="B352" s="140"/>
      <c r="C352" s="141" t="s">
        <v>790</v>
      </c>
      <c r="D352" s="141" t="s">
        <v>142</v>
      </c>
      <c r="E352" s="142" t="s">
        <v>791</v>
      </c>
      <c r="F352" s="143" t="s">
        <v>792</v>
      </c>
      <c r="G352" s="144" t="s">
        <v>659</v>
      </c>
      <c r="H352" s="145">
        <v>13</v>
      </c>
      <c r="I352" s="146"/>
      <c r="J352" s="145">
        <f t="shared" si="50"/>
        <v>0</v>
      </c>
      <c r="K352" s="147"/>
      <c r="L352" s="32"/>
      <c r="M352" s="148" t="s">
        <v>1</v>
      </c>
      <c r="N352" s="149" t="s">
        <v>42</v>
      </c>
      <c r="O352" s="57"/>
      <c r="P352" s="150">
        <f t="shared" si="51"/>
        <v>0</v>
      </c>
      <c r="Q352" s="150">
        <v>0</v>
      </c>
      <c r="R352" s="150">
        <f t="shared" si="52"/>
        <v>0</v>
      </c>
      <c r="S352" s="150">
        <v>0</v>
      </c>
      <c r="T352" s="151">
        <f t="shared" si="53"/>
        <v>0</v>
      </c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R352" s="152" t="s">
        <v>220</v>
      </c>
      <c r="AT352" s="152" t="s">
        <v>142</v>
      </c>
      <c r="AU352" s="152" t="s">
        <v>86</v>
      </c>
      <c r="AY352" s="16" t="s">
        <v>140</v>
      </c>
      <c r="BE352" s="153">
        <f t="shared" si="54"/>
        <v>0</v>
      </c>
      <c r="BF352" s="153">
        <f t="shared" si="55"/>
        <v>0</v>
      </c>
      <c r="BG352" s="153">
        <f t="shared" si="56"/>
        <v>0</v>
      </c>
      <c r="BH352" s="153">
        <f t="shared" si="57"/>
        <v>0</v>
      </c>
      <c r="BI352" s="153">
        <f t="shared" si="58"/>
        <v>0</v>
      </c>
      <c r="BJ352" s="16" t="s">
        <v>86</v>
      </c>
      <c r="BK352" s="154">
        <f t="shared" si="59"/>
        <v>0</v>
      </c>
      <c r="BL352" s="16" t="s">
        <v>220</v>
      </c>
      <c r="BM352" s="152" t="s">
        <v>793</v>
      </c>
    </row>
    <row r="353" spans="1:65" s="2" customFormat="1" ht="14.45" customHeight="1">
      <c r="A353" s="31"/>
      <c r="B353" s="140"/>
      <c r="C353" s="164" t="s">
        <v>794</v>
      </c>
      <c r="D353" s="164" t="s">
        <v>172</v>
      </c>
      <c r="E353" s="165" t="s">
        <v>795</v>
      </c>
      <c r="F353" s="166" t="s">
        <v>796</v>
      </c>
      <c r="G353" s="167" t="s">
        <v>659</v>
      </c>
      <c r="H353" s="168">
        <v>13</v>
      </c>
      <c r="I353" s="169"/>
      <c r="J353" s="168">
        <f t="shared" si="50"/>
        <v>0</v>
      </c>
      <c r="K353" s="170"/>
      <c r="L353" s="171"/>
      <c r="M353" s="172" t="s">
        <v>1</v>
      </c>
      <c r="N353" s="173" t="s">
        <v>42</v>
      </c>
      <c r="O353" s="57"/>
      <c r="P353" s="150">
        <f t="shared" si="51"/>
        <v>0</v>
      </c>
      <c r="Q353" s="150">
        <v>0</v>
      </c>
      <c r="R353" s="150">
        <f t="shared" si="52"/>
        <v>0</v>
      </c>
      <c r="S353" s="150">
        <v>0</v>
      </c>
      <c r="T353" s="151">
        <f t="shared" si="53"/>
        <v>0</v>
      </c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R353" s="152" t="s">
        <v>300</v>
      </c>
      <c r="AT353" s="152" t="s">
        <v>172</v>
      </c>
      <c r="AU353" s="152" t="s">
        <v>86</v>
      </c>
      <c r="AY353" s="16" t="s">
        <v>140</v>
      </c>
      <c r="BE353" s="153">
        <f t="shared" si="54"/>
        <v>0</v>
      </c>
      <c r="BF353" s="153">
        <f t="shared" si="55"/>
        <v>0</v>
      </c>
      <c r="BG353" s="153">
        <f t="shared" si="56"/>
        <v>0</v>
      </c>
      <c r="BH353" s="153">
        <f t="shared" si="57"/>
        <v>0</v>
      </c>
      <c r="BI353" s="153">
        <f t="shared" si="58"/>
        <v>0</v>
      </c>
      <c r="BJ353" s="16" t="s">
        <v>86</v>
      </c>
      <c r="BK353" s="154">
        <f t="shared" si="59"/>
        <v>0</v>
      </c>
      <c r="BL353" s="16" t="s">
        <v>220</v>
      </c>
      <c r="BM353" s="152" t="s">
        <v>797</v>
      </c>
    </row>
    <row r="354" spans="1:65" s="2" customFormat="1" ht="14.45" customHeight="1">
      <c r="A354" s="31"/>
      <c r="B354" s="140"/>
      <c r="C354" s="141" t="s">
        <v>798</v>
      </c>
      <c r="D354" s="141" t="s">
        <v>142</v>
      </c>
      <c r="E354" s="142" t="s">
        <v>799</v>
      </c>
      <c r="F354" s="143" t="s">
        <v>800</v>
      </c>
      <c r="G354" s="144" t="s">
        <v>417</v>
      </c>
      <c r="H354" s="146"/>
      <c r="I354" s="146"/>
      <c r="J354" s="145">
        <f t="shared" si="50"/>
        <v>0</v>
      </c>
      <c r="K354" s="147"/>
      <c r="L354" s="32"/>
      <c r="M354" s="148" t="s">
        <v>1</v>
      </c>
      <c r="N354" s="149" t="s">
        <v>42</v>
      </c>
      <c r="O354" s="57"/>
      <c r="P354" s="150">
        <f t="shared" si="51"/>
        <v>0</v>
      </c>
      <c r="Q354" s="150">
        <v>0</v>
      </c>
      <c r="R354" s="150">
        <f t="shared" si="52"/>
        <v>0</v>
      </c>
      <c r="S354" s="150">
        <v>0</v>
      </c>
      <c r="T354" s="151">
        <f t="shared" si="53"/>
        <v>0</v>
      </c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R354" s="152" t="s">
        <v>220</v>
      </c>
      <c r="AT354" s="152" t="s">
        <v>142</v>
      </c>
      <c r="AU354" s="152" t="s">
        <v>86</v>
      </c>
      <c r="AY354" s="16" t="s">
        <v>140</v>
      </c>
      <c r="BE354" s="153">
        <f t="shared" si="54"/>
        <v>0</v>
      </c>
      <c r="BF354" s="153">
        <f t="shared" si="55"/>
        <v>0</v>
      </c>
      <c r="BG354" s="153">
        <f t="shared" si="56"/>
        <v>0</v>
      </c>
      <c r="BH354" s="153">
        <f t="shared" si="57"/>
        <v>0</v>
      </c>
      <c r="BI354" s="153">
        <f t="shared" si="58"/>
        <v>0</v>
      </c>
      <c r="BJ354" s="16" t="s">
        <v>86</v>
      </c>
      <c r="BK354" s="154">
        <f t="shared" si="59"/>
        <v>0</v>
      </c>
      <c r="BL354" s="16" t="s">
        <v>220</v>
      </c>
      <c r="BM354" s="152" t="s">
        <v>801</v>
      </c>
    </row>
    <row r="355" spans="1:65" s="12" customFormat="1" ht="22.9" customHeight="1">
      <c r="B355" s="128"/>
      <c r="D355" s="129" t="s">
        <v>75</v>
      </c>
      <c r="E355" s="138" t="s">
        <v>802</v>
      </c>
      <c r="F355" s="138" t="s">
        <v>803</v>
      </c>
      <c r="I355" s="131"/>
      <c r="J355" s="139">
        <f>BK355</f>
        <v>0</v>
      </c>
      <c r="L355" s="128"/>
      <c r="M355" s="132"/>
      <c r="N355" s="133"/>
      <c r="O355" s="133"/>
      <c r="P355" s="134">
        <f>SUM(P356:P364)</f>
        <v>0</v>
      </c>
      <c r="Q355" s="133"/>
      <c r="R355" s="134">
        <f>SUM(R356:R364)</f>
        <v>1.2201999999999999E-2</v>
      </c>
      <c r="S355" s="133"/>
      <c r="T355" s="135">
        <f>SUM(T356:T364)</f>
        <v>0</v>
      </c>
      <c r="AR355" s="129" t="s">
        <v>86</v>
      </c>
      <c r="AT355" s="136" t="s">
        <v>75</v>
      </c>
      <c r="AU355" s="136" t="s">
        <v>81</v>
      </c>
      <c r="AY355" s="129" t="s">
        <v>140</v>
      </c>
      <c r="BK355" s="137">
        <f>SUM(BK356:BK364)</f>
        <v>0</v>
      </c>
    </row>
    <row r="356" spans="1:65" s="2" customFormat="1" ht="14.45" customHeight="1">
      <c r="A356" s="31"/>
      <c r="B356" s="140"/>
      <c r="C356" s="141" t="s">
        <v>804</v>
      </c>
      <c r="D356" s="141" t="s">
        <v>142</v>
      </c>
      <c r="E356" s="142" t="s">
        <v>805</v>
      </c>
      <c r="F356" s="143" t="s">
        <v>806</v>
      </c>
      <c r="G356" s="144" t="s">
        <v>312</v>
      </c>
      <c r="H356" s="145">
        <v>8</v>
      </c>
      <c r="I356" s="146"/>
      <c r="J356" s="145">
        <f>ROUND(I356*H356,3)</f>
        <v>0</v>
      </c>
      <c r="K356" s="147"/>
      <c r="L356" s="32"/>
      <c r="M356" s="148" t="s">
        <v>1</v>
      </c>
      <c r="N356" s="149" t="s">
        <v>42</v>
      </c>
      <c r="O356" s="57"/>
      <c r="P356" s="150">
        <f>O356*H356</f>
        <v>0</v>
      </c>
      <c r="Q356" s="150">
        <v>0</v>
      </c>
      <c r="R356" s="150">
        <f>Q356*H356</f>
        <v>0</v>
      </c>
      <c r="S356" s="150">
        <v>0</v>
      </c>
      <c r="T356" s="151">
        <f>S356*H356</f>
        <v>0</v>
      </c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R356" s="152" t="s">
        <v>454</v>
      </c>
      <c r="AT356" s="152" t="s">
        <v>142</v>
      </c>
      <c r="AU356" s="152" t="s">
        <v>86</v>
      </c>
      <c r="AY356" s="16" t="s">
        <v>140</v>
      </c>
      <c r="BE356" s="153">
        <f>IF(N356="základná",J356,0)</f>
        <v>0</v>
      </c>
      <c r="BF356" s="153">
        <f>IF(N356="znížená",J356,0)</f>
        <v>0</v>
      </c>
      <c r="BG356" s="153">
        <f>IF(N356="zákl. prenesená",J356,0)</f>
        <v>0</v>
      </c>
      <c r="BH356" s="153">
        <f>IF(N356="zníž. prenesená",J356,0)</f>
        <v>0</v>
      </c>
      <c r="BI356" s="153">
        <f>IF(N356="nulová",J356,0)</f>
        <v>0</v>
      </c>
      <c r="BJ356" s="16" t="s">
        <v>86</v>
      </c>
      <c r="BK356" s="154">
        <f>ROUND(I356*H356,3)</f>
        <v>0</v>
      </c>
      <c r="BL356" s="16" t="s">
        <v>454</v>
      </c>
      <c r="BM356" s="152" t="s">
        <v>807</v>
      </c>
    </row>
    <row r="357" spans="1:65" s="2" customFormat="1" ht="24.2" customHeight="1">
      <c r="A357" s="31"/>
      <c r="B357" s="140"/>
      <c r="C357" s="141" t="s">
        <v>808</v>
      </c>
      <c r="D357" s="141" t="s">
        <v>142</v>
      </c>
      <c r="E357" s="142" t="s">
        <v>809</v>
      </c>
      <c r="F357" s="143" t="s">
        <v>810</v>
      </c>
      <c r="G357" s="144" t="s">
        <v>312</v>
      </c>
      <c r="H357" s="145">
        <v>8</v>
      </c>
      <c r="I357" s="146"/>
      <c r="J357" s="145">
        <f>ROUND(I357*H357,3)</f>
        <v>0</v>
      </c>
      <c r="K357" s="147"/>
      <c r="L357" s="32"/>
      <c r="M357" s="148" t="s">
        <v>1</v>
      </c>
      <c r="N357" s="149" t="s">
        <v>42</v>
      </c>
      <c r="O357" s="57"/>
      <c r="P357" s="150">
        <f>O357*H357</f>
        <v>0</v>
      </c>
      <c r="Q357" s="150">
        <v>0</v>
      </c>
      <c r="R357" s="150">
        <f>Q357*H357</f>
        <v>0</v>
      </c>
      <c r="S357" s="150">
        <v>0</v>
      </c>
      <c r="T357" s="151">
        <f>S357*H357</f>
        <v>0</v>
      </c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R357" s="152" t="s">
        <v>220</v>
      </c>
      <c r="AT357" s="152" t="s">
        <v>142</v>
      </c>
      <c r="AU357" s="152" t="s">
        <v>86</v>
      </c>
      <c r="AY357" s="16" t="s">
        <v>140</v>
      </c>
      <c r="BE357" s="153">
        <f>IF(N357="základná",J357,0)</f>
        <v>0</v>
      </c>
      <c r="BF357" s="153">
        <f>IF(N357="znížená",J357,0)</f>
        <v>0</v>
      </c>
      <c r="BG357" s="153">
        <f>IF(N357="zákl. prenesená",J357,0)</f>
        <v>0</v>
      </c>
      <c r="BH357" s="153">
        <f>IF(N357="zníž. prenesená",J357,0)</f>
        <v>0</v>
      </c>
      <c r="BI357" s="153">
        <f>IF(N357="nulová",J357,0)</f>
        <v>0</v>
      </c>
      <c r="BJ357" s="16" t="s">
        <v>86</v>
      </c>
      <c r="BK357" s="154">
        <f>ROUND(I357*H357,3)</f>
        <v>0</v>
      </c>
      <c r="BL357" s="16" t="s">
        <v>220</v>
      </c>
      <c r="BM357" s="152" t="s">
        <v>811</v>
      </c>
    </row>
    <row r="358" spans="1:65" s="2" customFormat="1" ht="24.2" customHeight="1">
      <c r="A358" s="31"/>
      <c r="B358" s="140"/>
      <c r="C358" s="164" t="s">
        <v>812</v>
      </c>
      <c r="D358" s="164" t="s">
        <v>172</v>
      </c>
      <c r="E358" s="165" t="s">
        <v>813</v>
      </c>
      <c r="F358" s="166" t="s">
        <v>814</v>
      </c>
      <c r="G358" s="167" t="s">
        <v>312</v>
      </c>
      <c r="H358" s="168">
        <v>8.8000000000000007</v>
      </c>
      <c r="I358" s="169"/>
      <c r="J358" s="168">
        <f>ROUND(I358*H358,3)</f>
        <v>0</v>
      </c>
      <c r="K358" s="170"/>
      <c r="L358" s="171"/>
      <c r="M358" s="172" t="s">
        <v>1</v>
      </c>
      <c r="N358" s="173" t="s">
        <v>42</v>
      </c>
      <c r="O358" s="57"/>
      <c r="P358" s="150">
        <f>O358*H358</f>
        <v>0</v>
      </c>
      <c r="Q358" s="150">
        <v>3.8999999999999999E-4</v>
      </c>
      <c r="R358" s="150">
        <f>Q358*H358</f>
        <v>3.4320000000000002E-3</v>
      </c>
      <c r="S358" s="150">
        <v>0</v>
      </c>
      <c r="T358" s="151">
        <f>S358*H358</f>
        <v>0</v>
      </c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R358" s="152" t="s">
        <v>300</v>
      </c>
      <c r="AT358" s="152" t="s">
        <v>172</v>
      </c>
      <c r="AU358" s="152" t="s">
        <v>86</v>
      </c>
      <c r="AY358" s="16" t="s">
        <v>140</v>
      </c>
      <c r="BE358" s="153">
        <f>IF(N358="základná",J358,0)</f>
        <v>0</v>
      </c>
      <c r="BF358" s="153">
        <f>IF(N358="znížená",J358,0)</f>
        <v>0</v>
      </c>
      <c r="BG358" s="153">
        <f>IF(N358="zákl. prenesená",J358,0)</f>
        <v>0</v>
      </c>
      <c r="BH358" s="153">
        <f>IF(N358="zníž. prenesená",J358,0)</f>
        <v>0</v>
      </c>
      <c r="BI358" s="153">
        <f>IF(N358="nulová",J358,0)</f>
        <v>0</v>
      </c>
      <c r="BJ358" s="16" t="s">
        <v>86</v>
      </c>
      <c r="BK358" s="154">
        <f>ROUND(I358*H358,3)</f>
        <v>0</v>
      </c>
      <c r="BL358" s="16" t="s">
        <v>220</v>
      </c>
      <c r="BM358" s="152" t="s">
        <v>815</v>
      </c>
    </row>
    <row r="359" spans="1:65" s="13" customFormat="1" ht="11.25">
      <c r="B359" s="155"/>
      <c r="D359" s="156" t="s">
        <v>147</v>
      </c>
      <c r="F359" s="158" t="s">
        <v>816</v>
      </c>
      <c r="H359" s="159">
        <v>8.8000000000000007</v>
      </c>
      <c r="I359" s="160"/>
      <c r="L359" s="155"/>
      <c r="M359" s="161"/>
      <c r="N359" s="162"/>
      <c r="O359" s="162"/>
      <c r="P359" s="162"/>
      <c r="Q359" s="162"/>
      <c r="R359" s="162"/>
      <c r="S359" s="162"/>
      <c r="T359" s="163"/>
      <c r="AT359" s="157" t="s">
        <v>147</v>
      </c>
      <c r="AU359" s="157" t="s">
        <v>86</v>
      </c>
      <c r="AV359" s="13" t="s">
        <v>86</v>
      </c>
      <c r="AW359" s="13" t="s">
        <v>3</v>
      </c>
      <c r="AX359" s="13" t="s">
        <v>81</v>
      </c>
      <c r="AY359" s="157" t="s">
        <v>140</v>
      </c>
    </row>
    <row r="360" spans="1:65" s="2" customFormat="1" ht="14.45" customHeight="1">
      <c r="A360" s="31"/>
      <c r="B360" s="140"/>
      <c r="C360" s="141" t="s">
        <v>817</v>
      </c>
      <c r="D360" s="141" t="s">
        <v>142</v>
      </c>
      <c r="E360" s="142" t="s">
        <v>818</v>
      </c>
      <c r="F360" s="143" t="s">
        <v>819</v>
      </c>
      <c r="G360" s="144" t="s">
        <v>312</v>
      </c>
      <c r="H360" s="145">
        <v>8</v>
      </c>
      <c r="I360" s="146"/>
      <c r="J360" s="145">
        <f>ROUND(I360*H360,3)</f>
        <v>0</v>
      </c>
      <c r="K360" s="147"/>
      <c r="L360" s="32"/>
      <c r="M360" s="148" t="s">
        <v>1</v>
      </c>
      <c r="N360" s="149" t="s">
        <v>42</v>
      </c>
      <c r="O360" s="57"/>
      <c r="P360" s="150">
        <f>O360*H360</f>
        <v>0</v>
      </c>
      <c r="Q360" s="150">
        <v>0</v>
      </c>
      <c r="R360" s="150">
        <f>Q360*H360</f>
        <v>0</v>
      </c>
      <c r="S360" s="150">
        <v>0</v>
      </c>
      <c r="T360" s="151">
        <f>S360*H360</f>
        <v>0</v>
      </c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R360" s="152" t="s">
        <v>220</v>
      </c>
      <c r="AT360" s="152" t="s">
        <v>142</v>
      </c>
      <c r="AU360" s="152" t="s">
        <v>86</v>
      </c>
      <c r="AY360" s="16" t="s">
        <v>140</v>
      </c>
      <c r="BE360" s="153">
        <f>IF(N360="základná",J360,0)</f>
        <v>0</v>
      </c>
      <c r="BF360" s="153">
        <f>IF(N360="znížená",J360,0)</f>
        <v>0</v>
      </c>
      <c r="BG360" s="153">
        <f>IF(N360="zákl. prenesená",J360,0)</f>
        <v>0</v>
      </c>
      <c r="BH360" s="153">
        <f>IF(N360="zníž. prenesená",J360,0)</f>
        <v>0</v>
      </c>
      <c r="BI360" s="153">
        <f>IF(N360="nulová",J360,0)</f>
        <v>0</v>
      </c>
      <c r="BJ360" s="16" t="s">
        <v>86</v>
      </c>
      <c r="BK360" s="154">
        <f>ROUND(I360*H360,3)</f>
        <v>0</v>
      </c>
      <c r="BL360" s="16" t="s">
        <v>220</v>
      </c>
      <c r="BM360" s="152" t="s">
        <v>820</v>
      </c>
    </row>
    <row r="361" spans="1:65" s="2" customFormat="1" ht="24.2" customHeight="1">
      <c r="A361" s="31"/>
      <c r="B361" s="140"/>
      <c r="C361" s="141" t="s">
        <v>821</v>
      </c>
      <c r="D361" s="141" t="s">
        <v>142</v>
      </c>
      <c r="E361" s="142" t="s">
        <v>822</v>
      </c>
      <c r="F361" s="143" t="s">
        <v>823</v>
      </c>
      <c r="G361" s="144" t="s">
        <v>270</v>
      </c>
      <c r="H361" s="145">
        <v>8</v>
      </c>
      <c r="I361" s="146"/>
      <c r="J361" s="145">
        <f>ROUND(I361*H361,3)</f>
        <v>0</v>
      </c>
      <c r="K361" s="147"/>
      <c r="L361" s="32"/>
      <c r="M361" s="148" t="s">
        <v>1</v>
      </c>
      <c r="N361" s="149" t="s">
        <v>42</v>
      </c>
      <c r="O361" s="57"/>
      <c r="P361" s="150">
        <f>O361*H361</f>
        <v>0</v>
      </c>
      <c r="Q361" s="150">
        <v>3.8999999999999999E-4</v>
      </c>
      <c r="R361" s="150">
        <f>Q361*H361</f>
        <v>3.1199999999999999E-3</v>
      </c>
      <c r="S361" s="150">
        <v>0</v>
      </c>
      <c r="T361" s="151">
        <f>S361*H361</f>
        <v>0</v>
      </c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R361" s="152" t="s">
        <v>220</v>
      </c>
      <c r="AT361" s="152" t="s">
        <v>142</v>
      </c>
      <c r="AU361" s="152" t="s">
        <v>86</v>
      </c>
      <c r="AY361" s="16" t="s">
        <v>140</v>
      </c>
      <c r="BE361" s="153">
        <f>IF(N361="základná",J361,0)</f>
        <v>0</v>
      </c>
      <c r="BF361" s="153">
        <f>IF(N361="znížená",J361,0)</f>
        <v>0</v>
      </c>
      <c r="BG361" s="153">
        <f>IF(N361="zákl. prenesená",J361,0)</f>
        <v>0</v>
      </c>
      <c r="BH361" s="153">
        <f>IF(N361="zníž. prenesená",J361,0)</f>
        <v>0</v>
      </c>
      <c r="BI361" s="153">
        <f>IF(N361="nulová",J361,0)</f>
        <v>0</v>
      </c>
      <c r="BJ361" s="16" t="s">
        <v>86</v>
      </c>
      <c r="BK361" s="154">
        <f>ROUND(I361*H361,3)</f>
        <v>0</v>
      </c>
      <c r="BL361" s="16" t="s">
        <v>220</v>
      </c>
      <c r="BM361" s="152" t="s">
        <v>824</v>
      </c>
    </row>
    <row r="362" spans="1:65" s="2" customFormat="1" ht="14.45" customHeight="1">
      <c r="A362" s="31"/>
      <c r="B362" s="140"/>
      <c r="C362" s="141" t="s">
        <v>825</v>
      </c>
      <c r="D362" s="141" t="s">
        <v>142</v>
      </c>
      <c r="E362" s="142" t="s">
        <v>826</v>
      </c>
      <c r="F362" s="143" t="s">
        <v>827</v>
      </c>
      <c r="G362" s="144" t="s">
        <v>270</v>
      </c>
      <c r="H362" s="145">
        <v>8</v>
      </c>
      <c r="I362" s="146"/>
      <c r="J362" s="145">
        <f>ROUND(I362*H362,3)</f>
        <v>0</v>
      </c>
      <c r="K362" s="147"/>
      <c r="L362" s="32"/>
      <c r="M362" s="148" t="s">
        <v>1</v>
      </c>
      <c r="N362" s="149" t="s">
        <v>42</v>
      </c>
      <c r="O362" s="57"/>
      <c r="P362" s="150">
        <f>O362*H362</f>
        <v>0</v>
      </c>
      <c r="Q362" s="150">
        <v>6.9999999999999999E-4</v>
      </c>
      <c r="R362" s="150">
        <f>Q362*H362</f>
        <v>5.5999999999999999E-3</v>
      </c>
      <c r="S362" s="150">
        <v>0</v>
      </c>
      <c r="T362" s="151">
        <f>S362*H362</f>
        <v>0</v>
      </c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R362" s="152" t="s">
        <v>220</v>
      </c>
      <c r="AT362" s="152" t="s">
        <v>142</v>
      </c>
      <c r="AU362" s="152" t="s">
        <v>86</v>
      </c>
      <c r="AY362" s="16" t="s">
        <v>140</v>
      </c>
      <c r="BE362" s="153">
        <f>IF(N362="základná",J362,0)</f>
        <v>0</v>
      </c>
      <c r="BF362" s="153">
        <f>IF(N362="znížená",J362,0)</f>
        <v>0</v>
      </c>
      <c r="BG362" s="153">
        <f>IF(N362="zákl. prenesená",J362,0)</f>
        <v>0</v>
      </c>
      <c r="BH362" s="153">
        <f>IF(N362="zníž. prenesená",J362,0)</f>
        <v>0</v>
      </c>
      <c r="BI362" s="153">
        <f>IF(N362="nulová",J362,0)</f>
        <v>0</v>
      </c>
      <c r="BJ362" s="16" t="s">
        <v>86</v>
      </c>
      <c r="BK362" s="154">
        <f>ROUND(I362*H362,3)</f>
        <v>0</v>
      </c>
      <c r="BL362" s="16" t="s">
        <v>220</v>
      </c>
      <c r="BM362" s="152" t="s">
        <v>828</v>
      </c>
    </row>
    <row r="363" spans="1:65" s="2" customFormat="1" ht="14.45" customHeight="1">
      <c r="A363" s="31"/>
      <c r="B363" s="140"/>
      <c r="C363" s="164" t="s">
        <v>829</v>
      </c>
      <c r="D363" s="164" t="s">
        <v>172</v>
      </c>
      <c r="E363" s="165" t="s">
        <v>830</v>
      </c>
      <c r="F363" s="166" t="s">
        <v>831</v>
      </c>
      <c r="G363" s="167" t="s">
        <v>832</v>
      </c>
      <c r="H363" s="168">
        <v>1</v>
      </c>
      <c r="I363" s="169"/>
      <c r="J363" s="168">
        <f>ROUND(I363*H363,3)</f>
        <v>0</v>
      </c>
      <c r="K363" s="170"/>
      <c r="L363" s="171"/>
      <c r="M363" s="172" t="s">
        <v>1</v>
      </c>
      <c r="N363" s="173" t="s">
        <v>42</v>
      </c>
      <c r="O363" s="57"/>
      <c r="P363" s="150">
        <f>O363*H363</f>
        <v>0</v>
      </c>
      <c r="Q363" s="150">
        <v>5.0000000000000002E-5</v>
      </c>
      <c r="R363" s="150">
        <f>Q363*H363</f>
        <v>5.0000000000000002E-5</v>
      </c>
      <c r="S363" s="150">
        <v>0</v>
      </c>
      <c r="T363" s="151">
        <f>S363*H363</f>
        <v>0</v>
      </c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R363" s="152" t="s">
        <v>300</v>
      </c>
      <c r="AT363" s="152" t="s">
        <v>172</v>
      </c>
      <c r="AU363" s="152" t="s">
        <v>86</v>
      </c>
      <c r="AY363" s="16" t="s">
        <v>140</v>
      </c>
      <c r="BE363" s="153">
        <f>IF(N363="základná",J363,0)</f>
        <v>0</v>
      </c>
      <c r="BF363" s="153">
        <f>IF(N363="znížená",J363,0)</f>
        <v>0</v>
      </c>
      <c r="BG363" s="153">
        <f>IF(N363="zákl. prenesená",J363,0)</f>
        <v>0</v>
      </c>
      <c r="BH363" s="153">
        <f>IF(N363="zníž. prenesená",J363,0)</f>
        <v>0</v>
      </c>
      <c r="BI363" s="153">
        <f>IF(N363="nulová",J363,0)</f>
        <v>0</v>
      </c>
      <c r="BJ363" s="16" t="s">
        <v>86</v>
      </c>
      <c r="BK363" s="154">
        <f>ROUND(I363*H363,3)</f>
        <v>0</v>
      </c>
      <c r="BL363" s="16" t="s">
        <v>220</v>
      </c>
      <c r="BM363" s="152" t="s">
        <v>833</v>
      </c>
    </row>
    <row r="364" spans="1:65" s="2" customFormat="1" ht="14.45" customHeight="1">
      <c r="A364" s="31"/>
      <c r="B364" s="140"/>
      <c r="C364" s="141" t="s">
        <v>834</v>
      </c>
      <c r="D364" s="141" t="s">
        <v>142</v>
      </c>
      <c r="E364" s="142" t="s">
        <v>835</v>
      </c>
      <c r="F364" s="143" t="s">
        <v>836</v>
      </c>
      <c r="G364" s="144" t="s">
        <v>417</v>
      </c>
      <c r="H364" s="146"/>
      <c r="I364" s="146"/>
      <c r="J364" s="145">
        <f>ROUND(I364*H364,3)</f>
        <v>0</v>
      </c>
      <c r="K364" s="147"/>
      <c r="L364" s="32"/>
      <c r="M364" s="148" t="s">
        <v>1</v>
      </c>
      <c r="N364" s="149" t="s">
        <v>42</v>
      </c>
      <c r="O364" s="57"/>
      <c r="P364" s="150">
        <f>O364*H364</f>
        <v>0</v>
      </c>
      <c r="Q364" s="150">
        <v>0</v>
      </c>
      <c r="R364" s="150">
        <f>Q364*H364</f>
        <v>0</v>
      </c>
      <c r="S364" s="150">
        <v>0</v>
      </c>
      <c r="T364" s="151">
        <f>S364*H364</f>
        <v>0</v>
      </c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R364" s="152" t="s">
        <v>220</v>
      </c>
      <c r="AT364" s="152" t="s">
        <v>142</v>
      </c>
      <c r="AU364" s="152" t="s">
        <v>86</v>
      </c>
      <c r="AY364" s="16" t="s">
        <v>140</v>
      </c>
      <c r="BE364" s="153">
        <f>IF(N364="základná",J364,0)</f>
        <v>0</v>
      </c>
      <c r="BF364" s="153">
        <f>IF(N364="znížená",J364,0)</f>
        <v>0</v>
      </c>
      <c r="BG364" s="153">
        <f>IF(N364="zákl. prenesená",J364,0)</f>
        <v>0</v>
      </c>
      <c r="BH364" s="153">
        <f>IF(N364="zníž. prenesená",J364,0)</f>
        <v>0</v>
      </c>
      <c r="BI364" s="153">
        <f>IF(N364="nulová",J364,0)</f>
        <v>0</v>
      </c>
      <c r="BJ364" s="16" t="s">
        <v>86</v>
      </c>
      <c r="BK364" s="154">
        <f>ROUND(I364*H364,3)</f>
        <v>0</v>
      </c>
      <c r="BL364" s="16" t="s">
        <v>220</v>
      </c>
      <c r="BM364" s="152" t="s">
        <v>837</v>
      </c>
    </row>
    <row r="365" spans="1:65" s="12" customFormat="1" ht="22.9" customHeight="1">
      <c r="B365" s="128"/>
      <c r="D365" s="129" t="s">
        <v>75</v>
      </c>
      <c r="E365" s="138" t="s">
        <v>838</v>
      </c>
      <c r="F365" s="138" t="s">
        <v>839</v>
      </c>
      <c r="I365" s="131"/>
      <c r="J365" s="139">
        <f>BK365</f>
        <v>0</v>
      </c>
      <c r="L365" s="128"/>
      <c r="M365" s="132"/>
      <c r="N365" s="133"/>
      <c r="O365" s="133"/>
      <c r="P365" s="134">
        <f>SUM(P366:P374)</f>
        <v>0</v>
      </c>
      <c r="Q365" s="133"/>
      <c r="R365" s="134">
        <f>SUM(R366:R374)</f>
        <v>2.0209999999999999E-2</v>
      </c>
      <c r="S365" s="133"/>
      <c r="T365" s="135">
        <f>SUM(T366:T374)</f>
        <v>0.112</v>
      </c>
      <c r="AR365" s="129" t="s">
        <v>86</v>
      </c>
      <c r="AT365" s="136" t="s">
        <v>75</v>
      </c>
      <c r="AU365" s="136" t="s">
        <v>81</v>
      </c>
      <c r="AY365" s="129" t="s">
        <v>140</v>
      </c>
      <c r="BK365" s="137">
        <f>SUM(BK366:BK374)</f>
        <v>0</v>
      </c>
    </row>
    <row r="366" spans="1:65" s="2" customFormat="1" ht="14.45" customHeight="1">
      <c r="A366" s="31"/>
      <c r="B366" s="140"/>
      <c r="C366" s="141" t="s">
        <v>840</v>
      </c>
      <c r="D366" s="141" t="s">
        <v>142</v>
      </c>
      <c r="E366" s="142" t="s">
        <v>841</v>
      </c>
      <c r="F366" s="143" t="s">
        <v>842</v>
      </c>
      <c r="G366" s="144" t="s">
        <v>270</v>
      </c>
      <c r="H366" s="145">
        <v>8</v>
      </c>
      <c r="I366" s="146"/>
      <c r="J366" s="145">
        <f t="shared" ref="J366:J374" si="60">ROUND(I366*H366,3)</f>
        <v>0</v>
      </c>
      <c r="K366" s="147"/>
      <c r="L366" s="32"/>
      <c r="M366" s="148" t="s">
        <v>1</v>
      </c>
      <c r="N366" s="149" t="s">
        <v>42</v>
      </c>
      <c r="O366" s="57"/>
      <c r="P366" s="150">
        <f t="shared" ref="P366:P374" si="61">O366*H366</f>
        <v>0</v>
      </c>
      <c r="Q366" s="150">
        <v>2.0000000000000002E-5</v>
      </c>
      <c r="R366" s="150">
        <f t="shared" ref="R366:R374" si="62">Q366*H366</f>
        <v>1.6000000000000001E-4</v>
      </c>
      <c r="S366" s="150">
        <v>1.4E-2</v>
      </c>
      <c r="T366" s="151">
        <f t="shared" ref="T366:T374" si="63">S366*H366</f>
        <v>0.112</v>
      </c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R366" s="152" t="s">
        <v>220</v>
      </c>
      <c r="AT366" s="152" t="s">
        <v>142</v>
      </c>
      <c r="AU366" s="152" t="s">
        <v>86</v>
      </c>
      <c r="AY366" s="16" t="s">
        <v>140</v>
      </c>
      <c r="BE366" s="153">
        <f t="shared" ref="BE366:BE374" si="64">IF(N366="základná",J366,0)</f>
        <v>0</v>
      </c>
      <c r="BF366" s="153">
        <f t="shared" ref="BF366:BF374" si="65">IF(N366="znížená",J366,0)</f>
        <v>0</v>
      </c>
      <c r="BG366" s="153">
        <f t="shared" ref="BG366:BG374" si="66">IF(N366="zákl. prenesená",J366,0)</f>
        <v>0</v>
      </c>
      <c r="BH366" s="153">
        <f t="shared" ref="BH366:BH374" si="67">IF(N366="zníž. prenesená",J366,0)</f>
        <v>0</v>
      </c>
      <c r="BI366" s="153">
        <f t="shared" ref="BI366:BI374" si="68">IF(N366="nulová",J366,0)</f>
        <v>0</v>
      </c>
      <c r="BJ366" s="16" t="s">
        <v>86</v>
      </c>
      <c r="BK366" s="154">
        <f t="shared" ref="BK366:BK374" si="69">ROUND(I366*H366,3)</f>
        <v>0</v>
      </c>
      <c r="BL366" s="16" t="s">
        <v>220</v>
      </c>
      <c r="BM366" s="152" t="s">
        <v>843</v>
      </c>
    </row>
    <row r="367" spans="1:65" s="2" customFormat="1" ht="14.45" customHeight="1">
      <c r="A367" s="31"/>
      <c r="B367" s="140"/>
      <c r="C367" s="141" t="s">
        <v>844</v>
      </c>
      <c r="D367" s="141" t="s">
        <v>142</v>
      </c>
      <c r="E367" s="142" t="s">
        <v>845</v>
      </c>
      <c r="F367" s="143" t="s">
        <v>846</v>
      </c>
      <c r="G367" s="144" t="s">
        <v>270</v>
      </c>
      <c r="H367" s="145">
        <v>8</v>
      </c>
      <c r="I367" s="146"/>
      <c r="J367" s="145">
        <f t="shared" si="60"/>
        <v>0</v>
      </c>
      <c r="K367" s="147"/>
      <c r="L367" s="32"/>
      <c r="M367" s="148" t="s">
        <v>1</v>
      </c>
      <c r="N367" s="149" t="s">
        <v>42</v>
      </c>
      <c r="O367" s="57"/>
      <c r="P367" s="150">
        <f t="shared" si="61"/>
        <v>0</v>
      </c>
      <c r="Q367" s="150">
        <v>4.0000000000000003E-5</v>
      </c>
      <c r="R367" s="150">
        <f t="shared" si="62"/>
        <v>3.2000000000000003E-4</v>
      </c>
      <c r="S367" s="150">
        <v>0</v>
      </c>
      <c r="T367" s="151">
        <f t="shared" si="63"/>
        <v>0</v>
      </c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R367" s="152" t="s">
        <v>220</v>
      </c>
      <c r="AT367" s="152" t="s">
        <v>142</v>
      </c>
      <c r="AU367" s="152" t="s">
        <v>86</v>
      </c>
      <c r="AY367" s="16" t="s">
        <v>140</v>
      </c>
      <c r="BE367" s="153">
        <f t="shared" si="64"/>
        <v>0</v>
      </c>
      <c r="BF367" s="153">
        <f t="shared" si="65"/>
        <v>0</v>
      </c>
      <c r="BG367" s="153">
        <f t="shared" si="66"/>
        <v>0</v>
      </c>
      <c r="BH367" s="153">
        <f t="shared" si="67"/>
        <v>0</v>
      </c>
      <c r="BI367" s="153">
        <f t="shared" si="68"/>
        <v>0</v>
      </c>
      <c r="BJ367" s="16" t="s">
        <v>86</v>
      </c>
      <c r="BK367" s="154">
        <f t="shared" si="69"/>
        <v>0</v>
      </c>
      <c r="BL367" s="16" t="s">
        <v>220</v>
      </c>
      <c r="BM367" s="152" t="s">
        <v>847</v>
      </c>
    </row>
    <row r="368" spans="1:65" s="2" customFormat="1" ht="24.2" customHeight="1">
      <c r="A368" s="31"/>
      <c r="B368" s="140"/>
      <c r="C368" s="164" t="s">
        <v>848</v>
      </c>
      <c r="D368" s="164" t="s">
        <v>172</v>
      </c>
      <c r="E368" s="165" t="s">
        <v>849</v>
      </c>
      <c r="F368" s="166" t="s">
        <v>850</v>
      </c>
      <c r="G368" s="167" t="s">
        <v>832</v>
      </c>
      <c r="H368" s="168">
        <v>8</v>
      </c>
      <c r="I368" s="169"/>
      <c r="J368" s="168">
        <f t="shared" si="60"/>
        <v>0</v>
      </c>
      <c r="K368" s="170"/>
      <c r="L368" s="171"/>
      <c r="M368" s="172" t="s">
        <v>1</v>
      </c>
      <c r="N368" s="173" t="s">
        <v>42</v>
      </c>
      <c r="O368" s="57"/>
      <c r="P368" s="150">
        <f t="shared" si="61"/>
        <v>0</v>
      </c>
      <c r="Q368" s="150">
        <v>2.2499999999999998E-3</v>
      </c>
      <c r="R368" s="150">
        <f t="shared" si="62"/>
        <v>1.7999999999999999E-2</v>
      </c>
      <c r="S368" s="150">
        <v>0</v>
      </c>
      <c r="T368" s="151">
        <f t="shared" si="63"/>
        <v>0</v>
      </c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R368" s="152" t="s">
        <v>300</v>
      </c>
      <c r="AT368" s="152" t="s">
        <v>172</v>
      </c>
      <c r="AU368" s="152" t="s">
        <v>86</v>
      </c>
      <c r="AY368" s="16" t="s">
        <v>140</v>
      </c>
      <c r="BE368" s="153">
        <f t="shared" si="64"/>
        <v>0</v>
      </c>
      <c r="BF368" s="153">
        <f t="shared" si="65"/>
        <v>0</v>
      </c>
      <c r="BG368" s="153">
        <f t="shared" si="66"/>
        <v>0</v>
      </c>
      <c r="BH368" s="153">
        <f t="shared" si="67"/>
        <v>0</v>
      </c>
      <c r="BI368" s="153">
        <f t="shared" si="68"/>
        <v>0</v>
      </c>
      <c r="BJ368" s="16" t="s">
        <v>86</v>
      </c>
      <c r="BK368" s="154">
        <f t="shared" si="69"/>
        <v>0</v>
      </c>
      <c r="BL368" s="16" t="s">
        <v>220</v>
      </c>
      <c r="BM368" s="152" t="s">
        <v>851</v>
      </c>
    </row>
    <row r="369" spans="1:65" s="2" customFormat="1" ht="14.45" customHeight="1">
      <c r="A369" s="31"/>
      <c r="B369" s="140"/>
      <c r="C369" s="141" t="s">
        <v>852</v>
      </c>
      <c r="D369" s="141" t="s">
        <v>142</v>
      </c>
      <c r="E369" s="142" t="s">
        <v>853</v>
      </c>
      <c r="F369" s="143" t="s">
        <v>854</v>
      </c>
      <c r="G369" s="144" t="s">
        <v>270</v>
      </c>
      <c r="H369" s="145">
        <v>8</v>
      </c>
      <c r="I369" s="146"/>
      <c r="J369" s="145">
        <f t="shared" si="60"/>
        <v>0</v>
      </c>
      <c r="K369" s="147"/>
      <c r="L369" s="32"/>
      <c r="M369" s="148" t="s">
        <v>1</v>
      </c>
      <c r="N369" s="149" t="s">
        <v>42</v>
      </c>
      <c r="O369" s="57"/>
      <c r="P369" s="150">
        <f t="shared" si="61"/>
        <v>0</v>
      </c>
      <c r="Q369" s="150">
        <v>1.0000000000000001E-5</v>
      </c>
      <c r="R369" s="150">
        <f t="shared" si="62"/>
        <v>8.0000000000000007E-5</v>
      </c>
      <c r="S369" s="150">
        <v>0</v>
      </c>
      <c r="T369" s="151">
        <f t="shared" si="63"/>
        <v>0</v>
      </c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R369" s="152" t="s">
        <v>220</v>
      </c>
      <c r="AT369" s="152" t="s">
        <v>142</v>
      </c>
      <c r="AU369" s="152" t="s">
        <v>86</v>
      </c>
      <c r="AY369" s="16" t="s">
        <v>140</v>
      </c>
      <c r="BE369" s="153">
        <f t="shared" si="64"/>
        <v>0</v>
      </c>
      <c r="BF369" s="153">
        <f t="shared" si="65"/>
        <v>0</v>
      </c>
      <c r="BG369" s="153">
        <f t="shared" si="66"/>
        <v>0</v>
      </c>
      <c r="BH369" s="153">
        <f t="shared" si="67"/>
        <v>0</v>
      </c>
      <c r="BI369" s="153">
        <f t="shared" si="68"/>
        <v>0</v>
      </c>
      <c r="BJ369" s="16" t="s">
        <v>86</v>
      </c>
      <c r="BK369" s="154">
        <f t="shared" si="69"/>
        <v>0</v>
      </c>
      <c r="BL369" s="16" t="s">
        <v>220</v>
      </c>
      <c r="BM369" s="152" t="s">
        <v>855</v>
      </c>
    </row>
    <row r="370" spans="1:65" s="2" customFormat="1" ht="14.45" customHeight="1">
      <c r="A370" s="31"/>
      <c r="B370" s="140"/>
      <c r="C370" s="164" t="s">
        <v>856</v>
      </c>
      <c r="D370" s="164" t="s">
        <v>172</v>
      </c>
      <c r="E370" s="165" t="s">
        <v>857</v>
      </c>
      <c r="F370" s="166" t="s">
        <v>858</v>
      </c>
      <c r="G370" s="167" t="s">
        <v>270</v>
      </c>
      <c r="H370" s="168">
        <v>8</v>
      </c>
      <c r="I370" s="169"/>
      <c r="J370" s="168">
        <f t="shared" si="60"/>
        <v>0</v>
      </c>
      <c r="K370" s="170"/>
      <c r="L370" s="171"/>
      <c r="M370" s="172" t="s">
        <v>1</v>
      </c>
      <c r="N370" s="173" t="s">
        <v>42</v>
      </c>
      <c r="O370" s="57"/>
      <c r="P370" s="150">
        <f t="shared" si="61"/>
        <v>0</v>
      </c>
      <c r="Q370" s="150">
        <v>1E-4</v>
      </c>
      <c r="R370" s="150">
        <f t="shared" si="62"/>
        <v>8.0000000000000004E-4</v>
      </c>
      <c r="S370" s="150">
        <v>0</v>
      </c>
      <c r="T370" s="151">
        <f t="shared" si="63"/>
        <v>0</v>
      </c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R370" s="152" t="s">
        <v>300</v>
      </c>
      <c r="AT370" s="152" t="s">
        <v>172</v>
      </c>
      <c r="AU370" s="152" t="s">
        <v>86</v>
      </c>
      <c r="AY370" s="16" t="s">
        <v>140</v>
      </c>
      <c r="BE370" s="153">
        <f t="shared" si="64"/>
        <v>0</v>
      </c>
      <c r="BF370" s="153">
        <f t="shared" si="65"/>
        <v>0</v>
      </c>
      <c r="BG370" s="153">
        <f t="shared" si="66"/>
        <v>0</v>
      </c>
      <c r="BH370" s="153">
        <f t="shared" si="67"/>
        <v>0</v>
      </c>
      <c r="BI370" s="153">
        <f t="shared" si="68"/>
        <v>0</v>
      </c>
      <c r="BJ370" s="16" t="s">
        <v>86</v>
      </c>
      <c r="BK370" s="154">
        <f t="shared" si="69"/>
        <v>0</v>
      </c>
      <c r="BL370" s="16" t="s">
        <v>220</v>
      </c>
      <c r="BM370" s="152" t="s">
        <v>859</v>
      </c>
    </row>
    <row r="371" spans="1:65" s="2" customFormat="1" ht="14.45" customHeight="1">
      <c r="A371" s="31"/>
      <c r="B371" s="140"/>
      <c r="C371" s="141" t="s">
        <v>860</v>
      </c>
      <c r="D371" s="141" t="s">
        <v>142</v>
      </c>
      <c r="E371" s="142" t="s">
        <v>861</v>
      </c>
      <c r="F371" s="143" t="s">
        <v>862</v>
      </c>
      <c r="G371" s="144" t="s">
        <v>270</v>
      </c>
      <c r="H371" s="145">
        <v>8</v>
      </c>
      <c r="I371" s="146"/>
      <c r="J371" s="145">
        <f t="shared" si="60"/>
        <v>0</v>
      </c>
      <c r="K371" s="147"/>
      <c r="L371" s="32"/>
      <c r="M371" s="148" t="s">
        <v>1</v>
      </c>
      <c r="N371" s="149" t="s">
        <v>42</v>
      </c>
      <c r="O371" s="57"/>
      <c r="P371" s="150">
        <f t="shared" si="61"/>
        <v>0</v>
      </c>
      <c r="Q371" s="150">
        <v>0</v>
      </c>
      <c r="R371" s="150">
        <f t="shared" si="62"/>
        <v>0</v>
      </c>
      <c r="S371" s="150">
        <v>0</v>
      </c>
      <c r="T371" s="151">
        <f t="shared" si="63"/>
        <v>0</v>
      </c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R371" s="152" t="s">
        <v>220</v>
      </c>
      <c r="AT371" s="152" t="s">
        <v>142</v>
      </c>
      <c r="AU371" s="152" t="s">
        <v>86</v>
      </c>
      <c r="AY371" s="16" t="s">
        <v>140</v>
      </c>
      <c r="BE371" s="153">
        <f t="shared" si="64"/>
        <v>0</v>
      </c>
      <c r="BF371" s="153">
        <f t="shared" si="65"/>
        <v>0</v>
      </c>
      <c r="BG371" s="153">
        <f t="shared" si="66"/>
        <v>0</v>
      </c>
      <c r="BH371" s="153">
        <f t="shared" si="67"/>
        <v>0</v>
      </c>
      <c r="BI371" s="153">
        <f t="shared" si="68"/>
        <v>0</v>
      </c>
      <c r="BJ371" s="16" t="s">
        <v>86</v>
      </c>
      <c r="BK371" s="154">
        <f t="shared" si="69"/>
        <v>0</v>
      </c>
      <c r="BL371" s="16" t="s">
        <v>220</v>
      </c>
      <c r="BM371" s="152" t="s">
        <v>863</v>
      </c>
    </row>
    <row r="372" spans="1:65" s="2" customFormat="1" ht="24.2" customHeight="1">
      <c r="A372" s="31"/>
      <c r="B372" s="140"/>
      <c r="C372" s="164" t="s">
        <v>864</v>
      </c>
      <c r="D372" s="164" t="s">
        <v>172</v>
      </c>
      <c r="E372" s="165" t="s">
        <v>865</v>
      </c>
      <c r="F372" s="166" t="s">
        <v>866</v>
      </c>
      <c r="G372" s="167" t="s">
        <v>270</v>
      </c>
      <c r="H372" s="168">
        <v>8</v>
      </c>
      <c r="I372" s="169"/>
      <c r="J372" s="168">
        <f t="shared" si="60"/>
        <v>0</v>
      </c>
      <c r="K372" s="170"/>
      <c r="L372" s="171"/>
      <c r="M372" s="172" t="s">
        <v>1</v>
      </c>
      <c r="N372" s="173" t="s">
        <v>42</v>
      </c>
      <c r="O372" s="57"/>
      <c r="P372" s="150">
        <f t="shared" si="61"/>
        <v>0</v>
      </c>
      <c r="Q372" s="150">
        <v>1E-4</v>
      </c>
      <c r="R372" s="150">
        <f t="shared" si="62"/>
        <v>8.0000000000000004E-4</v>
      </c>
      <c r="S372" s="150">
        <v>0</v>
      </c>
      <c r="T372" s="151">
        <f t="shared" si="63"/>
        <v>0</v>
      </c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R372" s="152" t="s">
        <v>300</v>
      </c>
      <c r="AT372" s="152" t="s">
        <v>172</v>
      </c>
      <c r="AU372" s="152" t="s">
        <v>86</v>
      </c>
      <c r="AY372" s="16" t="s">
        <v>140</v>
      </c>
      <c r="BE372" s="153">
        <f t="shared" si="64"/>
        <v>0</v>
      </c>
      <c r="BF372" s="153">
        <f t="shared" si="65"/>
        <v>0</v>
      </c>
      <c r="BG372" s="153">
        <f t="shared" si="66"/>
        <v>0</v>
      </c>
      <c r="BH372" s="153">
        <f t="shared" si="67"/>
        <v>0</v>
      </c>
      <c r="BI372" s="153">
        <f t="shared" si="68"/>
        <v>0</v>
      </c>
      <c r="BJ372" s="16" t="s">
        <v>86</v>
      </c>
      <c r="BK372" s="154">
        <f t="shared" si="69"/>
        <v>0</v>
      </c>
      <c r="BL372" s="16" t="s">
        <v>220</v>
      </c>
      <c r="BM372" s="152" t="s">
        <v>867</v>
      </c>
    </row>
    <row r="373" spans="1:65" s="2" customFormat="1" ht="14.45" customHeight="1">
      <c r="A373" s="31"/>
      <c r="B373" s="140"/>
      <c r="C373" s="164" t="s">
        <v>868</v>
      </c>
      <c r="D373" s="164" t="s">
        <v>172</v>
      </c>
      <c r="E373" s="165" t="s">
        <v>869</v>
      </c>
      <c r="F373" s="166" t="s">
        <v>831</v>
      </c>
      <c r="G373" s="167" t="s">
        <v>832</v>
      </c>
      <c r="H373" s="168">
        <v>1</v>
      </c>
      <c r="I373" s="169"/>
      <c r="J373" s="168">
        <f t="shared" si="60"/>
        <v>0</v>
      </c>
      <c r="K373" s="170"/>
      <c r="L373" s="171"/>
      <c r="M373" s="172" t="s">
        <v>1</v>
      </c>
      <c r="N373" s="173" t="s">
        <v>42</v>
      </c>
      <c r="O373" s="57"/>
      <c r="P373" s="150">
        <f t="shared" si="61"/>
        <v>0</v>
      </c>
      <c r="Q373" s="150">
        <v>5.0000000000000002E-5</v>
      </c>
      <c r="R373" s="150">
        <f t="shared" si="62"/>
        <v>5.0000000000000002E-5</v>
      </c>
      <c r="S373" s="150">
        <v>0</v>
      </c>
      <c r="T373" s="151">
        <f t="shared" si="63"/>
        <v>0</v>
      </c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R373" s="152" t="s">
        <v>300</v>
      </c>
      <c r="AT373" s="152" t="s">
        <v>172</v>
      </c>
      <c r="AU373" s="152" t="s">
        <v>86</v>
      </c>
      <c r="AY373" s="16" t="s">
        <v>140</v>
      </c>
      <c r="BE373" s="153">
        <f t="shared" si="64"/>
        <v>0</v>
      </c>
      <c r="BF373" s="153">
        <f t="shared" si="65"/>
        <v>0</v>
      </c>
      <c r="BG373" s="153">
        <f t="shared" si="66"/>
        <v>0</v>
      </c>
      <c r="BH373" s="153">
        <f t="shared" si="67"/>
        <v>0</v>
      </c>
      <c r="BI373" s="153">
        <f t="shared" si="68"/>
        <v>0</v>
      </c>
      <c r="BJ373" s="16" t="s">
        <v>86</v>
      </c>
      <c r="BK373" s="154">
        <f t="shared" si="69"/>
        <v>0</v>
      </c>
      <c r="BL373" s="16" t="s">
        <v>220</v>
      </c>
      <c r="BM373" s="152" t="s">
        <v>870</v>
      </c>
    </row>
    <row r="374" spans="1:65" s="2" customFormat="1" ht="14.45" customHeight="1">
      <c r="A374" s="31"/>
      <c r="B374" s="140"/>
      <c r="C374" s="141" t="s">
        <v>871</v>
      </c>
      <c r="D374" s="141" t="s">
        <v>142</v>
      </c>
      <c r="E374" s="142" t="s">
        <v>872</v>
      </c>
      <c r="F374" s="143" t="s">
        <v>873</v>
      </c>
      <c r="G374" s="144" t="s">
        <v>417</v>
      </c>
      <c r="H374" s="146"/>
      <c r="I374" s="146"/>
      <c r="J374" s="145">
        <f t="shared" si="60"/>
        <v>0</v>
      </c>
      <c r="K374" s="147"/>
      <c r="L374" s="32"/>
      <c r="M374" s="148" t="s">
        <v>1</v>
      </c>
      <c r="N374" s="149" t="s">
        <v>42</v>
      </c>
      <c r="O374" s="57"/>
      <c r="P374" s="150">
        <f t="shared" si="61"/>
        <v>0</v>
      </c>
      <c r="Q374" s="150">
        <v>0</v>
      </c>
      <c r="R374" s="150">
        <f t="shared" si="62"/>
        <v>0</v>
      </c>
      <c r="S374" s="150">
        <v>0</v>
      </c>
      <c r="T374" s="151">
        <f t="shared" si="63"/>
        <v>0</v>
      </c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R374" s="152" t="s">
        <v>220</v>
      </c>
      <c r="AT374" s="152" t="s">
        <v>142</v>
      </c>
      <c r="AU374" s="152" t="s">
        <v>86</v>
      </c>
      <c r="AY374" s="16" t="s">
        <v>140</v>
      </c>
      <c r="BE374" s="153">
        <f t="shared" si="64"/>
        <v>0</v>
      </c>
      <c r="BF374" s="153">
        <f t="shared" si="65"/>
        <v>0</v>
      </c>
      <c r="BG374" s="153">
        <f t="shared" si="66"/>
        <v>0</v>
      </c>
      <c r="BH374" s="153">
        <f t="shared" si="67"/>
        <v>0</v>
      </c>
      <c r="BI374" s="153">
        <f t="shared" si="68"/>
        <v>0</v>
      </c>
      <c r="BJ374" s="16" t="s">
        <v>86</v>
      </c>
      <c r="BK374" s="154">
        <f t="shared" si="69"/>
        <v>0</v>
      </c>
      <c r="BL374" s="16" t="s">
        <v>220</v>
      </c>
      <c r="BM374" s="152" t="s">
        <v>874</v>
      </c>
    </row>
    <row r="375" spans="1:65" s="12" customFormat="1" ht="22.9" customHeight="1">
      <c r="B375" s="128"/>
      <c r="D375" s="129" t="s">
        <v>75</v>
      </c>
      <c r="E375" s="138" t="s">
        <v>875</v>
      </c>
      <c r="F375" s="138" t="s">
        <v>876</v>
      </c>
      <c r="I375" s="131"/>
      <c r="J375" s="139">
        <f>BK375</f>
        <v>0</v>
      </c>
      <c r="L375" s="128"/>
      <c r="M375" s="132"/>
      <c r="N375" s="133"/>
      <c r="O375" s="133"/>
      <c r="P375" s="134">
        <f>SUM(P376:P386)</f>
        <v>0</v>
      </c>
      <c r="Q375" s="133"/>
      <c r="R375" s="134">
        <f>SUM(R376:R386)</f>
        <v>0.41465000000000002</v>
      </c>
      <c r="S375" s="133"/>
      <c r="T375" s="135">
        <f>SUM(T376:T386)</f>
        <v>0.56623999999999997</v>
      </c>
      <c r="AR375" s="129" t="s">
        <v>86</v>
      </c>
      <c r="AT375" s="136" t="s">
        <v>75</v>
      </c>
      <c r="AU375" s="136" t="s">
        <v>81</v>
      </c>
      <c r="AY375" s="129" t="s">
        <v>140</v>
      </c>
      <c r="BK375" s="137">
        <f>SUM(BK376:BK386)</f>
        <v>0</v>
      </c>
    </row>
    <row r="376" spans="1:65" s="2" customFormat="1" ht="14.45" customHeight="1">
      <c r="A376" s="31"/>
      <c r="B376" s="140"/>
      <c r="C376" s="141" t="s">
        <v>877</v>
      </c>
      <c r="D376" s="141" t="s">
        <v>142</v>
      </c>
      <c r="E376" s="142" t="s">
        <v>878</v>
      </c>
      <c r="F376" s="143" t="s">
        <v>879</v>
      </c>
      <c r="G376" s="144" t="s">
        <v>270</v>
      </c>
      <c r="H376" s="145">
        <v>8</v>
      </c>
      <c r="I376" s="146"/>
      <c r="J376" s="145">
        <f t="shared" ref="J376:J386" si="70">ROUND(I376*H376,3)</f>
        <v>0</v>
      </c>
      <c r="K376" s="147"/>
      <c r="L376" s="32"/>
      <c r="M376" s="148" t="s">
        <v>1</v>
      </c>
      <c r="N376" s="149" t="s">
        <v>42</v>
      </c>
      <c r="O376" s="57"/>
      <c r="P376" s="150">
        <f t="shared" ref="P376:P386" si="71">O376*H376</f>
        <v>0</v>
      </c>
      <c r="Q376" s="150">
        <v>0</v>
      </c>
      <c r="R376" s="150">
        <f t="shared" ref="R376:R386" si="72">Q376*H376</f>
        <v>0</v>
      </c>
      <c r="S376" s="150">
        <v>0</v>
      </c>
      <c r="T376" s="151">
        <f t="shared" ref="T376:T386" si="73">S376*H376</f>
        <v>0</v>
      </c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R376" s="152" t="s">
        <v>220</v>
      </c>
      <c r="AT376" s="152" t="s">
        <v>142</v>
      </c>
      <c r="AU376" s="152" t="s">
        <v>86</v>
      </c>
      <c r="AY376" s="16" t="s">
        <v>140</v>
      </c>
      <c r="BE376" s="153">
        <f t="shared" ref="BE376:BE386" si="74">IF(N376="základná",J376,0)</f>
        <v>0</v>
      </c>
      <c r="BF376" s="153">
        <f t="shared" ref="BF376:BF386" si="75">IF(N376="znížená",J376,0)</f>
        <v>0</v>
      </c>
      <c r="BG376" s="153">
        <f t="shared" ref="BG376:BG386" si="76">IF(N376="zákl. prenesená",J376,0)</f>
        <v>0</v>
      </c>
      <c r="BH376" s="153">
        <f t="shared" ref="BH376:BH386" si="77">IF(N376="zníž. prenesená",J376,0)</f>
        <v>0</v>
      </c>
      <c r="BI376" s="153">
        <f t="shared" ref="BI376:BI386" si="78">IF(N376="nulová",J376,0)</f>
        <v>0</v>
      </c>
      <c r="BJ376" s="16" t="s">
        <v>86</v>
      </c>
      <c r="BK376" s="154">
        <f t="shared" ref="BK376:BK386" si="79">ROUND(I376*H376,3)</f>
        <v>0</v>
      </c>
      <c r="BL376" s="16" t="s">
        <v>220</v>
      </c>
      <c r="BM376" s="152" t="s">
        <v>880</v>
      </c>
    </row>
    <row r="377" spans="1:65" s="2" customFormat="1" ht="14.45" customHeight="1">
      <c r="A377" s="31"/>
      <c r="B377" s="140"/>
      <c r="C377" s="164" t="s">
        <v>881</v>
      </c>
      <c r="D377" s="164" t="s">
        <v>172</v>
      </c>
      <c r="E377" s="165" t="s">
        <v>882</v>
      </c>
      <c r="F377" s="166" t="s">
        <v>831</v>
      </c>
      <c r="G377" s="167" t="s">
        <v>832</v>
      </c>
      <c r="H377" s="168">
        <v>1</v>
      </c>
      <c r="I377" s="169"/>
      <c r="J377" s="168">
        <f t="shared" si="70"/>
        <v>0</v>
      </c>
      <c r="K377" s="170"/>
      <c r="L377" s="171"/>
      <c r="M377" s="172" t="s">
        <v>1</v>
      </c>
      <c r="N377" s="173" t="s">
        <v>42</v>
      </c>
      <c r="O377" s="57"/>
      <c r="P377" s="150">
        <f t="shared" si="71"/>
        <v>0</v>
      </c>
      <c r="Q377" s="150">
        <v>5.0000000000000002E-5</v>
      </c>
      <c r="R377" s="150">
        <f t="shared" si="72"/>
        <v>5.0000000000000002E-5</v>
      </c>
      <c r="S377" s="150">
        <v>0</v>
      </c>
      <c r="T377" s="151">
        <f t="shared" si="73"/>
        <v>0</v>
      </c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R377" s="152" t="s">
        <v>300</v>
      </c>
      <c r="AT377" s="152" t="s">
        <v>172</v>
      </c>
      <c r="AU377" s="152" t="s">
        <v>86</v>
      </c>
      <c r="AY377" s="16" t="s">
        <v>140</v>
      </c>
      <c r="BE377" s="153">
        <f t="shared" si="74"/>
        <v>0</v>
      </c>
      <c r="BF377" s="153">
        <f t="shared" si="75"/>
        <v>0</v>
      </c>
      <c r="BG377" s="153">
        <f t="shared" si="76"/>
        <v>0</v>
      </c>
      <c r="BH377" s="153">
        <f t="shared" si="77"/>
        <v>0</v>
      </c>
      <c r="BI377" s="153">
        <f t="shared" si="78"/>
        <v>0</v>
      </c>
      <c r="BJ377" s="16" t="s">
        <v>86</v>
      </c>
      <c r="BK377" s="154">
        <f t="shared" si="79"/>
        <v>0</v>
      </c>
      <c r="BL377" s="16" t="s">
        <v>220</v>
      </c>
      <c r="BM377" s="152" t="s">
        <v>883</v>
      </c>
    </row>
    <row r="378" spans="1:65" s="2" customFormat="1" ht="14.45" customHeight="1">
      <c r="A378" s="31"/>
      <c r="B378" s="140"/>
      <c r="C378" s="141" t="s">
        <v>884</v>
      </c>
      <c r="D378" s="141" t="s">
        <v>142</v>
      </c>
      <c r="E378" s="142" t="s">
        <v>885</v>
      </c>
      <c r="F378" s="143" t="s">
        <v>886</v>
      </c>
      <c r="G378" s="144" t="s">
        <v>270</v>
      </c>
      <c r="H378" s="145">
        <v>8</v>
      </c>
      <c r="I378" s="146"/>
      <c r="J378" s="145">
        <f t="shared" si="70"/>
        <v>0</v>
      </c>
      <c r="K378" s="147"/>
      <c r="L378" s="32"/>
      <c r="M378" s="148" t="s">
        <v>1</v>
      </c>
      <c r="N378" s="149" t="s">
        <v>42</v>
      </c>
      <c r="O378" s="57"/>
      <c r="P378" s="150">
        <f t="shared" si="71"/>
        <v>0</v>
      </c>
      <c r="Q378" s="150">
        <v>1E-4</v>
      </c>
      <c r="R378" s="150">
        <f t="shared" si="72"/>
        <v>8.0000000000000004E-4</v>
      </c>
      <c r="S378" s="150">
        <v>7.0029999999999995E-2</v>
      </c>
      <c r="T378" s="151">
        <f t="shared" si="73"/>
        <v>0.56023999999999996</v>
      </c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R378" s="152" t="s">
        <v>220</v>
      </c>
      <c r="AT378" s="152" t="s">
        <v>142</v>
      </c>
      <c r="AU378" s="152" t="s">
        <v>86</v>
      </c>
      <c r="AY378" s="16" t="s">
        <v>140</v>
      </c>
      <c r="BE378" s="153">
        <f t="shared" si="74"/>
        <v>0</v>
      </c>
      <c r="BF378" s="153">
        <f t="shared" si="75"/>
        <v>0</v>
      </c>
      <c r="BG378" s="153">
        <f t="shared" si="76"/>
        <v>0</v>
      </c>
      <c r="BH378" s="153">
        <f t="shared" si="77"/>
        <v>0</v>
      </c>
      <c r="BI378" s="153">
        <f t="shared" si="78"/>
        <v>0</v>
      </c>
      <c r="BJ378" s="16" t="s">
        <v>86</v>
      </c>
      <c r="BK378" s="154">
        <f t="shared" si="79"/>
        <v>0</v>
      </c>
      <c r="BL378" s="16" t="s">
        <v>220</v>
      </c>
      <c r="BM378" s="152" t="s">
        <v>887</v>
      </c>
    </row>
    <row r="379" spans="1:65" s="2" customFormat="1" ht="24.2" customHeight="1">
      <c r="A379" s="31"/>
      <c r="B379" s="140"/>
      <c r="C379" s="141" t="s">
        <v>888</v>
      </c>
      <c r="D379" s="141" t="s">
        <v>142</v>
      </c>
      <c r="E379" s="142" t="s">
        <v>889</v>
      </c>
      <c r="F379" s="143" t="s">
        <v>890</v>
      </c>
      <c r="G379" s="144" t="s">
        <v>832</v>
      </c>
      <c r="H379" s="145">
        <v>8</v>
      </c>
      <c r="I379" s="146"/>
      <c r="J379" s="145">
        <f t="shared" si="70"/>
        <v>0</v>
      </c>
      <c r="K379" s="147"/>
      <c r="L379" s="32"/>
      <c r="M379" s="148" t="s">
        <v>1</v>
      </c>
      <c r="N379" s="149" t="s">
        <v>42</v>
      </c>
      <c r="O379" s="57"/>
      <c r="P379" s="150">
        <f t="shared" si="71"/>
        <v>0</v>
      </c>
      <c r="Q379" s="150">
        <v>5.0000000000000002E-5</v>
      </c>
      <c r="R379" s="150">
        <f t="shared" si="72"/>
        <v>4.0000000000000002E-4</v>
      </c>
      <c r="S379" s="150">
        <v>0</v>
      </c>
      <c r="T379" s="151">
        <f t="shared" si="73"/>
        <v>0</v>
      </c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R379" s="152" t="s">
        <v>220</v>
      </c>
      <c r="AT379" s="152" t="s">
        <v>142</v>
      </c>
      <c r="AU379" s="152" t="s">
        <v>86</v>
      </c>
      <c r="AY379" s="16" t="s">
        <v>140</v>
      </c>
      <c r="BE379" s="153">
        <f t="shared" si="74"/>
        <v>0</v>
      </c>
      <c r="BF379" s="153">
        <f t="shared" si="75"/>
        <v>0</v>
      </c>
      <c r="BG379" s="153">
        <f t="shared" si="76"/>
        <v>0</v>
      </c>
      <c r="BH379" s="153">
        <f t="shared" si="77"/>
        <v>0</v>
      </c>
      <c r="BI379" s="153">
        <f t="shared" si="78"/>
        <v>0</v>
      </c>
      <c r="BJ379" s="16" t="s">
        <v>86</v>
      </c>
      <c r="BK379" s="154">
        <f t="shared" si="79"/>
        <v>0</v>
      </c>
      <c r="BL379" s="16" t="s">
        <v>220</v>
      </c>
      <c r="BM379" s="152" t="s">
        <v>891</v>
      </c>
    </row>
    <row r="380" spans="1:65" s="2" customFormat="1" ht="24.2" customHeight="1">
      <c r="A380" s="31"/>
      <c r="B380" s="140"/>
      <c r="C380" s="141" t="s">
        <v>892</v>
      </c>
      <c r="D380" s="141" t="s">
        <v>142</v>
      </c>
      <c r="E380" s="142" t="s">
        <v>893</v>
      </c>
      <c r="F380" s="143" t="s">
        <v>894</v>
      </c>
      <c r="G380" s="144" t="s">
        <v>270</v>
      </c>
      <c r="H380" s="145">
        <v>8</v>
      </c>
      <c r="I380" s="146"/>
      <c r="J380" s="145">
        <f t="shared" si="70"/>
        <v>0</v>
      </c>
      <c r="K380" s="147"/>
      <c r="L380" s="32"/>
      <c r="M380" s="148" t="s">
        <v>1</v>
      </c>
      <c r="N380" s="149" t="s">
        <v>42</v>
      </c>
      <c r="O380" s="57"/>
      <c r="P380" s="150">
        <f t="shared" si="71"/>
        <v>0</v>
      </c>
      <c r="Q380" s="150">
        <v>2.0000000000000002E-5</v>
      </c>
      <c r="R380" s="150">
        <f t="shared" si="72"/>
        <v>1.6000000000000001E-4</v>
      </c>
      <c r="S380" s="150">
        <v>0</v>
      </c>
      <c r="T380" s="151">
        <f t="shared" si="73"/>
        <v>0</v>
      </c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R380" s="152" t="s">
        <v>220</v>
      </c>
      <c r="AT380" s="152" t="s">
        <v>142</v>
      </c>
      <c r="AU380" s="152" t="s">
        <v>86</v>
      </c>
      <c r="AY380" s="16" t="s">
        <v>140</v>
      </c>
      <c r="BE380" s="153">
        <f t="shared" si="74"/>
        <v>0</v>
      </c>
      <c r="BF380" s="153">
        <f t="shared" si="75"/>
        <v>0</v>
      </c>
      <c r="BG380" s="153">
        <f t="shared" si="76"/>
        <v>0</v>
      </c>
      <c r="BH380" s="153">
        <f t="shared" si="77"/>
        <v>0</v>
      </c>
      <c r="BI380" s="153">
        <f t="shared" si="78"/>
        <v>0</v>
      </c>
      <c r="BJ380" s="16" t="s">
        <v>86</v>
      </c>
      <c r="BK380" s="154">
        <f t="shared" si="79"/>
        <v>0</v>
      </c>
      <c r="BL380" s="16" t="s">
        <v>220</v>
      </c>
      <c r="BM380" s="152" t="s">
        <v>895</v>
      </c>
    </row>
    <row r="381" spans="1:65" s="2" customFormat="1" ht="37.9" customHeight="1">
      <c r="A381" s="31"/>
      <c r="B381" s="140"/>
      <c r="C381" s="164" t="s">
        <v>896</v>
      </c>
      <c r="D381" s="164" t="s">
        <v>172</v>
      </c>
      <c r="E381" s="165" t="s">
        <v>897</v>
      </c>
      <c r="F381" s="166" t="s">
        <v>898</v>
      </c>
      <c r="G381" s="167" t="s">
        <v>270</v>
      </c>
      <c r="H381" s="168">
        <v>2</v>
      </c>
      <c r="I381" s="169"/>
      <c r="J381" s="168">
        <f t="shared" si="70"/>
        <v>0</v>
      </c>
      <c r="K381" s="170"/>
      <c r="L381" s="171"/>
      <c r="M381" s="172" t="s">
        <v>1</v>
      </c>
      <c r="N381" s="173" t="s">
        <v>42</v>
      </c>
      <c r="O381" s="57"/>
      <c r="P381" s="150">
        <f t="shared" si="71"/>
        <v>0</v>
      </c>
      <c r="Q381" s="150">
        <v>4.1840000000000002E-2</v>
      </c>
      <c r="R381" s="150">
        <f t="shared" si="72"/>
        <v>8.3680000000000004E-2</v>
      </c>
      <c r="S381" s="150">
        <v>0</v>
      </c>
      <c r="T381" s="151">
        <f t="shared" si="73"/>
        <v>0</v>
      </c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R381" s="152" t="s">
        <v>300</v>
      </c>
      <c r="AT381" s="152" t="s">
        <v>172</v>
      </c>
      <c r="AU381" s="152" t="s">
        <v>86</v>
      </c>
      <c r="AY381" s="16" t="s">
        <v>140</v>
      </c>
      <c r="BE381" s="153">
        <f t="shared" si="74"/>
        <v>0</v>
      </c>
      <c r="BF381" s="153">
        <f t="shared" si="75"/>
        <v>0</v>
      </c>
      <c r="BG381" s="153">
        <f t="shared" si="76"/>
        <v>0</v>
      </c>
      <c r="BH381" s="153">
        <f t="shared" si="77"/>
        <v>0</v>
      </c>
      <c r="BI381" s="153">
        <f t="shared" si="78"/>
        <v>0</v>
      </c>
      <c r="BJ381" s="16" t="s">
        <v>86</v>
      </c>
      <c r="BK381" s="154">
        <f t="shared" si="79"/>
        <v>0</v>
      </c>
      <c r="BL381" s="16" t="s">
        <v>220</v>
      </c>
      <c r="BM381" s="152" t="s">
        <v>899</v>
      </c>
    </row>
    <row r="382" spans="1:65" s="2" customFormat="1" ht="37.9" customHeight="1">
      <c r="A382" s="31"/>
      <c r="B382" s="140"/>
      <c r="C382" s="164" t="s">
        <v>900</v>
      </c>
      <c r="D382" s="164" t="s">
        <v>172</v>
      </c>
      <c r="E382" s="165" t="s">
        <v>901</v>
      </c>
      <c r="F382" s="166" t="s">
        <v>902</v>
      </c>
      <c r="G382" s="167" t="s">
        <v>270</v>
      </c>
      <c r="H382" s="168">
        <v>4</v>
      </c>
      <c r="I382" s="169"/>
      <c r="J382" s="168">
        <f t="shared" si="70"/>
        <v>0</v>
      </c>
      <c r="K382" s="170"/>
      <c r="L382" s="171"/>
      <c r="M382" s="172" t="s">
        <v>1</v>
      </c>
      <c r="N382" s="173" t="s">
        <v>42</v>
      </c>
      <c r="O382" s="57"/>
      <c r="P382" s="150">
        <f t="shared" si="71"/>
        <v>0</v>
      </c>
      <c r="Q382" s="150">
        <v>4.6850000000000003E-2</v>
      </c>
      <c r="R382" s="150">
        <f t="shared" si="72"/>
        <v>0.18740000000000001</v>
      </c>
      <c r="S382" s="150">
        <v>0</v>
      </c>
      <c r="T382" s="151">
        <f t="shared" si="73"/>
        <v>0</v>
      </c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R382" s="152" t="s">
        <v>300</v>
      </c>
      <c r="AT382" s="152" t="s">
        <v>172</v>
      </c>
      <c r="AU382" s="152" t="s">
        <v>86</v>
      </c>
      <c r="AY382" s="16" t="s">
        <v>140</v>
      </c>
      <c r="BE382" s="153">
        <f t="shared" si="74"/>
        <v>0</v>
      </c>
      <c r="BF382" s="153">
        <f t="shared" si="75"/>
        <v>0</v>
      </c>
      <c r="BG382" s="153">
        <f t="shared" si="76"/>
        <v>0</v>
      </c>
      <c r="BH382" s="153">
        <f t="shared" si="77"/>
        <v>0</v>
      </c>
      <c r="BI382" s="153">
        <f t="shared" si="78"/>
        <v>0</v>
      </c>
      <c r="BJ382" s="16" t="s">
        <v>86</v>
      </c>
      <c r="BK382" s="154">
        <f t="shared" si="79"/>
        <v>0</v>
      </c>
      <c r="BL382" s="16" t="s">
        <v>220</v>
      </c>
      <c r="BM382" s="152" t="s">
        <v>903</v>
      </c>
    </row>
    <row r="383" spans="1:65" s="2" customFormat="1" ht="37.9" customHeight="1">
      <c r="A383" s="31"/>
      <c r="B383" s="140"/>
      <c r="C383" s="164" t="s">
        <v>904</v>
      </c>
      <c r="D383" s="164" t="s">
        <v>172</v>
      </c>
      <c r="E383" s="165" t="s">
        <v>905</v>
      </c>
      <c r="F383" s="166" t="s">
        <v>906</v>
      </c>
      <c r="G383" s="167" t="s">
        <v>270</v>
      </c>
      <c r="H383" s="168">
        <v>2</v>
      </c>
      <c r="I383" s="169"/>
      <c r="J383" s="168">
        <f t="shared" si="70"/>
        <v>0</v>
      </c>
      <c r="K383" s="170"/>
      <c r="L383" s="171"/>
      <c r="M383" s="172" t="s">
        <v>1</v>
      </c>
      <c r="N383" s="173" t="s">
        <v>42</v>
      </c>
      <c r="O383" s="57"/>
      <c r="P383" s="150">
        <f t="shared" si="71"/>
        <v>0</v>
      </c>
      <c r="Q383" s="150">
        <v>7.1040000000000006E-2</v>
      </c>
      <c r="R383" s="150">
        <f t="shared" si="72"/>
        <v>0.14208000000000001</v>
      </c>
      <c r="S383" s="150">
        <v>0</v>
      </c>
      <c r="T383" s="151">
        <f t="shared" si="73"/>
        <v>0</v>
      </c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R383" s="152" t="s">
        <v>300</v>
      </c>
      <c r="AT383" s="152" t="s">
        <v>172</v>
      </c>
      <c r="AU383" s="152" t="s">
        <v>86</v>
      </c>
      <c r="AY383" s="16" t="s">
        <v>140</v>
      </c>
      <c r="BE383" s="153">
        <f t="shared" si="74"/>
        <v>0</v>
      </c>
      <c r="BF383" s="153">
        <f t="shared" si="75"/>
        <v>0</v>
      </c>
      <c r="BG383" s="153">
        <f t="shared" si="76"/>
        <v>0</v>
      </c>
      <c r="BH383" s="153">
        <f t="shared" si="77"/>
        <v>0</v>
      </c>
      <c r="BI383" s="153">
        <f t="shared" si="78"/>
        <v>0</v>
      </c>
      <c r="BJ383" s="16" t="s">
        <v>86</v>
      </c>
      <c r="BK383" s="154">
        <f t="shared" si="79"/>
        <v>0</v>
      </c>
      <c r="BL383" s="16" t="s">
        <v>220</v>
      </c>
      <c r="BM383" s="152" t="s">
        <v>907</v>
      </c>
    </row>
    <row r="384" spans="1:65" s="2" customFormat="1" ht="14.45" customHeight="1">
      <c r="A384" s="31"/>
      <c r="B384" s="140"/>
      <c r="C384" s="141" t="s">
        <v>908</v>
      </c>
      <c r="D384" s="141" t="s">
        <v>142</v>
      </c>
      <c r="E384" s="142" t="s">
        <v>909</v>
      </c>
      <c r="F384" s="143" t="s">
        <v>910</v>
      </c>
      <c r="G384" s="144" t="s">
        <v>270</v>
      </c>
      <c r="H384" s="145">
        <v>8</v>
      </c>
      <c r="I384" s="146"/>
      <c r="J384" s="145">
        <f t="shared" si="70"/>
        <v>0</v>
      </c>
      <c r="K384" s="147"/>
      <c r="L384" s="32"/>
      <c r="M384" s="148" t="s">
        <v>1</v>
      </c>
      <c r="N384" s="149" t="s">
        <v>42</v>
      </c>
      <c r="O384" s="57"/>
      <c r="P384" s="150">
        <f t="shared" si="71"/>
        <v>0</v>
      </c>
      <c r="Q384" s="150">
        <v>0</v>
      </c>
      <c r="R384" s="150">
        <f t="shared" si="72"/>
        <v>0</v>
      </c>
      <c r="S384" s="150">
        <v>0</v>
      </c>
      <c r="T384" s="151">
        <f t="shared" si="73"/>
        <v>0</v>
      </c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R384" s="152" t="s">
        <v>220</v>
      </c>
      <c r="AT384" s="152" t="s">
        <v>142</v>
      </c>
      <c r="AU384" s="152" t="s">
        <v>86</v>
      </c>
      <c r="AY384" s="16" t="s">
        <v>140</v>
      </c>
      <c r="BE384" s="153">
        <f t="shared" si="74"/>
        <v>0</v>
      </c>
      <c r="BF384" s="153">
        <f t="shared" si="75"/>
        <v>0</v>
      </c>
      <c r="BG384" s="153">
        <f t="shared" si="76"/>
        <v>0</v>
      </c>
      <c r="BH384" s="153">
        <f t="shared" si="77"/>
        <v>0</v>
      </c>
      <c r="BI384" s="153">
        <f t="shared" si="78"/>
        <v>0</v>
      </c>
      <c r="BJ384" s="16" t="s">
        <v>86</v>
      </c>
      <c r="BK384" s="154">
        <f t="shared" si="79"/>
        <v>0</v>
      </c>
      <c r="BL384" s="16" t="s">
        <v>220</v>
      </c>
      <c r="BM384" s="152" t="s">
        <v>911</v>
      </c>
    </row>
    <row r="385" spans="1:65" s="2" customFormat="1" ht="24.2" customHeight="1">
      <c r="A385" s="31"/>
      <c r="B385" s="140"/>
      <c r="C385" s="141" t="s">
        <v>912</v>
      </c>
      <c r="D385" s="141" t="s">
        <v>142</v>
      </c>
      <c r="E385" s="142" t="s">
        <v>913</v>
      </c>
      <c r="F385" s="143" t="s">
        <v>914</v>
      </c>
      <c r="G385" s="144" t="s">
        <v>270</v>
      </c>
      <c r="H385" s="145">
        <v>8</v>
      </c>
      <c r="I385" s="146"/>
      <c r="J385" s="145">
        <f t="shared" si="70"/>
        <v>0</v>
      </c>
      <c r="K385" s="147"/>
      <c r="L385" s="32"/>
      <c r="M385" s="148" t="s">
        <v>1</v>
      </c>
      <c r="N385" s="149" t="s">
        <v>42</v>
      </c>
      <c r="O385" s="57"/>
      <c r="P385" s="150">
        <f t="shared" si="71"/>
        <v>0</v>
      </c>
      <c r="Q385" s="150">
        <v>1.0000000000000001E-5</v>
      </c>
      <c r="R385" s="150">
        <f t="shared" si="72"/>
        <v>8.0000000000000007E-5</v>
      </c>
      <c r="S385" s="150">
        <v>7.5000000000000002E-4</v>
      </c>
      <c r="T385" s="151">
        <f t="shared" si="73"/>
        <v>6.0000000000000001E-3</v>
      </c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R385" s="152" t="s">
        <v>220</v>
      </c>
      <c r="AT385" s="152" t="s">
        <v>142</v>
      </c>
      <c r="AU385" s="152" t="s">
        <v>86</v>
      </c>
      <c r="AY385" s="16" t="s">
        <v>140</v>
      </c>
      <c r="BE385" s="153">
        <f t="shared" si="74"/>
        <v>0</v>
      </c>
      <c r="BF385" s="153">
        <f t="shared" si="75"/>
        <v>0</v>
      </c>
      <c r="BG385" s="153">
        <f t="shared" si="76"/>
        <v>0</v>
      </c>
      <c r="BH385" s="153">
        <f t="shared" si="77"/>
        <v>0</v>
      </c>
      <c r="BI385" s="153">
        <f t="shared" si="78"/>
        <v>0</v>
      </c>
      <c r="BJ385" s="16" t="s">
        <v>86</v>
      </c>
      <c r="BK385" s="154">
        <f t="shared" si="79"/>
        <v>0</v>
      </c>
      <c r="BL385" s="16" t="s">
        <v>220</v>
      </c>
      <c r="BM385" s="152" t="s">
        <v>915</v>
      </c>
    </row>
    <row r="386" spans="1:65" s="2" customFormat="1" ht="14.45" customHeight="1">
      <c r="A386" s="31"/>
      <c r="B386" s="140"/>
      <c r="C386" s="141" t="s">
        <v>916</v>
      </c>
      <c r="D386" s="141" t="s">
        <v>142</v>
      </c>
      <c r="E386" s="142" t="s">
        <v>917</v>
      </c>
      <c r="F386" s="143" t="s">
        <v>918</v>
      </c>
      <c r="G386" s="144" t="s">
        <v>417</v>
      </c>
      <c r="H386" s="146"/>
      <c r="I386" s="146"/>
      <c r="J386" s="145">
        <f t="shared" si="70"/>
        <v>0</v>
      </c>
      <c r="K386" s="147"/>
      <c r="L386" s="32"/>
      <c r="M386" s="148" t="s">
        <v>1</v>
      </c>
      <c r="N386" s="149" t="s">
        <v>42</v>
      </c>
      <c r="O386" s="57"/>
      <c r="P386" s="150">
        <f t="shared" si="71"/>
        <v>0</v>
      </c>
      <c r="Q386" s="150">
        <v>0</v>
      </c>
      <c r="R386" s="150">
        <f t="shared" si="72"/>
        <v>0</v>
      </c>
      <c r="S386" s="150">
        <v>0</v>
      </c>
      <c r="T386" s="151">
        <f t="shared" si="73"/>
        <v>0</v>
      </c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R386" s="152" t="s">
        <v>220</v>
      </c>
      <c r="AT386" s="152" t="s">
        <v>142</v>
      </c>
      <c r="AU386" s="152" t="s">
        <v>86</v>
      </c>
      <c r="AY386" s="16" t="s">
        <v>140</v>
      </c>
      <c r="BE386" s="153">
        <f t="shared" si="74"/>
        <v>0</v>
      </c>
      <c r="BF386" s="153">
        <f t="shared" si="75"/>
        <v>0</v>
      </c>
      <c r="BG386" s="153">
        <f t="shared" si="76"/>
        <v>0</v>
      </c>
      <c r="BH386" s="153">
        <f t="shared" si="77"/>
        <v>0</v>
      </c>
      <c r="BI386" s="153">
        <f t="shared" si="78"/>
        <v>0</v>
      </c>
      <c r="BJ386" s="16" t="s">
        <v>86</v>
      </c>
      <c r="BK386" s="154">
        <f t="shared" si="79"/>
        <v>0</v>
      </c>
      <c r="BL386" s="16" t="s">
        <v>220</v>
      </c>
      <c r="BM386" s="152" t="s">
        <v>919</v>
      </c>
    </row>
    <row r="387" spans="1:65" s="12" customFormat="1" ht="22.9" customHeight="1">
      <c r="B387" s="128"/>
      <c r="D387" s="129" t="s">
        <v>75</v>
      </c>
      <c r="E387" s="138" t="s">
        <v>920</v>
      </c>
      <c r="F387" s="138" t="s">
        <v>921</v>
      </c>
      <c r="I387" s="131"/>
      <c r="J387" s="139">
        <f>BK387</f>
        <v>0</v>
      </c>
      <c r="L387" s="128"/>
      <c r="M387" s="132"/>
      <c r="N387" s="133"/>
      <c r="O387" s="133"/>
      <c r="P387" s="134">
        <f>SUM(P388:P397)</f>
        <v>0</v>
      </c>
      <c r="Q387" s="133"/>
      <c r="R387" s="134">
        <f>SUM(R388:R397)</f>
        <v>2.3959999999999995E-2</v>
      </c>
      <c r="S387" s="133"/>
      <c r="T387" s="135">
        <f>SUM(T388:T397)</f>
        <v>0</v>
      </c>
      <c r="AR387" s="129" t="s">
        <v>86</v>
      </c>
      <c r="AT387" s="136" t="s">
        <v>75</v>
      </c>
      <c r="AU387" s="136" t="s">
        <v>81</v>
      </c>
      <c r="AY387" s="129" t="s">
        <v>140</v>
      </c>
      <c r="BK387" s="137">
        <f>SUM(BK388:BK397)</f>
        <v>0</v>
      </c>
    </row>
    <row r="388" spans="1:65" s="2" customFormat="1" ht="14.45" customHeight="1">
      <c r="A388" s="31"/>
      <c r="B388" s="140"/>
      <c r="C388" s="141" t="s">
        <v>922</v>
      </c>
      <c r="D388" s="141" t="s">
        <v>142</v>
      </c>
      <c r="E388" s="142" t="s">
        <v>923</v>
      </c>
      <c r="F388" s="143" t="s">
        <v>924</v>
      </c>
      <c r="G388" s="144" t="s">
        <v>270</v>
      </c>
      <c r="H388" s="145">
        <v>11</v>
      </c>
      <c r="I388" s="146"/>
      <c r="J388" s="145">
        <f>ROUND(I388*H388,3)</f>
        <v>0</v>
      </c>
      <c r="K388" s="147"/>
      <c r="L388" s="32"/>
      <c r="M388" s="148" t="s">
        <v>1</v>
      </c>
      <c r="N388" s="149" t="s">
        <v>42</v>
      </c>
      <c r="O388" s="57"/>
      <c r="P388" s="150">
        <f>O388*H388</f>
        <v>0</v>
      </c>
      <c r="Q388" s="150">
        <v>1.2E-4</v>
      </c>
      <c r="R388" s="150">
        <f>Q388*H388</f>
        <v>1.32E-3</v>
      </c>
      <c r="S388" s="150">
        <v>0</v>
      </c>
      <c r="T388" s="151">
        <f>S388*H388</f>
        <v>0</v>
      </c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R388" s="152" t="s">
        <v>220</v>
      </c>
      <c r="AT388" s="152" t="s">
        <v>142</v>
      </c>
      <c r="AU388" s="152" t="s">
        <v>86</v>
      </c>
      <c r="AY388" s="16" t="s">
        <v>140</v>
      </c>
      <c r="BE388" s="153">
        <f>IF(N388="základná",J388,0)</f>
        <v>0</v>
      </c>
      <c r="BF388" s="153">
        <f>IF(N388="znížená",J388,0)</f>
        <v>0</v>
      </c>
      <c r="BG388" s="153">
        <f>IF(N388="zákl. prenesená",J388,0)</f>
        <v>0</v>
      </c>
      <c r="BH388" s="153">
        <f>IF(N388="zníž. prenesená",J388,0)</f>
        <v>0</v>
      </c>
      <c r="BI388" s="153">
        <f>IF(N388="nulová",J388,0)</f>
        <v>0</v>
      </c>
      <c r="BJ388" s="16" t="s">
        <v>86</v>
      </c>
      <c r="BK388" s="154">
        <f>ROUND(I388*H388,3)</f>
        <v>0</v>
      </c>
      <c r="BL388" s="16" t="s">
        <v>220</v>
      </c>
      <c r="BM388" s="152" t="s">
        <v>925</v>
      </c>
    </row>
    <row r="389" spans="1:65" s="13" customFormat="1" ht="11.25">
      <c r="B389" s="155"/>
      <c r="D389" s="156" t="s">
        <v>147</v>
      </c>
      <c r="E389" s="157" t="s">
        <v>1</v>
      </c>
      <c r="F389" s="158" t="s">
        <v>926</v>
      </c>
      <c r="H389" s="159">
        <v>7</v>
      </c>
      <c r="I389" s="160"/>
      <c r="L389" s="155"/>
      <c r="M389" s="161"/>
      <c r="N389" s="162"/>
      <c r="O389" s="162"/>
      <c r="P389" s="162"/>
      <c r="Q389" s="162"/>
      <c r="R389" s="162"/>
      <c r="S389" s="162"/>
      <c r="T389" s="163"/>
      <c r="AT389" s="157" t="s">
        <v>147</v>
      </c>
      <c r="AU389" s="157" t="s">
        <v>86</v>
      </c>
      <c r="AV389" s="13" t="s">
        <v>86</v>
      </c>
      <c r="AW389" s="13" t="s">
        <v>31</v>
      </c>
      <c r="AX389" s="13" t="s">
        <v>76</v>
      </c>
      <c r="AY389" s="157" t="s">
        <v>140</v>
      </c>
    </row>
    <row r="390" spans="1:65" s="13" customFormat="1" ht="11.25">
      <c r="B390" s="155"/>
      <c r="D390" s="156" t="s">
        <v>147</v>
      </c>
      <c r="E390" s="157" t="s">
        <v>1</v>
      </c>
      <c r="F390" s="158" t="s">
        <v>927</v>
      </c>
      <c r="H390" s="159">
        <v>2</v>
      </c>
      <c r="I390" s="160"/>
      <c r="L390" s="155"/>
      <c r="M390" s="161"/>
      <c r="N390" s="162"/>
      <c r="O390" s="162"/>
      <c r="P390" s="162"/>
      <c r="Q390" s="162"/>
      <c r="R390" s="162"/>
      <c r="S390" s="162"/>
      <c r="T390" s="163"/>
      <c r="AT390" s="157" t="s">
        <v>147</v>
      </c>
      <c r="AU390" s="157" t="s">
        <v>86</v>
      </c>
      <c r="AV390" s="13" t="s">
        <v>86</v>
      </c>
      <c r="AW390" s="13" t="s">
        <v>31</v>
      </c>
      <c r="AX390" s="13" t="s">
        <v>76</v>
      </c>
      <c r="AY390" s="157" t="s">
        <v>140</v>
      </c>
    </row>
    <row r="391" spans="1:65" s="13" customFormat="1" ht="11.25">
      <c r="B391" s="155"/>
      <c r="D391" s="156" t="s">
        <v>147</v>
      </c>
      <c r="E391" s="157" t="s">
        <v>1</v>
      </c>
      <c r="F391" s="158" t="s">
        <v>928</v>
      </c>
      <c r="H391" s="159">
        <v>2</v>
      </c>
      <c r="I391" s="160"/>
      <c r="L391" s="155"/>
      <c r="M391" s="161"/>
      <c r="N391" s="162"/>
      <c r="O391" s="162"/>
      <c r="P391" s="162"/>
      <c r="Q391" s="162"/>
      <c r="R391" s="162"/>
      <c r="S391" s="162"/>
      <c r="T391" s="163"/>
      <c r="AT391" s="157" t="s">
        <v>147</v>
      </c>
      <c r="AU391" s="157" t="s">
        <v>86</v>
      </c>
      <c r="AV391" s="13" t="s">
        <v>86</v>
      </c>
      <c r="AW391" s="13" t="s">
        <v>31</v>
      </c>
      <c r="AX391" s="13" t="s">
        <v>76</v>
      </c>
      <c r="AY391" s="157" t="s">
        <v>140</v>
      </c>
    </row>
    <row r="392" spans="1:65" s="14" customFormat="1" ht="11.25">
      <c r="B392" s="174"/>
      <c r="D392" s="156" t="s">
        <v>147</v>
      </c>
      <c r="E392" s="175" t="s">
        <v>1</v>
      </c>
      <c r="F392" s="176" t="s">
        <v>235</v>
      </c>
      <c r="H392" s="177">
        <v>11</v>
      </c>
      <c r="I392" s="178"/>
      <c r="L392" s="174"/>
      <c r="M392" s="179"/>
      <c r="N392" s="180"/>
      <c r="O392" s="180"/>
      <c r="P392" s="180"/>
      <c r="Q392" s="180"/>
      <c r="R392" s="180"/>
      <c r="S392" s="180"/>
      <c r="T392" s="181"/>
      <c r="AT392" s="175" t="s">
        <v>147</v>
      </c>
      <c r="AU392" s="175" t="s">
        <v>86</v>
      </c>
      <c r="AV392" s="14" t="s">
        <v>145</v>
      </c>
      <c r="AW392" s="14" t="s">
        <v>31</v>
      </c>
      <c r="AX392" s="14" t="s">
        <v>81</v>
      </c>
      <c r="AY392" s="175" t="s">
        <v>140</v>
      </c>
    </row>
    <row r="393" spans="1:65" s="2" customFormat="1" ht="14.45" customHeight="1">
      <c r="A393" s="31"/>
      <c r="B393" s="140"/>
      <c r="C393" s="164" t="s">
        <v>929</v>
      </c>
      <c r="D393" s="164" t="s">
        <v>172</v>
      </c>
      <c r="E393" s="165" t="s">
        <v>930</v>
      </c>
      <c r="F393" s="166" t="s">
        <v>931</v>
      </c>
      <c r="G393" s="167" t="s">
        <v>270</v>
      </c>
      <c r="H393" s="168">
        <v>7</v>
      </c>
      <c r="I393" s="169"/>
      <c r="J393" s="168">
        <f>ROUND(I393*H393,3)</f>
        <v>0</v>
      </c>
      <c r="K393" s="170"/>
      <c r="L393" s="171"/>
      <c r="M393" s="172" t="s">
        <v>1</v>
      </c>
      <c r="N393" s="173" t="s">
        <v>42</v>
      </c>
      <c r="O393" s="57"/>
      <c r="P393" s="150">
        <f>O393*H393</f>
        <v>0</v>
      </c>
      <c r="Q393" s="150">
        <v>1.4E-3</v>
      </c>
      <c r="R393" s="150">
        <f>Q393*H393</f>
        <v>9.7999999999999997E-3</v>
      </c>
      <c r="S393" s="150">
        <v>0</v>
      </c>
      <c r="T393" s="151">
        <f>S393*H393</f>
        <v>0</v>
      </c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R393" s="152" t="s">
        <v>300</v>
      </c>
      <c r="AT393" s="152" t="s">
        <v>172</v>
      </c>
      <c r="AU393" s="152" t="s">
        <v>86</v>
      </c>
      <c r="AY393" s="16" t="s">
        <v>140</v>
      </c>
      <c r="BE393" s="153">
        <f>IF(N393="základná",J393,0)</f>
        <v>0</v>
      </c>
      <c r="BF393" s="153">
        <f>IF(N393="znížená",J393,0)</f>
        <v>0</v>
      </c>
      <c r="BG393" s="153">
        <f>IF(N393="zákl. prenesená",J393,0)</f>
        <v>0</v>
      </c>
      <c r="BH393" s="153">
        <f>IF(N393="zníž. prenesená",J393,0)</f>
        <v>0</v>
      </c>
      <c r="BI393" s="153">
        <f>IF(N393="nulová",J393,0)</f>
        <v>0</v>
      </c>
      <c r="BJ393" s="16" t="s">
        <v>86</v>
      </c>
      <c r="BK393" s="154">
        <f>ROUND(I393*H393,3)</f>
        <v>0</v>
      </c>
      <c r="BL393" s="16" t="s">
        <v>220</v>
      </c>
      <c r="BM393" s="152" t="s">
        <v>932</v>
      </c>
    </row>
    <row r="394" spans="1:65" s="2" customFormat="1" ht="14.45" customHeight="1">
      <c r="A394" s="31"/>
      <c r="B394" s="140"/>
      <c r="C394" s="164" t="s">
        <v>933</v>
      </c>
      <c r="D394" s="164" t="s">
        <v>172</v>
      </c>
      <c r="E394" s="165" t="s">
        <v>934</v>
      </c>
      <c r="F394" s="166" t="s">
        <v>935</v>
      </c>
      <c r="G394" s="167" t="s">
        <v>270</v>
      </c>
      <c r="H394" s="168">
        <v>2</v>
      </c>
      <c r="I394" s="169"/>
      <c r="J394" s="168">
        <f>ROUND(I394*H394,3)</f>
        <v>0</v>
      </c>
      <c r="K394" s="170"/>
      <c r="L394" s="171"/>
      <c r="M394" s="172" t="s">
        <v>1</v>
      </c>
      <c r="N394" s="173" t="s">
        <v>42</v>
      </c>
      <c r="O394" s="57"/>
      <c r="P394" s="150">
        <f>O394*H394</f>
        <v>0</v>
      </c>
      <c r="Q394" s="150">
        <v>2.2000000000000001E-3</v>
      </c>
      <c r="R394" s="150">
        <f>Q394*H394</f>
        <v>4.4000000000000003E-3</v>
      </c>
      <c r="S394" s="150">
        <v>0</v>
      </c>
      <c r="T394" s="151">
        <f>S394*H394</f>
        <v>0</v>
      </c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R394" s="152" t="s">
        <v>300</v>
      </c>
      <c r="AT394" s="152" t="s">
        <v>172</v>
      </c>
      <c r="AU394" s="152" t="s">
        <v>86</v>
      </c>
      <c r="AY394" s="16" t="s">
        <v>140</v>
      </c>
      <c r="BE394" s="153">
        <f>IF(N394="základná",J394,0)</f>
        <v>0</v>
      </c>
      <c r="BF394" s="153">
        <f>IF(N394="znížená",J394,0)</f>
        <v>0</v>
      </c>
      <c r="BG394" s="153">
        <f>IF(N394="zákl. prenesená",J394,0)</f>
        <v>0</v>
      </c>
      <c r="BH394" s="153">
        <f>IF(N394="zníž. prenesená",J394,0)</f>
        <v>0</v>
      </c>
      <c r="BI394" s="153">
        <f>IF(N394="nulová",J394,0)</f>
        <v>0</v>
      </c>
      <c r="BJ394" s="16" t="s">
        <v>86</v>
      </c>
      <c r="BK394" s="154">
        <f>ROUND(I394*H394,3)</f>
        <v>0</v>
      </c>
      <c r="BL394" s="16" t="s">
        <v>220</v>
      </c>
      <c r="BM394" s="152" t="s">
        <v>936</v>
      </c>
    </row>
    <row r="395" spans="1:65" s="2" customFormat="1" ht="14.45" customHeight="1">
      <c r="A395" s="31"/>
      <c r="B395" s="140"/>
      <c r="C395" s="164" t="s">
        <v>937</v>
      </c>
      <c r="D395" s="164" t="s">
        <v>172</v>
      </c>
      <c r="E395" s="165" t="s">
        <v>938</v>
      </c>
      <c r="F395" s="166" t="s">
        <v>939</v>
      </c>
      <c r="G395" s="167" t="s">
        <v>270</v>
      </c>
      <c r="H395" s="168">
        <v>2</v>
      </c>
      <c r="I395" s="169"/>
      <c r="J395" s="168">
        <f>ROUND(I395*H395,3)</f>
        <v>0</v>
      </c>
      <c r="K395" s="170"/>
      <c r="L395" s="171"/>
      <c r="M395" s="172" t="s">
        <v>1</v>
      </c>
      <c r="N395" s="173" t="s">
        <v>42</v>
      </c>
      <c r="O395" s="57"/>
      <c r="P395" s="150">
        <f>O395*H395</f>
        <v>0</v>
      </c>
      <c r="Q395" s="150">
        <v>4.1999999999999997E-3</v>
      </c>
      <c r="R395" s="150">
        <f>Q395*H395</f>
        <v>8.3999999999999995E-3</v>
      </c>
      <c r="S395" s="150">
        <v>0</v>
      </c>
      <c r="T395" s="151">
        <f>S395*H395</f>
        <v>0</v>
      </c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R395" s="152" t="s">
        <v>300</v>
      </c>
      <c r="AT395" s="152" t="s">
        <v>172</v>
      </c>
      <c r="AU395" s="152" t="s">
        <v>86</v>
      </c>
      <c r="AY395" s="16" t="s">
        <v>140</v>
      </c>
      <c r="BE395" s="153">
        <f>IF(N395="základná",J395,0)</f>
        <v>0</v>
      </c>
      <c r="BF395" s="153">
        <f>IF(N395="znížená",J395,0)</f>
        <v>0</v>
      </c>
      <c r="BG395" s="153">
        <f>IF(N395="zákl. prenesená",J395,0)</f>
        <v>0</v>
      </c>
      <c r="BH395" s="153">
        <f>IF(N395="zníž. prenesená",J395,0)</f>
        <v>0</v>
      </c>
      <c r="BI395" s="153">
        <f>IF(N395="nulová",J395,0)</f>
        <v>0</v>
      </c>
      <c r="BJ395" s="16" t="s">
        <v>86</v>
      </c>
      <c r="BK395" s="154">
        <f>ROUND(I395*H395,3)</f>
        <v>0</v>
      </c>
      <c r="BL395" s="16" t="s">
        <v>220</v>
      </c>
      <c r="BM395" s="152" t="s">
        <v>940</v>
      </c>
    </row>
    <row r="396" spans="1:65" s="2" customFormat="1" ht="14.45" customHeight="1">
      <c r="A396" s="31"/>
      <c r="B396" s="140"/>
      <c r="C396" s="164" t="s">
        <v>941</v>
      </c>
      <c r="D396" s="164" t="s">
        <v>172</v>
      </c>
      <c r="E396" s="165" t="s">
        <v>942</v>
      </c>
      <c r="F396" s="166" t="s">
        <v>943</v>
      </c>
      <c r="G396" s="167" t="s">
        <v>270</v>
      </c>
      <c r="H396" s="168">
        <v>2</v>
      </c>
      <c r="I396" s="169"/>
      <c r="J396" s="168">
        <f>ROUND(I396*H396,3)</f>
        <v>0</v>
      </c>
      <c r="K396" s="170"/>
      <c r="L396" s="171"/>
      <c r="M396" s="172" t="s">
        <v>1</v>
      </c>
      <c r="N396" s="173" t="s">
        <v>42</v>
      </c>
      <c r="O396" s="57"/>
      <c r="P396" s="150">
        <f>O396*H396</f>
        <v>0</v>
      </c>
      <c r="Q396" s="150">
        <v>2.0000000000000002E-5</v>
      </c>
      <c r="R396" s="150">
        <f>Q396*H396</f>
        <v>4.0000000000000003E-5</v>
      </c>
      <c r="S396" s="150">
        <v>0</v>
      </c>
      <c r="T396" s="151">
        <f>S396*H396</f>
        <v>0</v>
      </c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R396" s="152" t="s">
        <v>300</v>
      </c>
      <c r="AT396" s="152" t="s">
        <v>172</v>
      </c>
      <c r="AU396" s="152" t="s">
        <v>86</v>
      </c>
      <c r="AY396" s="16" t="s">
        <v>140</v>
      </c>
      <c r="BE396" s="153">
        <f>IF(N396="základná",J396,0)</f>
        <v>0</v>
      </c>
      <c r="BF396" s="153">
        <f>IF(N396="znížená",J396,0)</f>
        <v>0</v>
      </c>
      <c r="BG396" s="153">
        <f>IF(N396="zákl. prenesená",J396,0)</f>
        <v>0</v>
      </c>
      <c r="BH396" s="153">
        <f>IF(N396="zníž. prenesená",J396,0)</f>
        <v>0</v>
      </c>
      <c r="BI396" s="153">
        <f>IF(N396="nulová",J396,0)</f>
        <v>0</v>
      </c>
      <c r="BJ396" s="16" t="s">
        <v>86</v>
      </c>
      <c r="BK396" s="154">
        <f>ROUND(I396*H396,3)</f>
        <v>0</v>
      </c>
      <c r="BL396" s="16" t="s">
        <v>220</v>
      </c>
      <c r="BM396" s="152" t="s">
        <v>944</v>
      </c>
    </row>
    <row r="397" spans="1:65" s="2" customFormat="1" ht="14.45" customHeight="1">
      <c r="A397" s="31"/>
      <c r="B397" s="140"/>
      <c r="C397" s="141" t="s">
        <v>945</v>
      </c>
      <c r="D397" s="141" t="s">
        <v>142</v>
      </c>
      <c r="E397" s="142" t="s">
        <v>946</v>
      </c>
      <c r="F397" s="143" t="s">
        <v>947</v>
      </c>
      <c r="G397" s="144" t="s">
        <v>417</v>
      </c>
      <c r="H397" s="146"/>
      <c r="I397" s="146"/>
      <c r="J397" s="145">
        <f>ROUND(I397*H397,3)</f>
        <v>0</v>
      </c>
      <c r="K397" s="147"/>
      <c r="L397" s="32"/>
      <c r="M397" s="148" t="s">
        <v>1</v>
      </c>
      <c r="N397" s="149" t="s">
        <v>42</v>
      </c>
      <c r="O397" s="57"/>
      <c r="P397" s="150">
        <f>O397*H397</f>
        <v>0</v>
      </c>
      <c r="Q397" s="150">
        <v>0</v>
      </c>
      <c r="R397" s="150">
        <f>Q397*H397</f>
        <v>0</v>
      </c>
      <c r="S397" s="150">
        <v>0</v>
      </c>
      <c r="T397" s="151">
        <f>S397*H397</f>
        <v>0</v>
      </c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R397" s="152" t="s">
        <v>220</v>
      </c>
      <c r="AT397" s="152" t="s">
        <v>142</v>
      </c>
      <c r="AU397" s="152" t="s">
        <v>86</v>
      </c>
      <c r="AY397" s="16" t="s">
        <v>140</v>
      </c>
      <c r="BE397" s="153">
        <f>IF(N397="základná",J397,0)</f>
        <v>0</v>
      </c>
      <c r="BF397" s="153">
        <f>IF(N397="znížená",J397,0)</f>
        <v>0</v>
      </c>
      <c r="BG397" s="153">
        <f>IF(N397="zákl. prenesená",J397,0)</f>
        <v>0</v>
      </c>
      <c r="BH397" s="153">
        <f>IF(N397="zníž. prenesená",J397,0)</f>
        <v>0</v>
      </c>
      <c r="BI397" s="153">
        <f>IF(N397="nulová",J397,0)</f>
        <v>0</v>
      </c>
      <c r="BJ397" s="16" t="s">
        <v>86</v>
      </c>
      <c r="BK397" s="154">
        <f>ROUND(I397*H397,3)</f>
        <v>0</v>
      </c>
      <c r="BL397" s="16" t="s">
        <v>220</v>
      </c>
      <c r="BM397" s="152" t="s">
        <v>948</v>
      </c>
    </row>
    <row r="398" spans="1:65" s="12" customFormat="1" ht="22.9" customHeight="1">
      <c r="B398" s="128"/>
      <c r="D398" s="129" t="s">
        <v>75</v>
      </c>
      <c r="E398" s="138" t="s">
        <v>949</v>
      </c>
      <c r="F398" s="138" t="s">
        <v>950</v>
      </c>
      <c r="I398" s="131"/>
      <c r="J398" s="139">
        <f>BK398</f>
        <v>0</v>
      </c>
      <c r="L398" s="128"/>
      <c r="M398" s="132"/>
      <c r="N398" s="133"/>
      <c r="O398" s="133"/>
      <c r="P398" s="134">
        <f>SUM(P399:P408)</f>
        <v>0</v>
      </c>
      <c r="Q398" s="133"/>
      <c r="R398" s="134">
        <f>SUM(R399:R408)</f>
        <v>0.23040000000000002</v>
      </c>
      <c r="S398" s="133"/>
      <c r="T398" s="135">
        <f>SUM(T399:T408)</f>
        <v>0</v>
      </c>
      <c r="AR398" s="129" t="s">
        <v>86</v>
      </c>
      <c r="AT398" s="136" t="s">
        <v>75</v>
      </c>
      <c r="AU398" s="136" t="s">
        <v>81</v>
      </c>
      <c r="AY398" s="129" t="s">
        <v>140</v>
      </c>
      <c r="BK398" s="137">
        <f>SUM(BK399:BK408)</f>
        <v>0</v>
      </c>
    </row>
    <row r="399" spans="1:65" s="2" customFormat="1" ht="14.45" customHeight="1">
      <c r="A399" s="31"/>
      <c r="B399" s="140"/>
      <c r="C399" s="141" t="s">
        <v>951</v>
      </c>
      <c r="D399" s="141" t="s">
        <v>142</v>
      </c>
      <c r="E399" s="142" t="s">
        <v>952</v>
      </c>
      <c r="F399" s="143" t="s">
        <v>953</v>
      </c>
      <c r="G399" s="144" t="s">
        <v>270</v>
      </c>
      <c r="H399" s="145">
        <v>4</v>
      </c>
      <c r="I399" s="146"/>
      <c r="J399" s="145">
        <f>ROUND(I399*H399,3)</f>
        <v>0</v>
      </c>
      <c r="K399" s="147"/>
      <c r="L399" s="32"/>
      <c r="M399" s="148" t="s">
        <v>1</v>
      </c>
      <c r="N399" s="149" t="s">
        <v>42</v>
      </c>
      <c r="O399" s="57"/>
      <c r="P399" s="150">
        <f>O399*H399</f>
        <v>0</v>
      </c>
      <c r="Q399" s="150">
        <v>6.9999999999999994E-5</v>
      </c>
      <c r="R399" s="150">
        <f>Q399*H399</f>
        <v>2.7999999999999998E-4</v>
      </c>
      <c r="S399" s="150">
        <v>0</v>
      </c>
      <c r="T399" s="151">
        <f>S399*H399</f>
        <v>0</v>
      </c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R399" s="152" t="s">
        <v>145</v>
      </c>
      <c r="AT399" s="152" t="s">
        <v>142</v>
      </c>
      <c r="AU399" s="152" t="s">
        <v>86</v>
      </c>
      <c r="AY399" s="16" t="s">
        <v>140</v>
      </c>
      <c r="BE399" s="153">
        <f>IF(N399="základná",J399,0)</f>
        <v>0</v>
      </c>
      <c r="BF399" s="153">
        <f>IF(N399="znížená",J399,0)</f>
        <v>0</v>
      </c>
      <c r="BG399" s="153">
        <f>IF(N399="zákl. prenesená",J399,0)</f>
        <v>0</v>
      </c>
      <c r="BH399" s="153">
        <f>IF(N399="zníž. prenesená",J399,0)</f>
        <v>0</v>
      </c>
      <c r="BI399" s="153">
        <f>IF(N399="nulová",J399,0)</f>
        <v>0</v>
      </c>
      <c r="BJ399" s="16" t="s">
        <v>86</v>
      </c>
      <c r="BK399" s="154">
        <f>ROUND(I399*H399,3)</f>
        <v>0</v>
      </c>
      <c r="BL399" s="16" t="s">
        <v>145</v>
      </c>
      <c r="BM399" s="152" t="s">
        <v>954</v>
      </c>
    </row>
    <row r="400" spans="1:65" s="13" customFormat="1" ht="11.25">
      <c r="B400" s="155"/>
      <c r="D400" s="156" t="s">
        <v>147</v>
      </c>
      <c r="E400" s="157" t="s">
        <v>1</v>
      </c>
      <c r="F400" s="158" t="s">
        <v>955</v>
      </c>
      <c r="H400" s="159">
        <v>4</v>
      </c>
      <c r="I400" s="160"/>
      <c r="L400" s="155"/>
      <c r="M400" s="161"/>
      <c r="N400" s="162"/>
      <c r="O400" s="162"/>
      <c r="P400" s="162"/>
      <c r="Q400" s="162"/>
      <c r="R400" s="162"/>
      <c r="S400" s="162"/>
      <c r="T400" s="163"/>
      <c r="AT400" s="157" t="s">
        <v>147</v>
      </c>
      <c r="AU400" s="157" t="s">
        <v>86</v>
      </c>
      <c r="AV400" s="13" t="s">
        <v>86</v>
      </c>
      <c r="AW400" s="13" t="s">
        <v>31</v>
      </c>
      <c r="AX400" s="13" t="s">
        <v>81</v>
      </c>
      <c r="AY400" s="157" t="s">
        <v>140</v>
      </c>
    </row>
    <row r="401" spans="1:65" s="2" customFormat="1" ht="14.45" customHeight="1">
      <c r="A401" s="31"/>
      <c r="B401" s="140"/>
      <c r="C401" s="164" t="s">
        <v>956</v>
      </c>
      <c r="D401" s="164" t="s">
        <v>172</v>
      </c>
      <c r="E401" s="165" t="s">
        <v>957</v>
      </c>
      <c r="F401" s="166" t="s">
        <v>958</v>
      </c>
      <c r="G401" s="167" t="s">
        <v>270</v>
      </c>
      <c r="H401" s="168">
        <v>4</v>
      </c>
      <c r="I401" s="169"/>
      <c r="J401" s="168">
        <f>ROUND(I401*H401,3)</f>
        <v>0</v>
      </c>
      <c r="K401" s="170"/>
      <c r="L401" s="171"/>
      <c r="M401" s="172" t="s">
        <v>1</v>
      </c>
      <c r="N401" s="173" t="s">
        <v>42</v>
      </c>
      <c r="O401" s="57"/>
      <c r="P401" s="150">
        <f>O401*H401</f>
        <v>0</v>
      </c>
      <c r="Q401" s="150">
        <v>7.5300000000000002E-3</v>
      </c>
      <c r="R401" s="150">
        <f>Q401*H401</f>
        <v>3.0120000000000001E-2</v>
      </c>
      <c r="S401" s="150">
        <v>0</v>
      </c>
      <c r="T401" s="151">
        <f>S401*H401</f>
        <v>0</v>
      </c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R401" s="152" t="s">
        <v>175</v>
      </c>
      <c r="AT401" s="152" t="s">
        <v>172</v>
      </c>
      <c r="AU401" s="152" t="s">
        <v>86</v>
      </c>
      <c r="AY401" s="16" t="s">
        <v>140</v>
      </c>
      <c r="BE401" s="153">
        <f>IF(N401="základná",J401,0)</f>
        <v>0</v>
      </c>
      <c r="BF401" s="153">
        <f>IF(N401="znížená",J401,0)</f>
        <v>0</v>
      </c>
      <c r="BG401" s="153">
        <f>IF(N401="zákl. prenesená",J401,0)</f>
        <v>0</v>
      </c>
      <c r="BH401" s="153">
        <f>IF(N401="zníž. prenesená",J401,0)</f>
        <v>0</v>
      </c>
      <c r="BI401" s="153">
        <f>IF(N401="nulová",J401,0)</f>
        <v>0</v>
      </c>
      <c r="BJ401" s="16" t="s">
        <v>86</v>
      </c>
      <c r="BK401" s="154">
        <f>ROUND(I401*H401,3)</f>
        <v>0</v>
      </c>
      <c r="BL401" s="16" t="s">
        <v>145</v>
      </c>
      <c r="BM401" s="152" t="s">
        <v>959</v>
      </c>
    </row>
    <row r="402" spans="1:65" s="2" customFormat="1" ht="24.2" customHeight="1">
      <c r="A402" s="31"/>
      <c r="B402" s="140"/>
      <c r="C402" s="141" t="s">
        <v>960</v>
      </c>
      <c r="D402" s="141" t="s">
        <v>142</v>
      </c>
      <c r="E402" s="142" t="s">
        <v>961</v>
      </c>
      <c r="F402" s="143" t="s">
        <v>962</v>
      </c>
      <c r="G402" s="144" t="s">
        <v>270</v>
      </c>
      <c r="H402" s="145">
        <v>8</v>
      </c>
      <c r="I402" s="146"/>
      <c r="J402" s="145">
        <f>ROUND(I402*H402,3)</f>
        <v>0</v>
      </c>
      <c r="K402" s="147"/>
      <c r="L402" s="32"/>
      <c r="M402" s="148" t="s">
        <v>1</v>
      </c>
      <c r="N402" s="149" t="s">
        <v>42</v>
      </c>
      <c r="O402" s="57"/>
      <c r="P402" s="150">
        <f>O402*H402</f>
        <v>0</v>
      </c>
      <c r="Q402" s="150">
        <v>0</v>
      </c>
      <c r="R402" s="150">
        <f>Q402*H402</f>
        <v>0</v>
      </c>
      <c r="S402" s="150">
        <v>0</v>
      </c>
      <c r="T402" s="151">
        <f>S402*H402</f>
        <v>0</v>
      </c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R402" s="152" t="s">
        <v>220</v>
      </c>
      <c r="AT402" s="152" t="s">
        <v>142</v>
      </c>
      <c r="AU402" s="152" t="s">
        <v>86</v>
      </c>
      <c r="AY402" s="16" t="s">
        <v>140</v>
      </c>
      <c r="BE402" s="153">
        <f>IF(N402="základná",J402,0)</f>
        <v>0</v>
      </c>
      <c r="BF402" s="153">
        <f>IF(N402="znížená",J402,0)</f>
        <v>0</v>
      </c>
      <c r="BG402" s="153">
        <f>IF(N402="zákl. prenesená",J402,0)</f>
        <v>0</v>
      </c>
      <c r="BH402" s="153">
        <f>IF(N402="zníž. prenesená",J402,0)</f>
        <v>0</v>
      </c>
      <c r="BI402" s="153">
        <f>IF(N402="nulová",J402,0)</f>
        <v>0</v>
      </c>
      <c r="BJ402" s="16" t="s">
        <v>86</v>
      </c>
      <c r="BK402" s="154">
        <f>ROUND(I402*H402,3)</f>
        <v>0</v>
      </c>
      <c r="BL402" s="16" t="s">
        <v>220</v>
      </c>
      <c r="BM402" s="152" t="s">
        <v>963</v>
      </c>
    </row>
    <row r="403" spans="1:65" s="13" customFormat="1" ht="11.25">
      <c r="B403" s="155"/>
      <c r="D403" s="156" t="s">
        <v>147</v>
      </c>
      <c r="E403" s="157" t="s">
        <v>1</v>
      </c>
      <c r="F403" s="158" t="s">
        <v>272</v>
      </c>
      <c r="H403" s="159">
        <v>4</v>
      </c>
      <c r="I403" s="160"/>
      <c r="L403" s="155"/>
      <c r="M403" s="161"/>
      <c r="N403" s="162"/>
      <c r="O403" s="162"/>
      <c r="P403" s="162"/>
      <c r="Q403" s="162"/>
      <c r="R403" s="162"/>
      <c r="S403" s="162"/>
      <c r="T403" s="163"/>
      <c r="AT403" s="157" t="s">
        <v>147</v>
      </c>
      <c r="AU403" s="157" t="s">
        <v>86</v>
      </c>
      <c r="AV403" s="13" t="s">
        <v>86</v>
      </c>
      <c r="AW403" s="13" t="s">
        <v>31</v>
      </c>
      <c r="AX403" s="13" t="s">
        <v>76</v>
      </c>
      <c r="AY403" s="157" t="s">
        <v>140</v>
      </c>
    </row>
    <row r="404" spans="1:65" s="13" customFormat="1" ht="11.25">
      <c r="B404" s="155"/>
      <c r="D404" s="156" t="s">
        <v>147</v>
      </c>
      <c r="E404" s="157" t="s">
        <v>1</v>
      </c>
      <c r="F404" s="158" t="s">
        <v>273</v>
      </c>
      <c r="H404" s="159">
        <v>4</v>
      </c>
      <c r="I404" s="160"/>
      <c r="L404" s="155"/>
      <c r="M404" s="161"/>
      <c r="N404" s="162"/>
      <c r="O404" s="162"/>
      <c r="P404" s="162"/>
      <c r="Q404" s="162"/>
      <c r="R404" s="162"/>
      <c r="S404" s="162"/>
      <c r="T404" s="163"/>
      <c r="AT404" s="157" t="s">
        <v>147</v>
      </c>
      <c r="AU404" s="157" t="s">
        <v>86</v>
      </c>
      <c r="AV404" s="13" t="s">
        <v>86</v>
      </c>
      <c r="AW404" s="13" t="s">
        <v>31</v>
      </c>
      <c r="AX404" s="13" t="s">
        <v>76</v>
      </c>
      <c r="AY404" s="157" t="s">
        <v>140</v>
      </c>
    </row>
    <row r="405" spans="1:65" s="14" customFormat="1" ht="11.25">
      <c r="B405" s="174"/>
      <c r="D405" s="156" t="s">
        <v>147</v>
      </c>
      <c r="E405" s="175" t="s">
        <v>1</v>
      </c>
      <c r="F405" s="176" t="s">
        <v>235</v>
      </c>
      <c r="H405" s="177">
        <v>8</v>
      </c>
      <c r="I405" s="178"/>
      <c r="L405" s="174"/>
      <c r="M405" s="179"/>
      <c r="N405" s="180"/>
      <c r="O405" s="180"/>
      <c r="P405" s="180"/>
      <c r="Q405" s="180"/>
      <c r="R405" s="180"/>
      <c r="S405" s="180"/>
      <c r="T405" s="181"/>
      <c r="AT405" s="175" t="s">
        <v>147</v>
      </c>
      <c r="AU405" s="175" t="s">
        <v>86</v>
      </c>
      <c r="AV405" s="14" t="s">
        <v>145</v>
      </c>
      <c r="AW405" s="14" t="s">
        <v>31</v>
      </c>
      <c r="AX405" s="14" t="s">
        <v>81</v>
      </c>
      <c r="AY405" s="175" t="s">
        <v>140</v>
      </c>
    </row>
    <row r="406" spans="1:65" s="2" customFormat="1" ht="24.2" customHeight="1">
      <c r="A406" s="31"/>
      <c r="B406" s="140"/>
      <c r="C406" s="164" t="s">
        <v>964</v>
      </c>
      <c r="D406" s="164" t="s">
        <v>172</v>
      </c>
      <c r="E406" s="165" t="s">
        <v>965</v>
      </c>
      <c r="F406" s="166" t="s">
        <v>966</v>
      </c>
      <c r="G406" s="167" t="s">
        <v>270</v>
      </c>
      <c r="H406" s="168">
        <v>8</v>
      </c>
      <c r="I406" s="169"/>
      <c r="J406" s="168">
        <f>ROUND(I406*H406,3)</f>
        <v>0</v>
      </c>
      <c r="K406" s="170"/>
      <c r="L406" s="171"/>
      <c r="M406" s="172" t="s">
        <v>1</v>
      </c>
      <c r="N406" s="173" t="s">
        <v>42</v>
      </c>
      <c r="O406" s="57"/>
      <c r="P406" s="150">
        <f>O406*H406</f>
        <v>0</v>
      </c>
      <c r="Q406" s="150">
        <v>0</v>
      </c>
      <c r="R406" s="150">
        <f>Q406*H406</f>
        <v>0</v>
      </c>
      <c r="S406" s="150">
        <v>0</v>
      </c>
      <c r="T406" s="151">
        <f>S406*H406</f>
        <v>0</v>
      </c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R406" s="152" t="s">
        <v>300</v>
      </c>
      <c r="AT406" s="152" t="s">
        <v>172</v>
      </c>
      <c r="AU406" s="152" t="s">
        <v>86</v>
      </c>
      <c r="AY406" s="16" t="s">
        <v>140</v>
      </c>
      <c r="BE406" s="153">
        <f>IF(N406="základná",J406,0)</f>
        <v>0</v>
      </c>
      <c r="BF406" s="153">
        <f>IF(N406="znížená",J406,0)</f>
        <v>0</v>
      </c>
      <c r="BG406" s="153">
        <f>IF(N406="zákl. prenesená",J406,0)</f>
        <v>0</v>
      </c>
      <c r="BH406" s="153">
        <f>IF(N406="zníž. prenesená",J406,0)</f>
        <v>0</v>
      </c>
      <c r="BI406" s="153">
        <f>IF(N406="nulová",J406,0)</f>
        <v>0</v>
      </c>
      <c r="BJ406" s="16" t="s">
        <v>86</v>
      </c>
      <c r="BK406" s="154">
        <f>ROUND(I406*H406,3)</f>
        <v>0</v>
      </c>
      <c r="BL406" s="16" t="s">
        <v>220</v>
      </c>
      <c r="BM406" s="152" t="s">
        <v>967</v>
      </c>
    </row>
    <row r="407" spans="1:65" s="2" customFormat="1" ht="37.9" customHeight="1">
      <c r="A407" s="31"/>
      <c r="B407" s="140"/>
      <c r="C407" s="164" t="s">
        <v>968</v>
      </c>
      <c r="D407" s="164" t="s">
        <v>172</v>
      </c>
      <c r="E407" s="165" t="s">
        <v>969</v>
      </c>
      <c r="F407" s="166" t="s">
        <v>970</v>
      </c>
      <c r="G407" s="167" t="s">
        <v>270</v>
      </c>
      <c r="H407" s="168">
        <v>8</v>
      </c>
      <c r="I407" s="169"/>
      <c r="J407" s="168">
        <f>ROUND(I407*H407,3)</f>
        <v>0</v>
      </c>
      <c r="K407" s="170"/>
      <c r="L407" s="171"/>
      <c r="M407" s="172" t="s">
        <v>1</v>
      </c>
      <c r="N407" s="173" t="s">
        <v>42</v>
      </c>
      <c r="O407" s="57"/>
      <c r="P407" s="150">
        <f>O407*H407</f>
        <v>0</v>
      </c>
      <c r="Q407" s="150">
        <v>2.5000000000000001E-2</v>
      </c>
      <c r="R407" s="150">
        <f>Q407*H407</f>
        <v>0.2</v>
      </c>
      <c r="S407" s="150">
        <v>0</v>
      </c>
      <c r="T407" s="151">
        <f>S407*H407</f>
        <v>0</v>
      </c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R407" s="152" t="s">
        <v>300</v>
      </c>
      <c r="AT407" s="152" t="s">
        <v>172</v>
      </c>
      <c r="AU407" s="152" t="s">
        <v>86</v>
      </c>
      <c r="AY407" s="16" t="s">
        <v>140</v>
      </c>
      <c r="BE407" s="153">
        <f>IF(N407="základná",J407,0)</f>
        <v>0</v>
      </c>
      <c r="BF407" s="153">
        <f>IF(N407="znížená",J407,0)</f>
        <v>0</v>
      </c>
      <c r="BG407" s="153">
        <f>IF(N407="zákl. prenesená",J407,0)</f>
        <v>0</v>
      </c>
      <c r="BH407" s="153">
        <f>IF(N407="zníž. prenesená",J407,0)</f>
        <v>0</v>
      </c>
      <c r="BI407" s="153">
        <f>IF(N407="nulová",J407,0)</f>
        <v>0</v>
      </c>
      <c r="BJ407" s="16" t="s">
        <v>86</v>
      </c>
      <c r="BK407" s="154">
        <f>ROUND(I407*H407,3)</f>
        <v>0</v>
      </c>
      <c r="BL407" s="16" t="s">
        <v>220</v>
      </c>
      <c r="BM407" s="152" t="s">
        <v>971</v>
      </c>
    </row>
    <row r="408" spans="1:65" s="2" customFormat="1" ht="14.45" customHeight="1">
      <c r="A408" s="31"/>
      <c r="B408" s="140"/>
      <c r="C408" s="141" t="s">
        <v>972</v>
      </c>
      <c r="D408" s="141" t="s">
        <v>142</v>
      </c>
      <c r="E408" s="142" t="s">
        <v>973</v>
      </c>
      <c r="F408" s="143" t="s">
        <v>974</v>
      </c>
      <c r="G408" s="144" t="s">
        <v>417</v>
      </c>
      <c r="H408" s="146"/>
      <c r="I408" s="146"/>
      <c r="J408" s="145">
        <f>ROUND(I408*H408,3)</f>
        <v>0</v>
      </c>
      <c r="K408" s="147"/>
      <c r="L408" s="32"/>
      <c r="M408" s="148" t="s">
        <v>1</v>
      </c>
      <c r="N408" s="149" t="s">
        <v>42</v>
      </c>
      <c r="O408" s="57"/>
      <c r="P408" s="150">
        <f>O408*H408</f>
        <v>0</v>
      </c>
      <c r="Q408" s="150">
        <v>0</v>
      </c>
      <c r="R408" s="150">
        <f>Q408*H408</f>
        <v>0</v>
      </c>
      <c r="S408" s="150">
        <v>0</v>
      </c>
      <c r="T408" s="151">
        <f>S408*H408</f>
        <v>0</v>
      </c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R408" s="152" t="s">
        <v>220</v>
      </c>
      <c r="AT408" s="152" t="s">
        <v>142</v>
      </c>
      <c r="AU408" s="152" t="s">
        <v>86</v>
      </c>
      <c r="AY408" s="16" t="s">
        <v>140</v>
      </c>
      <c r="BE408" s="153">
        <f>IF(N408="základná",J408,0)</f>
        <v>0</v>
      </c>
      <c r="BF408" s="153">
        <f>IF(N408="znížená",J408,0)</f>
        <v>0</v>
      </c>
      <c r="BG408" s="153">
        <f>IF(N408="zákl. prenesená",J408,0)</f>
        <v>0</v>
      </c>
      <c r="BH408" s="153">
        <f>IF(N408="zníž. prenesená",J408,0)</f>
        <v>0</v>
      </c>
      <c r="BI408" s="153">
        <f>IF(N408="nulová",J408,0)</f>
        <v>0</v>
      </c>
      <c r="BJ408" s="16" t="s">
        <v>86</v>
      </c>
      <c r="BK408" s="154">
        <f>ROUND(I408*H408,3)</f>
        <v>0</v>
      </c>
      <c r="BL408" s="16" t="s">
        <v>220</v>
      </c>
      <c r="BM408" s="152" t="s">
        <v>975</v>
      </c>
    </row>
    <row r="409" spans="1:65" s="12" customFormat="1" ht="22.9" customHeight="1">
      <c r="B409" s="128"/>
      <c r="D409" s="129" t="s">
        <v>75</v>
      </c>
      <c r="E409" s="138" t="s">
        <v>976</v>
      </c>
      <c r="F409" s="138" t="s">
        <v>977</v>
      </c>
      <c r="I409" s="131"/>
      <c r="J409" s="139">
        <f>BK409</f>
        <v>0</v>
      </c>
      <c r="L409" s="128"/>
      <c r="M409" s="132"/>
      <c r="N409" s="133"/>
      <c r="O409" s="133"/>
      <c r="P409" s="134">
        <f>SUM(P410:P413)</f>
        <v>0</v>
      </c>
      <c r="Q409" s="133"/>
      <c r="R409" s="134">
        <f>SUM(R410:R413)</f>
        <v>2.2945920000000002</v>
      </c>
      <c r="S409" s="133"/>
      <c r="T409" s="135">
        <f>SUM(T410:T413)</f>
        <v>0</v>
      </c>
      <c r="AR409" s="129" t="s">
        <v>86</v>
      </c>
      <c r="AT409" s="136" t="s">
        <v>75</v>
      </c>
      <c r="AU409" s="136" t="s">
        <v>81</v>
      </c>
      <c r="AY409" s="129" t="s">
        <v>140</v>
      </c>
      <c r="BK409" s="137">
        <f>SUM(BK410:BK413)</f>
        <v>0</v>
      </c>
    </row>
    <row r="410" spans="1:65" s="2" customFormat="1" ht="14.45" customHeight="1">
      <c r="A410" s="31"/>
      <c r="B410" s="140"/>
      <c r="C410" s="141" t="s">
        <v>978</v>
      </c>
      <c r="D410" s="141" t="s">
        <v>142</v>
      </c>
      <c r="E410" s="142" t="s">
        <v>979</v>
      </c>
      <c r="F410" s="143" t="s">
        <v>980</v>
      </c>
      <c r="G410" s="144" t="s">
        <v>186</v>
      </c>
      <c r="H410" s="145">
        <v>51.68</v>
      </c>
      <c r="I410" s="146"/>
      <c r="J410" s="145">
        <f>ROUND(I410*H410,3)</f>
        <v>0</v>
      </c>
      <c r="K410" s="147"/>
      <c r="L410" s="32"/>
      <c r="M410" s="148" t="s">
        <v>1</v>
      </c>
      <c r="N410" s="149" t="s">
        <v>42</v>
      </c>
      <c r="O410" s="57"/>
      <c r="P410" s="150">
        <f>O410*H410</f>
        <v>0</v>
      </c>
      <c r="Q410" s="150">
        <v>4.4400000000000002E-2</v>
      </c>
      <c r="R410" s="150">
        <f>Q410*H410</f>
        <v>2.2945920000000002</v>
      </c>
      <c r="S410" s="150">
        <v>0</v>
      </c>
      <c r="T410" s="151">
        <f>S410*H410</f>
        <v>0</v>
      </c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R410" s="152" t="s">
        <v>220</v>
      </c>
      <c r="AT410" s="152" t="s">
        <v>142</v>
      </c>
      <c r="AU410" s="152" t="s">
        <v>86</v>
      </c>
      <c r="AY410" s="16" t="s">
        <v>140</v>
      </c>
      <c r="BE410" s="153">
        <f>IF(N410="základná",J410,0)</f>
        <v>0</v>
      </c>
      <c r="BF410" s="153">
        <f>IF(N410="znížená",J410,0)</f>
        <v>0</v>
      </c>
      <c r="BG410" s="153">
        <f>IF(N410="zákl. prenesená",J410,0)</f>
        <v>0</v>
      </c>
      <c r="BH410" s="153">
        <f>IF(N410="zníž. prenesená",J410,0)</f>
        <v>0</v>
      </c>
      <c r="BI410" s="153">
        <f>IF(N410="nulová",J410,0)</f>
        <v>0</v>
      </c>
      <c r="BJ410" s="16" t="s">
        <v>86</v>
      </c>
      <c r="BK410" s="154">
        <f>ROUND(I410*H410,3)</f>
        <v>0</v>
      </c>
      <c r="BL410" s="16" t="s">
        <v>220</v>
      </c>
      <c r="BM410" s="152" t="s">
        <v>981</v>
      </c>
    </row>
    <row r="411" spans="1:65" s="2" customFormat="1" ht="14.45" customHeight="1">
      <c r="A411" s="31"/>
      <c r="B411" s="140"/>
      <c r="C411" s="164" t="s">
        <v>982</v>
      </c>
      <c r="D411" s="164" t="s">
        <v>172</v>
      </c>
      <c r="E411" s="165" t="s">
        <v>983</v>
      </c>
      <c r="F411" s="166" t="s">
        <v>984</v>
      </c>
      <c r="G411" s="167" t="s">
        <v>186</v>
      </c>
      <c r="H411" s="168">
        <v>59.432000000000002</v>
      </c>
      <c r="I411" s="169"/>
      <c r="J411" s="168">
        <f>ROUND(I411*H411,3)</f>
        <v>0</v>
      </c>
      <c r="K411" s="170"/>
      <c r="L411" s="171"/>
      <c r="M411" s="172" t="s">
        <v>1</v>
      </c>
      <c r="N411" s="173" t="s">
        <v>42</v>
      </c>
      <c r="O411" s="57"/>
      <c r="P411" s="150">
        <f>O411*H411</f>
        <v>0</v>
      </c>
      <c r="Q411" s="150">
        <v>0</v>
      </c>
      <c r="R411" s="150">
        <f>Q411*H411</f>
        <v>0</v>
      </c>
      <c r="S411" s="150">
        <v>0</v>
      </c>
      <c r="T411" s="151">
        <f>S411*H411</f>
        <v>0</v>
      </c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R411" s="152" t="s">
        <v>300</v>
      </c>
      <c r="AT411" s="152" t="s">
        <v>172</v>
      </c>
      <c r="AU411" s="152" t="s">
        <v>86</v>
      </c>
      <c r="AY411" s="16" t="s">
        <v>140</v>
      </c>
      <c r="BE411" s="153">
        <f>IF(N411="základná",J411,0)</f>
        <v>0</v>
      </c>
      <c r="BF411" s="153">
        <f>IF(N411="znížená",J411,0)</f>
        <v>0</v>
      </c>
      <c r="BG411" s="153">
        <f>IF(N411="zákl. prenesená",J411,0)</f>
        <v>0</v>
      </c>
      <c r="BH411" s="153">
        <f>IF(N411="zníž. prenesená",J411,0)</f>
        <v>0</v>
      </c>
      <c r="BI411" s="153">
        <f>IF(N411="nulová",J411,0)</f>
        <v>0</v>
      </c>
      <c r="BJ411" s="16" t="s">
        <v>86</v>
      </c>
      <c r="BK411" s="154">
        <f>ROUND(I411*H411,3)</f>
        <v>0</v>
      </c>
      <c r="BL411" s="16" t="s">
        <v>220</v>
      </c>
      <c r="BM411" s="152" t="s">
        <v>985</v>
      </c>
    </row>
    <row r="412" spans="1:65" s="13" customFormat="1" ht="11.25">
      <c r="B412" s="155"/>
      <c r="D412" s="156" t="s">
        <v>147</v>
      </c>
      <c r="F412" s="158" t="s">
        <v>986</v>
      </c>
      <c r="H412" s="159">
        <v>59.432000000000002</v>
      </c>
      <c r="I412" s="160"/>
      <c r="L412" s="155"/>
      <c r="M412" s="161"/>
      <c r="N412" s="162"/>
      <c r="O412" s="162"/>
      <c r="P412" s="162"/>
      <c r="Q412" s="162"/>
      <c r="R412" s="162"/>
      <c r="S412" s="162"/>
      <c r="T412" s="163"/>
      <c r="AT412" s="157" t="s">
        <v>147</v>
      </c>
      <c r="AU412" s="157" t="s">
        <v>86</v>
      </c>
      <c r="AV412" s="13" t="s">
        <v>86</v>
      </c>
      <c r="AW412" s="13" t="s">
        <v>3</v>
      </c>
      <c r="AX412" s="13" t="s">
        <v>81</v>
      </c>
      <c r="AY412" s="157" t="s">
        <v>140</v>
      </c>
    </row>
    <row r="413" spans="1:65" s="2" customFormat="1" ht="14.45" customHeight="1">
      <c r="A413" s="31"/>
      <c r="B413" s="140"/>
      <c r="C413" s="141" t="s">
        <v>987</v>
      </c>
      <c r="D413" s="141" t="s">
        <v>142</v>
      </c>
      <c r="E413" s="142" t="s">
        <v>988</v>
      </c>
      <c r="F413" s="143" t="s">
        <v>989</v>
      </c>
      <c r="G413" s="144" t="s">
        <v>417</v>
      </c>
      <c r="H413" s="146"/>
      <c r="I413" s="146"/>
      <c r="J413" s="145">
        <f>ROUND(I413*H413,3)</f>
        <v>0</v>
      </c>
      <c r="K413" s="147"/>
      <c r="L413" s="32"/>
      <c r="M413" s="148" t="s">
        <v>1</v>
      </c>
      <c r="N413" s="149" t="s">
        <v>42</v>
      </c>
      <c r="O413" s="57"/>
      <c r="P413" s="150">
        <f>O413*H413</f>
        <v>0</v>
      </c>
      <c r="Q413" s="150">
        <v>0</v>
      </c>
      <c r="R413" s="150">
        <f>Q413*H413</f>
        <v>0</v>
      </c>
      <c r="S413" s="150">
        <v>0</v>
      </c>
      <c r="T413" s="151">
        <f>S413*H413</f>
        <v>0</v>
      </c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R413" s="152" t="s">
        <v>220</v>
      </c>
      <c r="AT413" s="152" t="s">
        <v>142</v>
      </c>
      <c r="AU413" s="152" t="s">
        <v>86</v>
      </c>
      <c r="AY413" s="16" t="s">
        <v>140</v>
      </c>
      <c r="BE413" s="153">
        <f>IF(N413="základná",J413,0)</f>
        <v>0</v>
      </c>
      <c r="BF413" s="153">
        <f>IF(N413="znížená",J413,0)</f>
        <v>0</v>
      </c>
      <c r="BG413" s="153">
        <f>IF(N413="zákl. prenesená",J413,0)</f>
        <v>0</v>
      </c>
      <c r="BH413" s="153">
        <f>IF(N413="zníž. prenesená",J413,0)</f>
        <v>0</v>
      </c>
      <c r="BI413" s="153">
        <f>IF(N413="nulová",J413,0)</f>
        <v>0</v>
      </c>
      <c r="BJ413" s="16" t="s">
        <v>86</v>
      </c>
      <c r="BK413" s="154">
        <f>ROUND(I413*H413,3)</f>
        <v>0</v>
      </c>
      <c r="BL413" s="16" t="s">
        <v>220</v>
      </c>
      <c r="BM413" s="152" t="s">
        <v>990</v>
      </c>
    </row>
    <row r="414" spans="1:65" s="12" customFormat="1" ht="22.9" customHeight="1">
      <c r="B414" s="128"/>
      <c r="D414" s="129" t="s">
        <v>75</v>
      </c>
      <c r="E414" s="138" t="s">
        <v>991</v>
      </c>
      <c r="F414" s="138" t="s">
        <v>992</v>
      </c>
      <c r="I414" s="131"/>
      <c r="J414" s="139">
        <f>BK414</f>
        <v>0</v>
      </c>
      <c r="L414" s="128"/>
      <c r="M414" s="132"/>
      <c r="N414" s="133"/>
      <c r="O414" s="133"/>
      <c r="P414" s="134">
        <f>SUM(P415:P423)</f>
        <v>0</v>
      </c>
      <c r="Q414" s="133"/>
      <c r="R414" s="134">
        <f>SUM(R415:R423)</f>
        <v>0.30891809999999997</v>
      </c>
      <c r="S414" s="133"/>
      <c r="T414" s="135">
        <f>SUM(T415:T423)</f>
        <v>0.16900999999999999</v>
      </c>
      <c r="AR414" s="129" t="s">
        <v>86</v>
      </c>
      <c r="AT414" s="136" t="s">
        <v>75</v>
      </c>
      <c r="AU414" s="136" t="s">
        <v>81</v>
      </c>
      <c r="AY414" s="129" t="s">
        <v>140</v>
      </c>
      <c r="BK414" s="137">
        <f>SUM(BK415:BK423)</f>
        <v>0</v>
      </c>
    </row>
    <row r="415" spans="1:65" s="2" customFormat="1" ht="14.45" customHeight="1">
      <c r="A415" s="31"/>
      <c r="B415" s="140"/>
      <c r="C415" s="141" t="s">
        <v>993</v>
      </c>
      <c r="D415" s="141" t="s">
        <v>142</v>
      </c>
      <c r="E415" s="142" t="s">
        <v>994</v>
      </c>
      <c r="F415" s="143" t="s">
        <v>995</v>
      </c>
      <c r="G415" s="144" t="s">
        <v>312</v>
      </c>
      <c r="H415" s="145">
        <v>139.02000000000001</v>
      </c>
      <c r="I415" s="146"/>
      <c r="J415" s="145">
        <f>ROUND(I415*H415,3)</f>
        <v>0</v>
      </c>
      <c r="K415" s="147"/>
      <c r="L415" s="32"/>
      <c r="M415" s="148" t="s">
        <v>1</v>
      </c>
      <c r="N415" s="149" t="s">
        <v>42</v>
      </c>
      <c r="O415" s="57"/>
      <c r="P415" s="150">
        <f>O415*H415</f>
        <v>0</v>
      </c>
      <c r="Q415" s="150">
        <v>4.0000000000000003E-5</v>
      </c>
      <c r="R415" s="150">
        <f>Q415*H415</f>
        <v>5.5608000000000012E-3</v>
      </c>
      <c r="S415" s="150">
        <v>0</v>
      </c>
      <c r="T415" s="151">
        <f>S415*H415</f>
        <v>0</v>
      </c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R415" s="152" t="s">
        <v>220</v>
      </c>
      <c r="AT415" s="152" t="s">
        <v>142</v>
      </c>
      <c r="AU415" s="152" t="s">
        <v>86</v>
      </c>
      <c r="AY415" s="16" t="s">
        <v>140</v>
      </c>
      <c r="BE415" s="153">
        <f>IF(N415="základná",J415,0)</f>
        <v>0</v>
      </c>
      <c r="BF415" s="153">
        <f>IF(N415="znížená",J415,0)</f>
        <v>0</v>
      </c>
      <c r="BG415" s="153">
        <f>IF(N415="zákl. prenesená",J415,0)</f>
        <v>0</v>
      </c>
      <c r="BH415" s="153">
        <f>IF(N415="zníž. prenesená",J415,0)</f>
        <v>0</v>
      </c>
      <c r="BI415" s="153">
        <f>IF(N415="nulová",J415,0)</f>
        <v>0</v>
      </c>
      <c r="BJ415" s="16" t="s">
        <v>86</v>
      </c>
      <c r="BK415" s="154">
        <f>ROUND(I415*H415,3)</f>
        <v>0</v>
      </c>
      <c r="BL415" s="16" t="s">
        <v>220</v>
      </c>
      <c r="BM415" s="152" t="s">
        <v>996</v>
      </c>
    </row>
    <row r="416" spans="1:65" s="2" customFormat="1" ht="24.2" customHeight="1">
      <c r="A416" s="31"/>
      <c r="B416" s="140"/>
      <c r="C416" s="164" t="s">
        <v>997</v>
      </c>
      <c r="D416" s="164" t="s">
        <v>172</v>
      </c>
      <c r="E416" s="165" t="s">
        <v>998</v>
      </c>
      <c r="F416" s="166" t="s">
        <v>999</v>
      </c>
      <c r="G416" s="167" t="s">
        <v>312</v>
      </c>
      <c r="H416" s="168">
        <v>140.41</v>
      </c>
      <c r="I416" s="169"/>
      <c r="J416" s="168">
        <f>ROUND(I416*H416,3)</f>
        <v>0</v>
      </c>
      <c r="K416" s="170"/>
      <c r="L416" s="171"/>
      <c r="M416" s="172" t="s">
        <v>1</v>
      </c>
      <c r="N416" s="173" t="s">
        <v>42</v>
      </c>
      <c r="O416" s="57"/>
      <c r="P416" s="150">
        <f>O416*H416</f>
        <v>0</v>
      </c>
      <c r="Q416" s="150">
        <v>1.6299999999999999E-3</v>
      </c>
      <c r="R416" s="150">
        <f>Q416*H416</f>
        <v>0.2288683</v>
      </c>
      <c r="S416" s="150">
        <v>0</v>
      </c>
      <c r="T416" s="151">
        <f>S416*H416</f>
        <v>0</v>
      </c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R416" s="152" t="s">
        <v>300</v>
      </c>
      <c r="AT416" s="152" t="s">
        <v>172</v>
      </c>
      <c r="AU416" s="152" t="s">
        <v>86</v>
      </c>
      <c r="AY416" s="16" t="s">
        <v>140</v>
      </c>
      <c r="BE416" s="153">
        <f>IF(N416="základná",J416,0)</f>
        <v>0</v>
      </c>
      <c r="BF416" s="153">
        <f>IF(N416="znížená",J416,0)</f>
        <v>0</v>
      </c>
      <c r="BG416" s="153">
        <f>IF(N416="zákl. prenesená",J416,0)</f>
        <v>0</v>
      </c>
      <c r="BH416" s="153">
        <f>IF(N416="zníž. prenesená",J416,0)</f>
        <v>0</v>
      </c>
      <c r="BI416" s="153">
        <f>IF(N416="nulová",J416,0)</f>
        <v>0</v>
      </c>
      <c r="BJ416" s="16" t="s">
        <v>86</v>
      </c>
      <c r="BK416" s="154">
        <f>ROUND(I416*H416,3)</f>
        <v>0</v>
      </c>
      <c r="BL416" s="16" t="s">
        <v>220</v>
      </c>
      <c r="BM416" s="152" t="s">
        <v>1000</v>
      </c>
    </row>
    <row r="417" spans="1:65" s="13" customFormat="1" ht="11.25">
      <c r="B417" s="155"/>
      <c r="D417" s="156" t="s">
        <v>147</v>
      </c>
      <c r="F417" s="158" t="s">
        <v>1001</v>
      </c>
      <c r="H417" s="159">
        <v>140.41</v>
      </c>
      <c r="I417" s="160"/>
      <c r="L417" s="155"/>
      <c r="M417" s="161"/>
      <c r="N417" s="162"/>
      <c r="O417" s="162"/>
      <c r="P417" s="162"/>
      <c r="Q417" s="162"/>
      <c r="R417" s="162"/>
      <c r="S417" s="162"/>
      <c r="T417" s="163"/>
      <c r="AT417" s="157" t="s">
        <v>147</v>
      </c>
      <c r="AU417" s="157" t="s">
        <v>86</v>
      </c>
      <c r="AV417" s="13" t="s">
        <v>86</v>
      </c>
      <c r="AW417" s="13" t="s">
        <v>3</v>
      </c>
      <c r="AX417" s="13" t="s">
        <v>81</v>
      </c>
      <c r="AY417" s="157" t="s">
        <v>140</v>
      </c>
    </row>
    <row r="418" spans="1:65" s="2" customFormat="1" ht="24.2" customHeight="1">
      <c r="A418" s="31"/>
      <c r="B418" s="140"/>
      <c r="C418" s="141" t="s">
        <v>1002</v>
      </c>
      <c r="D418" s="141" t="s">
        <v>142</v>
      </c>
      <c r="E418" s="142" t="s">
        <v>1003</v>
      </c>
      <c r="F418" s="143" t="s">
        <v>1004</v>
      </c>
      <c r="G418" s="144" t="s">
        <v>186</v>
      </c>
      <c r="H418" s="145">
        <v>169.01</v>
      </c>
      <c r="I418" s="146"/>
      <c r="J418" s="145">
        <f>ROUND(I418*H418,3)</f>
        <v>0</v>
      </c>
      <c r="K418" s="147"/>
      <c r="L418" s="32"/>
      <c r="M418" s="148" t="s">
        <v>1</v>
      </c>
      <c r="N418" s="149" t="s">
        <v>42</v>
      </c>
      <c r="O418" s="57"/>
      <c r="P418" s="150">
        <f>O418*H418</f>
        <v>0</v>
      </c>
      <c r="Q418" s="150">
        <v>0</v>
      </c>
      <c r="R418" s="150">
        <f>Q418*H418</f>
        <v>0</v>
      </c>
      <c r="S418" s="150">
        <v>1E-3</v>
      </c>
      <c r="T418" s="151">
        <f>S418*H418</f>
        <v>0.16900999999999999</v>
      </c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R418" s="152" t="s">
        <v>220</v>
      </c>
      <c r="AT418" s="152" t="s">
        <v>142</v>
      </c>
      <c r="AU418" s="152" t="s">
        <v>86</v>
      </c>
      <c r="AY418" s="16" t="s">
        <v>140</v>
      </c>
      <c r="BE418" s="153">
        <f>IF(N418="základná",J418,0)</f>
        <v>0</v>
      </c>
      <c r="BF418" s="153">
        <f>IF(N418="znížená",J418,0)</f>
        <v>0</v>
      </c>
      <c r="BG418" s="153">
        <f>IF(N418="zákl. prenesená",J418,0)</f>
        <v>0</v>
      </c>
      <c r="BH418" s="153">
        <f>IF(N418="zníž. prenesená",J418,0)</f>
        <v>0</v>
      </c>
      <c r="BI418" s="153">
        <f>IF(N418="nulová",J418,0)</f>
        <v>0</v>
      </c>
      <c r="BJ418" s="16" t="s">
        <v>86</v>
      </c>
      <c r="BK418" s="154">
        <f>ROUND(I418*H418,3)</f>
        <v>0</v>
      </c>
      <c r="BL418" s="16" t="s">
        <v>220</v>
      </c>
      <c r="BM418" s="152" t="s">
        <v>1005</v>
      </c>
    </row>
    <row r="419" spans="1:65" s="2" customFormat="1" ht="14.45" customHeight="1">
      <c r="A419" s="31"/>
      <c r="B419" s="140"/>
      <c r="C419" s="141" t="s">
        <v>1006</v>
      </c>
      <c r="D419" s="141" t="s">
        <v>142</v>
      </c>
      <c r="E419" s="142" t="s">
        <v>1007</v>
      </c>
      <c r="F419" s="143" t="s">
        <v>1008</v>
      </c>
      <c r="G419" s="144" t="s">
        <v>186</v>
      </c>
      <c r="H419" s="145">
        <v>169.01</v>
      </c>
      <c r="I419" s="146"/>
      <c r="J419" s="145">
        <f>ROUND(I419*H419,3)</f>
        <v>0</v>
      </c>
      <c r="K419" s="147"/>
      <c r="L419" s="32"/>
      <c r="M419" s="148" t="s">
        <v>1</v>
      </c>
      <c r="N419" s="149" t="s">
        <v>42</v>
      </c>
      <c r="O419" s="57"/>
      <c r="P419" s="150">
        <f>O419*H419</f>
        <v>0</v>
      </c>
      <c r="Q419" s="150">
        <v>2.9999999999999997E-4</v>
      </c>
      <c r="R419" s="150">
        <f>Q419*H419</f>
        <v>5.0702999999999991E-2</v>
      </c>
      <c r="S419" s="150">
        <v>0</v>
      </c>
      <c r="T419" s="151">
        <f>S419*H419</f>
        <v>0</v>
      </c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R419" s="152" t="s">
        <v>220</v>
      </c>
      <c r="AT419" s="152" t="s">
        <v>142</v>
      </c>
      <c r="AU419" s="152" t="s">
        <v>86</v>
      </c>
      <c r="AY419" s="16" t="s">
        <v>140</v>
      </c>
      <c r="BE419" s="153">
        <f>IF(N419="základná",J419,0)</f>
        <v>0</v>
      </c>
      <c r="BF419" s="153">
        <f>IF(N419="znížená",J419,0)</f>
        <v>0</v>
      </c>
      <c r="BG419" s="153">
        <f>IF(N419="zákl. prenesená",J419,0)</f>
        <v>0</v>
      </c>
      <c r="BH419" s="153">
        <f>IF(N419="zníž. prenesená",J419,0)</f>
        <v>0</v>
      </c>
      <c r="BI419" s="153">
        <f>IF(N419="nulová",J419,0)</f>
        <v>0</v>
      </c>
      <c r="BJ419" s="16" t="s">
        <v>86</v>
      </c>
      <c r="BK419" s="154">
        <f>ROUND(I419*H419,3)</f>
        <v>0</v>
      </c>
      <c r="BL419" s="16" t="s">
        <v>220</v>
      </c>
      <c r="BM419" s="152" t="s">
        <v>1009</v>
      </c>
    </row>
    <row r="420" spans="1:65" s="2" customFormat="1" ht="14.45" customHeight="1">
      <c r="A420" s="31"/>
      <c r="B420" s="140"/>
      <c r="C420" s="164" t="s">
        <v>1010</v>
      </c>
      <c r="D420" s="164" t="s">
        <v>172</v>
      </c>
      <c r="E420" s="165" t="s">
        <v>1011</v>
      </c>
      <c r="F420" s="166" t="s">
        <v>1012</v>
      </c>
      <c r="G420" s="167" t="s">
        <v>186</v>
      </c>
      <c r="H420" s="168">
        <v>194.36199999999999</v>
      </c>
      <c r="I420" s="169"/>
      <c r="J420" s="168">
        <f>ROUND(I420*H420,3)</f>
        <v>0</v>
      </c>
      <c r="K420" s="170"/>
      <c r="L420" s="171"/>
      <c r="M420" s="172" t="s">
        <v>1</v>
      </c>
      <c r="N420" s="173" t="s">
        <v>42</v>
      </c>
      <c r="O420" s="57"/>
      <c r="P420" s="150">
        <f>O420*H420</f>
        <v>0</v>
      </c>
      <c r="Q420" s="150">
        <v>0</v>
      </c>
      <c r="R420" s="150">
        <f>Q420*H420</f>
        <v>0</v>
      </c>
      <c r="S420" s="150">
        <v>0</v>
      </c>
      <c r="T420" s="151">
        <f>S420*H420</f>
        <v>0</v>
      </c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R420" s="152" t="s">
        <v>300</v>
      </c>
      <c r="AT420" s="152" t="s">
        <v>172</v>
      </c>
      <c r="AU420" s="152" t="s">
        <v>86</v>
      </c>
      <c r="AY420" s="16" t="s">
        <v>140</v>
      </c>
      <c r="BE420" s="153">
        <f>IF(N420="základná",J420,0)</f>
        <v>0</v>
      </c>
      <c r="BF420" s="153">
        <f>IF(N420="znížená",J420,0)</f>
        <v>0</v>
      </c>
      <c r="BG420" s="153">
        <f>IF(N420="zákl. prenesená",J420,0)</f>
        <v>0</v>
      </c>
      <c r="BH420" s="153">
        <f>IF(N420="zníž. prenesená",J420,0)</f>
        <v>0</v>
      </c>
      <c r="BI420" s="153">
        <f>IF(N420="nulová",J420,0)</f>
        <v>0</v>
      </c>
      <c r="BJ420" s="16" t="s">
        <v>86</v>
      </c>
      <c r="BK420" s="154">
        <f>ROUND(I420*H420,3)</f>
        <v>0</v>
      </c>
      <c r="BL420" s="16" t="s">
        <v>220</v>
      </c>
      <c r="BM420" s="152" t="s">
        <v>1013</v>
      </c>
    </row>
    <row r="421" spans="1:65" s="13" customFormat="1" ht="11.25">
      <c r="B421" s="155"/>
      <c r="D421" s="156" t="s">
        <v>147</v>
      </c>
      <c r="F421" s="158" t="s">
        <v>1014</v>
      </c>
      <c r="H421" s="159">
        <v>194.36199999999999</v>
      </c>
      <c r="I421" s="160"/>
      <c r="L421" s="155"/>
      <c r="M421" s="161"/>
      <c r="N421" s="162"/>
      <c r="O421" s="162"/>
      <c r="P421" s="162"/>
      <c r="Q421" s="162"/>
      <c r="R421" s="162"/>
      <c r="S421" s="162"/>
      <c r="T421" s="163"/>
      <c r="AT421" s="157" t="s">
        <v>147</v>
      </c>
      <c r="AU421" s="157" t="s">
        <v>86</v>
      </c>
      <c r="AV421" s="13" t="s">
        <v>86</v>
      </c>
      <c r="AW421" s="13" t="s">
        <v>3</v>
      </c>
      <c r="AX421" s="13" t="s">
        <v>81</v>
      </c>
      <c r="AY421" s="157" t="s">
        <v>140</v>
      </c>
    </row>
    <row r="422" spans="1:65" s="2" customFormat="1" ht="14.45" customHeight="1">
      <c r="A422" s="31"/>
      <c r="B422" s="140"/>
      <c r="C422" s="164" t="s">
        <v>1015</v>
      </c>
      <c r="D422" s="164" t="s">
        <v>172</v>
      </c>
      <c r="E422" s="165" t="s">
        <v>1016</v>
      </c>
      <c r="F422" s="166" t="s">
        <v>1017</v>
      </c>
      <c r="G422" s="167" t="s">
        <v>186</v>
      </c>
      <c r="H422" s="168">
        <v>8.4949999999999992</v>
      </c>
      <c r="I422" s="169"/>
      <c r="J422" s="168">
        <f>ROUND(I422*H422,3)</f>
        <v>0</v>
      </c>
      <c r="K422" s="170"/>
      <c r="L422" s="171"/>
      <c r="M422" s="172" t="s">
        <v>1</v>
      </c>
      <c r="N422" s="173" t="s">
        <v>42</v>
      </c>
      <c r="O422" s="57"/>
      <c r="P422" s="150">
        <f>O422*H422</f>
        <v>0</v>
      </c>
      <c r="Q422" s="150">
        <v>2.8E-3</v>
      </c>
      <c r="R422" s="150">
        <f>Q422*H422</f>
        <v>2.3785999999999998E-2</v>
      </c>
      <c r="S422" s="150">
        <v>0</v>
      </c>
      <c r="T422" s="151">
        <f>S422*H422</f>
        <v>0</v>
      </c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R422" s="152" t="s">
        <v>300</v>
      </c>
      <c r="AT422" s="152" t="s">
        <v>172</v>
      </c>
      <c r="AU422" s="152" t="s">
        <v>86</v>
      </c>
      <c r="AY422" s="16" t="s">
        <v>140</v>
      </c>
      <c r="BE422" s="153">
        <f>IF(N422="základná",J422,0)</f>
        <v>0</v>
      </c>
      <c r="BF422" s="153">
        <f>IF(N422="znížená",J422,0)</f>
        <v>0</v>
      </c>
      <c r="BG422" s="153">
        <f>IF(N422="zákl. prenesená",J422,0)</f>
        <v>0</v>
      </c>
      <c r="BH422" s="153">
        <f>IF(N422="zníž. prenesená",J422,0)</f>
        <v>0</v>
      </c>
      <c r="BI422" s="153">
        <f>IF(N422="nulová",J422,0)</f>
        <v>0</v>
      </c>
      <c r="BJ422" s="16" t="s">
        <v>86</v>
      </c>
      <c r="BK422" s="154">
        <f>ROUND(I422*H422,3)</f>
        <v>0</v>
      </c>
      <c r="BL422" s="16" t="s">
        <v>220</v>
      </c>
      <c r="BM422" s="152" t="s">
        <v>1018</v>
      </c>
    </row>
    <row r="423" spans="1:65" s="2" customFormat="1" ht="14.45" customHeight="1">
      <c r="A423" s="31"/>
      <c r="B423" s="140"/>
      <c r="C423" s="141" t="s">
        <v>1019</v>
      </c>
      <c r="D423" s="141" t="s">
        <v>142</v>
      </c>
      <c r="E423" s="142" t="s">
        <v>1020</v>
      </c>
      <c r="F423" s="143" t="s">
        <v>1021</v>
      </c>
      <c r="G423" s="144" t="s">
        <v>417</v>
      </c>
      <c r="H423" s="146"/>
      <c r="I423" s="146"/>
      <c r="J423" s="145">
        <f>ROUND(I423*H423,3)</f>
        <v>0</v>
      </c>
      <c r="K423" s="147"/>
      <c r="L423" s="32"/>
      <c r="M423" s="148" t="s">
        <v>1</v>
      </c>
      <c r="N423" s="149" t="s">
        <v>42</v>
      </c>
      <c r="O423" s="57"/>
      <c r="P423" s="150">
        <f>O423*H423</f>
        <v>0</v>
      </c>
      <c r="Q423" s="150">
        <v>0</v>
      </c>
      <c r="R423" s="150">
        <f>Q423*H423</f>
        <v>0</v>
      </c>
      <c r="S423" s="150">
        <v>0</v>
      </c>
      <c r="T423" s="151">
        <f>S423*H423</f>
        <v>0</v>
      </c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R423" s="152" t="s">
        <v>220</v>
      </c>
      <c r="AT423" s="152" t="s">
        <v>142</v>
      </c>
      <c r="AU423" s="152" t="s">
        <v>86</v>
      </c>
      <c r="AY423" s="16" t="s">
        <v>140</v>
      </c>
      <c r="BE423" s="153">
        <f>IF(N423="základná",J423,0)</f>
        <v>0</v>
      </c>
      <c r="BF423" s="153">
        <f>IF(N423="znížená",J423,0)</f>
        <v>0</v>
      </c>
      <c r="BG423" s="153">
        <f>IF(N423="zákl. prenesená",J423,0)</f>
        <v>0</v>
      </c>
      <c r="BH423" s="153">
        <f>IF(N423="zníž. prenesená",J423,0)</f>
        <v>0</v>
      </c>
      <c r="BI423" s="153">
        <f>IF(N423="nulová",J423,0)</f>
        <v>0</v>
      </c>
      <c r="BJ423" s="16" t="s">
        <v>86</v>
      </c>
      <c r="BK423" s="154">
        <f>ROUND(I423*H423,3)</f>
        <v>0</v>
      </c>
      <c r="BL423" s="16" t="s">
        <v>220</v>
      </c>
      <c r="BM423" s="152" t="s">
        <v>1022</v>
      </c>
    </row>
    <row r="424" spans="1:65" s="12" customFormat="1" ht="22.9" customHeight="1">
      <c r="B424" s="128"/>
      <c r="D424" s="129" t="s">
        <v>75</v>
      </c>
      <c r="E424" s="138" t="s">
        <v>1023</v>
      </c>
      <c r="F424" s="138" t="s">
        <v>1024</v>
      </c>
      <c r="I424" s="131"/>
      <c r="J424" s="139">
        <f>BK424</f>
        <v>0</v>
      </c>
      <c r="L424" s="128"/>
      <c r="M424" s="132"/>
      <c r="N424" s="133"/>
      <c r="O424" s="133"/>
      <c r="P424" s="134">
        <f>SUM(P425:P428)</f>
        <v>0</v>
      </c>
      <c r="Q424" s="133"/>
      <c r="R424" s="134">
        <f>SUM(R425:R428)</f>
        <v>5.2478630400000004</v>
      </c>
      <c r="S424" s="133"/>
      <c r="T424" s="135">
        <f>SUM(T425:T428)</f>
        <v>0</v>
      </c>
      <c r="AR424" s="129" t="s">
        <v>86</v>
      </c>
      <c r="AT424" s="136" t="s">
        <v>75</v>
      </c>
      <c r="AU424" s="136" t="s">
        <v>81</v>
      </c>
      <c r="AY424" s="129" t="s">
        <v>140</v>
      </c>
      <c r="BK424" s="137">
        <f>SUM(BK425:BK428)</f>
        <v>0</v>
      </c>
    </row>
    <row r="425" spans="1:65" s="2" customFormat="1" ht="24.2" customHeight="1">
      <c r="A425" s="31"/>
      <c r="B425" s="140"/>
      <c r="C425" s="141" t="s">
        <v>1025</v>
      </c>
      <c r="D425" s="141" t="s">
        <v>142</v>
      </c>
      <c r="E425" s="142" t="s">
        <v>1026</v>
      </c>
      <c r="F425" s="143" t="s">
        <v>1027</v>
      </c>
      <c r="G425" s="144" t="s">
        <v>186</v>
      </c>
      <c r="H425" s="145">
        <v>108.248</v>
      </c>
      <c r="I425" s="146"/>
      <c r="J425" s="145">
        <f>ROUND(I425*H425,3)</f>
        <v>0</v>
      </c>
      <c r="K425" s="147"/>
      <c r="L425" s="32"/>
      <c r="M425" s="148" t="s">
        <v>1</v>
      </c>
      <c r="N425" s="149" t="s">
        <v>42</v>
      </c>
      <c r="O425" s="57"/>
      <c r="P425" s="150">
        <f>O425*H425</f>
        <v>0</v>
      </c>
      <c r="Q425" s="150">
        <v>4.8480000000000002E-2</v>
      </c>
      <c r="R425" s="150">
        <f>Q425*H425</f>
        <v>5.2478630400000004</v>
      </c>
      <c r="S425" s="150">
        <v>0</v>
      </c>
      <c r="T425" s="151">
        <f>S425*H425</f>
        <v>0</v>
      </c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R425" s="152" t="s">
        <v>220</v>
      </c>
      <c r="AT425" s="152" t="s">
        <v>142</v>
      </c>
      <c r="AU425" s="152" t="s">
        <v>86</v>
      </c>
      <c r="AY425" s="16" t="s">
        <v>140</v>
      </c>
      <c r="BE425" s="153">
        <f>IF(N425="základná",J425,0)</f>
        <v>0</v>
      </c>
      <c r="BF425" s="153">
        <f>IF(N425="znížená",J425,0)</f>
        <v>0</v>
      </c>
      <c r="BG425" s="153">
        <f>IF(N425="zákl. prenesená",J425,0)</f>
        <v>0</v>
      </c>
      <c r="BH425" s="153">
        <f>IF(N425="zníž. prenesená",J425,0)</f>
        <v>0</v>
      </c>
      <c r="BI425" s="153">
        <f>IF(N425="nulová",J425,0)</f>
        <v>0</v>
      </c>
      <c r="BJ425" s="16" t="s">
        <v>86</v>
      </c>
      <c r="BK425" s="154">
        <f>ROUND(I425*H425,3)</f>
        <v>0</v>
      </c>
      <c r="BL425" s="16" t="s">
        <v>220</v>
      </c>
      <c r="BM425" s="152" t="s">
        <v>1028</v>
      </c>
    </row>
    <row r="426" spans="1:65" s="2" customFormat="1" ht="14.45" customHeight="1">
      <c r="A426" s="31"/>
      <c r="B426" s="140"/>
      <c r="C426" s="164" t="s">
        <v>1029</v>
      </c>
      <c r="D426" s="164" t="s">
        <v>172</v>
      </c>
      <c r="E426" s="165" t="s">
        <v>1030</v>
      </c>
      <c r="F426" s="166" t="s">
        <v>1031</v>
      </c>
      <c r="G426" s="167" t="s">
        <v>186</v>
      </c>
      <c r="H426" s="168">
        <v>124.485</v>
      </c>
      <c r="I426" s="169"/>
      <c r="J426" s="168">
        <f>ROUND(I426*H426,3)</f>
        <v>0</v>
      </c>
      <c r="K426" s="170"/>
      <c r="L426" s="171"/>
      <c r="M426" s="172" t="s">
        <v>1</v>
      </c>
      <c r="N426" s="173" t="s">
        <v>42</v>
      </c>
      <c r="O426" s="57"/>
      <c r="P426" s="150">
        <f>O426*H426</f>
        <v>0</v>
      </c>
      <c r="Q426" s="150">
        <v>0</v>
      </c>
      <c r="R426" s="150">
        <f>Q426*H426</f>
        <v>0</v>
      </c>
      <c r="S426" s="150">
        <v>0</v>
      </c>
      <c r="T426" s="151">
        <f>S426*H426</f>
        <v>0</v>
      </c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R426" s="152" t="s">
        <v>300</v>
      </c>
      <c r="AT426" s="152" t="s">
        <v>172</v>
      </c>
      <c r="AU426" s="152" t="s">
        <v>86</v>
      </c>
      <c r="AY426" s="16" t="s">
        <v>140</v>
      </c>
      <c r="BE426" s="153">
        <f>IF(N426="základná",J426,0)</f>
        <v>0</v>
      </c>
      <c r="BF426" s="153">
        <f>IF(N426="znížená",J426,0)</f>
        <v>0</v>
      </c>
      <c r="BG426" s="153">
        <f>IF(N426="zákl. prenesená",J426,0)</f>
        <v>0</v>
      </c>
      <c r="BH426" s="153">
        <f>IF(N426="zníž. prenesená",J426,0)</f>
        <v>0</v>
      </c>
      <c r="BI426" s="153">
        <f>IF(N426="nulová",J426,0)</f>
        <v>0</v>
      </c>
      <c r="BJ426" s="16" t="s">
        <v>86</v>
      </c>
      <c r="BK426" s="154">
        <f>ROUND(I426*H426,3)</f>
        <v>0</v>
      </c>
      <c r="BL426" s="16" t="s">
        <v>220</v>
      </c>
      <c r="BM426" s="152" t="s">
        <v>1032</v>
      </c>
    </row>
    <row r="427" spans="1:65" s="13" customFormat="1" ht="11.25">
      <c r="B427" s="155"/>
      <c r="D427" s="156" t="s">
        <v>147</v>
      </c>
      <c r="F427" s="158" t="s">
        <v>1033</v>
      </c>
      <c r="H427" s="159">
        <v>124.485</v>
      </c>
      <c r="I427" s="160"/>
      <c r="L427" s="155"/>
      <c r="M427" s="161"/>
      <c r="N427" s="162"/>
      <c r="O427" s="162"/>
      <c r="P427" s="162"/>
      <c r="Q427" s="162"/>
      <c r="R427" s="162"/>
      <c r="S427" s="162"/>
      <c r="T427" s="163"/>
      <c r="AT427" s="157" t="s">
        <v>147</v>
      </c>
      <c r="AU427" s="157" t="s">
        <v>86</v>
      </c>
      <c r="AV427" s="13" t="s">
        <v>86</v>
      </c>
      <c r="AW427" s="13" t="s">
        <v>3</v>
      </c>
      <c r="AX427" s="13" t="s">
        <v>81</v>
      </c>
      <c r="AY427" s="157" t="s">
        <v>140</v>
      </c>
    </row>
    <row r="428" spans="1:65" s="2" customFormat="1" ht="14.45" customHeight="1">
      <c r="A428" s="31"/>
      <c r="B428" s="140"/>
      <c r="C428" s="141" t="s">
        <v>1034</v>
      </c>
      <c r="D428" s="141" t="s">
        <v>142</v>
      </c>
      <c r="E428" s="142" t="s">
        <v>1035</v>
      </c>
      <c r="F428" s="143" t="s">
        <v>1036</v>
      </c>
      <c r="G428" s="144" t="s">
        <v>417</v>
      </c>
      <c r="H428" s="146"/>
      <c r="I428" s="146"/>
      <c r="J428" s="145">
        <f>ROUND(I428*H428,3)</f>
        <v>0</v>
      </c>
      <c r="K428" s="147"/>
      <c r="L428" s="32"/>
      <c r="M428" s="148" t="s">
        <v>1</v>
      </c>
      <c r="N428" s="149" t="s">
        <v>42</v>
      </c>
      <c r="O428" s="57"/>
      <c r="P428" s="150">
        <f>O428*H428</f>
        <v>0</v>
      </c>
      <c r="Q428" s="150">
        <v>0</v>
      </c>
      <c r="R428" s="150">
        <f>Q428*H428</f>
        <v>0</v>
      </c>
      <c r="S428" s="150">
        <v>0</v>
      </c>
      <c r="T428" s="151">
        <f>S428*H428</f>
        <v>0</v>
      </c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R428" s="152" t="s">
        <v>220</v>
      </c>
      <c r="AT428" s="152" t="s">
        <v>142</v>
      </c>
      <c r="AU428" s="152" t="s">
        <v>86</v>
      </c>
      <c r="AY428" s="16" t="s">
        <v>140</v>
      </c>
      <c r="BE428" s="153">
        <f>IF(N428="základná",J428,0)</f>
        <v>0</v>
      </c>
      <c r="BF428" s="153">
        <f>IF(N428="znížená",J428,0)</f>
        <v>0</v>
      </c>
      <c r="BG428" s="153">
        <f>IF(N428="zákl. prenesená",J428,0)</f>
        <v>0</v>
      </c>
      <c r="BH428" s="153">
        <f>IF(N428="zníž. prenesená",J428,0)</f>
        <v>0</v>
      </c>
      <c r="BI428" s="153">
        <f>IF(N428="nulová",J428,0)</f>
        <v>0</v>
      </c>
      <c r="BJ428" s="16" t="s">
        <v>86</v>
      </c>
      <c r="BK428" s="154">
        <f>ROUND(I428*H428,3)</f>
        <v>0</v>
      </c>
      <c r="BL428" s="16" t="s">
        <v>220</v>
      </c>
      <c r="BM428" s="152" t="s">
        <v>1037</v>
      </c>
    </row>
    <row r="429" spans="1:65" s="12" customFormat="1" ht="22.9" customHeight="1">
      <c r="B429" s="128"/>
      <c r="D429" s="129" t="s">
        <v>75</v>
      </c>
      <c r="E429" s="138" t="s">
        <v>1038</v>
      </c>
      <c r="F429" s="138" t="s">
        <v>1039</v>
      </c>
      <c r="I429" s="131"/>
      <c r="J429" s="139">
        <f>BK429</f>
        <v>0</v>
      </c>
      <c r="L429" s="128"/>
      <c r="M429" s="132"/>
      <c r="N429" s="133"/>
      <c r="O429" s="133"/>
      <c r="P429" s="134">
        <f>SUM(P430:P431)</f>
        <v>0</v>
      </c>
      <c r="Q429" s="133"/>
      <c r="R429" s="134">
        <f>SUM(R430:R431)</f>
        <v>0.100608</v>
      </c>
      <c r="S429" s="133"/>
      <c r="T429" s="135">
        <f>SUM(T430:T431)</f>
        <v>0</v>
      </c>
      <c r="AR429" s="129" t="s">
        <v>86</v>
      </c>
      <c r="AT429" s="136" t="s">
        <v>75</v>
      </c>
      <c r="AU429" s="136" t="s">
        <v>81</v>
      </c>
      <c r="AY429" s="129" t="s">
        <v>140</v>
      </c>
      <c r="BK429" s="137">
        <f>SUM(BK430:BK431)</f>
        <v>0</v>
      </c>
    </row>
    <row r="430" spans="1:65" s="2" customFormat="1" ht="24.2" customHeight="1">
      <c r="A430" s="31"/>
      <c r="B430" s="140"/>
      <c r="C430" s="141" t="s">
        <v>1040</v>
      </c>
      <c r="D430" s="141" t="s">
        <v>142</v>
      </c>
      <c r="E430" s="142" t="s">
        <v>1041</v>
      </c>
      <c r="F430" s="143" t="s">
        <v>1042</v>
      </c>
      <c r="G430" s="144" t="s">
        <v>186</v>
      </c>
      <c r="H430" s="145">
        <v>251.52</v>
      </c>
      <c r="I430" s="146"/>
      <c r="J430" s="145">
        <f>ROUND(I430*H430,3)</f>
        <v>0</v>
      </c>
      <c r="K430" s="147"/>
      <c r="L430" s="32"/>
      <c r="M430" s="148" t="s">
        <v>1</v>
      </c>
      <c r="N430" s="149" t="s">
        <v>42</v>
      </c>
      <c r="O430" s="57"/>
      <c r="P430" s="150">
        <f>O430*H430</f>
        <v>0</v>
      </c>
      <c r="Q430" s="150">
        <v>4.0000000000000002E-4</v>
      </c>
      <c r="R430" s="150">
        <f>Q430*H430</f>
        <v>0.100608</v>
      </c>
      <c r="S430" s="150">
        <v>0</v>
      </c>
      <c r="T430" s="151">
        <f>S430*H430</f>
        <v>0</v>
      </c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R430" s="152" t="s">
        <v>220</v>
      </c>
      <c r="AT430" s="152" t="s">
        <v>142</v>
      </c>
      <c r="AU430" s="152" t="s">
        <v>86</v>
      </c>
      <c r="AY430" s="16" t="s">
        <v>140</v>
      </c>
      <c r="BE430" s="153">
        <f>IF(N430="základná",J430,0)</f>
        <v>0</v>
      </c>
      <c r="BF430" s="153">
        <f>IF(N430="znížená",J430,0)</f>
        <v>0</v>
      </c>
      <c r="BG430" s="153">
        <f>IF(N430="zákl. prenesená",J430,0)</f>
        <v>0</v>
      </c>
      <c r="BH430" s="153">
        <f>IF(N430="zníž. prenesená",J430,0)</f>
        <v>0</v>
      </c>
      <c r="BI430" s="153">
        <f>IF(N430="nulová",J430,0)</f>
        <v>0</v>
      </c>
      <c r="BJ430" s="16" t="s">
        <v>86</v>
      </c>
      <c r="BK430" s="154">
        <f>ROUND(I430*H430,3)</f>
        <v>0</v>
      </c>
      <c r="BL430" s="16" t="s">
        <v>220</v>
      </c>
      <c r="BM430" s="152" t="s">
        <v>1043</v>
      </c>
    </row>
    <row r="431" spans="1:65" s="13" customFormat="1" ht="11.25">
      <c r="B431" s="155"/>
      <c r="D431" s="156" t="s">
        <v>147</v>
      </c>
      <c r="E431" s="157" t="s">
        <v>1</v>
      </c>
      <c r="F431" s="158" t="s">
        <v>1044</v>
      </c>
      <c r="H431" s="159">
        <v>251.52</v>
      </c>
      <c r="I431" s="160"/>
      <c r="L431" s="155"/>
      <c r="M431" s="161"/>
      <c r="N431" s="162"/>
      <c r="O431" s="162"/>
      <c r="P431" s="162"/>
      <c r="Q431" s="162"/>
      <c r="R431" s="162"/>
      <c r="S431" s="162"/>
      <c r="T431" s="163"/>
      <c r="AT431" s="157" t="s">
        <v>147</v>
      </c>
      <c r="AU431" s="157" t="s">
        <v>86</v>
      </c>
      <c r="AV431" s="13" t="s">
        <v>86</v>
      </c>
      <c r="AW431" s="13" t="s">
        <v>31</v>
      </c>
      <c r="AX431" s="13" t="s">
        <v>81</v>
      </c>
      <c r="AY431" s="157" t="s">
        <v>140</v>
      </c>
    </row>
    <row r="432" spans="1:65" s="12" customFormat="1" ht="22.9" customHeight="1">
      <c r="B432" s="128"/>
      <c r="D432" s="129" t="s">
        <v>75</v>
      </c>
      <c r="E432" s="138" t="s">
        <v>1045</v>
      </c>
      <c r="F432" s="138" t="s">
        <v>1046</v>
      </c>
      <c r="I432" s="131"/>
      <c r="J432" s="139">
        <f>BK432</f>
        <v>0</v>
      </c>
      <c r="L432" s="128"/>
      <c r="M432" s="132"/>
      <c r="N432" s="133"/>
      <c r="O432" s="133"/>
      <c r="P432" s="134">
        <f>SUM(P433:P442)</f>
        <v>0</v>
      </c>
      <c r="Q432" s="133"/>
      <c r="R432" s="134">
        <f>SUM(R433:R442)</f>
        <v>0.23214510000000002</v>
      </c>
      <c r="S432" s="133"/>
      <c r="T432" s="135">
        <f>SUM(T433:T442)</f>
        <v>9.6284999999999982E-2</v>
      </c>
      <c r="AR432" s="129" t="s">
        <v>86</v>
      </c>
      <c r="AT432" s="136" t="s">
        <v>75</v>
      </c>
      <c r="AU432" s="136" t="s">
        <v>81</v>
      </c>
      <c r="AY432" s="129" t="s">
        <v>140</v>
      </c>
      <c r="BK432" s="137">
        <f>SUM(BK433:BK442)</f>
        <v>0</v>
      </c>
    </row>
    <row r="433" spans="1:65" s="2" customFormat="1" ht="14.45" customHeight="1">
      <c r="A433" s="31"/>
      <c r="B433" s="140"/>
      <c r="C433" s="141" t="s">
        <v>1047</v>
      </c>
      <c r="D433" s="141" t="s">
        <v>142</v>
      </c>
      <c r="E433" s="142" t="s">
        <v>1048</v>
      </c>
      <c r="F433" s="143" t="s">
        <v>1049</v>
      </c>
      <c r="G433" s="144" t="s">
        <v>186</v>
      </c>
      <c r="H433" s="145">
        <v>160.47499999999999</v>
      </c>
      <c r="I433" s="146"/>
      <c r="J433" s="145">
        <f>ROUND(I433*H433,3)</f>
        <v>0</v>
      </c>
      <c r="K433" s="147"/>
      <c r="L433" s="32"/>
      <c r="M433" s="148" t="s">
        <v>1</v>
      </c>
      <c r="N433" s="149" t="s">
        <v>42</v>
      </c>
      <c r="O433" s="57"/>
      <c r="P433" s="150">
        <f>O433*H433</f>
        <v>0</v>
      </c>
      <c r="Q433" s="150">
        <v>1.0000000000000001E-5</v>
      </c>
      <c r="R433" s="150">
        <f>Q433*H433</f>
        <v>1.6047500000000001E-3</v>
      </c>
      <c r="S433" s="150">
        <v>2.9999999999999997E-4</v>
      </c>
      <c r="T433" s="151">
        <f>S433*H433</f>
        <v>4.8142499999999991E-2</v>
      </c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R433" s="152" t="s">
        <v>220</v>
      </c>
      <c r="AT433" s="152" t="s">
        <v>142</v>
      </c>
      <c r="AU433" s="152" t="s">
        <v>86</v>
      </c>
      <c r="AY433" s="16" t="s">
        <v>140</v>
      </c>
      <c r="BE433" s="153">
        <f>IF(N433="základná",J433,0)</f>
        <v>0</v>
      </c>
      <c r="BF433" s="153">
        <f>IF(N433="znížená",J433,0)</f>
        <v>0</v>
      </c>
      <c r="BG433" s="153">
        <f>IF(N433="zákl. prenesená",J433,0)</f>
        <v>0</v>
      </c>
      <c r="BH433" s="153">
        <f>IF(N433="zníž. prenesená",J433,0)</f>
        <v>0</v>
      </c>
      <c r="BI433" s="153">
        <f>IF(N433="nulová",J433,0)</f>
        <v>0</v>
      </c>
      <c r="BJ433" s="16" t="s">
        <v>86</v>
      </c>
      <c r="BK433" s="154">
        <f>ROUND(I433*H433,3)</f>
        <v>0</v>
      </c>
      <c r="BL433" s="16" t="s">
        <v>220</v>
      </c>
      <c r="BM433" s="152" t="s">
        <v>1050</v>
      </c>
    </row>
    <row r="434" spans="1:65" s="2" customFormat="1" ht="14.45" customHeight="1">
      <c r="A434" s="31"/>
      <c r="B434" s="140"/>
      <c r="C434" s="141" t="s">
        <v>1051</v>
      </c>
      <c r="D434" s="141" t="s">
        <v>142</v>
      </c>
      <c r="E434" s="142" t="s">
        <v>1052</v>
      </c>
      <c r="F434" s="143" t="s">
        <v>1053</v>
      </c>
      <c r="G434" s="144" t="s">
        <v>186</v>
      </c>
      <c r="H434" s="145">
        <v>160.47499999999999</v>
      </c>
      <c r="I434" s="146"/>
      <c r="J434" s="145">
        <f>ROUND(I434*H434,3)</f>
        <v>0</v>
      </c>
      <c r="K434" s="147"/>
      <c r="L434" s="32"/>
      <c r="M434" s="148" t="s">
        <v>1</v>
      </c>
      <c r="N434" s="149" t="s">
        <v>42</v>
      </c>
      <c r="O434" s="57"/>
      <c r="P434" s="150">
        <f>O434*H434</f>
        <v>0</v>
      </c>
      <c r="Q434" s="150">
        <v>0</v>
      </c>
      <c r="R434" s="150">
        <f>Q434*H434</f>
        <v>0</v>
      </c>
      <c r="S434" s="150">
        <v>2.9999999999999997E-4</v>
      </c>
      <c r="T434" s="151">
        <f>S434*H434</f>
        <v>4.8142499999999991E-2</v>
      </c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R434" s="152" t="s">
        <v>220</v>
      </c>
      <c r="AT434" s="152" t="s">
        <v>142</v>
      </c>
      <c r="AU434" s="152" t="s">
        <v>86</v>
      </c>
      <c r="AY434" s="16" t="s">
        <v>140</v>
      </c>
      <c r="BE434" s="153">
        <f>IF(N434="základná",J434,0)</f>
        <v>0</v>
      </c>
      <c r="BF434" s="153">
        <f>IF(N434="znížená",J434,0)</f>
        <v>0</v>
      </c>
      <c r="BG434" s="153">
        <f>IF(N434="zákl. prenesená",J434,0)</f>
        <v>0</v>
      </c>
      <c r="BH434" s="153">
        <f>IF(N434="zníž. prenesená",J434,0)</f>
        <v>0</v>
      </c>
      <c r="BI434" s="153">
        <f>IF(N434="nulová",J434,0)</f>
        <v>0</v>
      </c>
      <c r="BJ434" s="16" t="s">
        <v>86</v>
      </c>
      <c r="BK434" s="154">
        <f>ROUND(I434*H434,3)</f>
        <v>0</v>
      </c>
      <c r="BL434" s="16" t="s">
        <v>220</v>
      </c>
      <c r="BM434" s="152" t="s">
        <v>1054</v>
      </c>
    </row>
    <row r="435" spans="1:65" s="13" customFormat="1" ht="11.25">
      <c r="B435" s="155"/>
      <c r="D435" s="156" t="s">
        <v>147</v>
      </c>
      <c r="E435" s="157" t="s">
        <v>1</v>
      </c>
      <c r="F435" s="158" t="s">
        <v>1055</v>
      </c>
      <c r="H435" s="159">
        <v>160.47499999999999</v>
      </c>
      <c r="I435" s="160"/>
      <c r="L435" s="155"/>
      <c r="M435" s="161"/>
      <c r="N435" s="162"/>
      <c r="O435" s="162"/>
      <c r="P435" s="162"/>
      <c r="Q435" s="162"/>
      <c r="R435" s="162"/>
      <c r="S435" s="162"/>
      <c r="T435" s="163"/>
      <c r="AT435" s="157" t="s">
        <v>147</v>
      </c>
      <c r="AU435" s="157" t="s">
        <v>86</v>
      </c>
      <c r="AV435" s="13" t="s">
        <v>86</v>
      </c>
      <c r="AW435" s="13" t="s">
        <v>31</v>
      </c>
      <c r="AX435" s="13" t="s">
        <v>81</v>
      </c>
      <c r="AY435" s="157" t="s">
        <v>140</v>
      </c>
    </row>
    <row r="436" spans="1:65" s="2" customFormat="1" ht="24.2" customHeight="1">
      <c r="A436" s="31"/>
      <c r="B436" s="140"/>
      <c r="C436" s="141" t="s">
        <v>1056</v>
      </c>
      <c r="D436" s="141" t="s">
        <v>142</v>
      </c>
      <c r="E436" s="142" t="s">
        <v>1057</v>
      </c>
      <c r="F436" s="143" t="s">
        <v>1058</v>
      </c>
      <c r="G436" s="144" t="s">
        <v>186</v>
      </c>
      <c r="H436" s="145">
        <v>160.47499999999999</v>
      </c>
      <c r="I436" s="146"/>
      <c r="J436" s="145">
        <f>ROUND(I436*H436,3)</f>
        <v>0</v>
      </c>
      <c r="K436" s="147"/>
      <c r="L436" s="32"/>
      <c r="M436" s="148" t="s">
        <v>1</v>
      </c>
      <c r="N436" s="149" t="s">
        <v>42</v>
      </c>
      <c r="O436" s="57"/>
      <c r="P436" s="150">
        <f>O436*H436</f>
        <v>0</v>
      </c>
      <c r="Q436" s="150">
        <v>5.0000000000000002E-5</v>
      </c>
      <c r="R436" s="150">
        <f>Q436*H436</f>
        <v>8.0237499999999996E-3</v>
      </c>
      <c r="S436" s="150">
        <v>0</v>
      </c>
      <c r="T436" s="151">
        <f>S436*H436</f>
        <v>0</v>
      </c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R436" s="152" t="s">
        <v>220</v>
      </c>
      <c r="AT436" s="152" t="s">
        <v>142</v>
      </c>
      <c r="AU436" s="152" t="s">
        <v>86</v>
      </c>
      <c r="AY436" s="16" t="s">
        <v>140</v>
      </c>
      <c r="BE436" s="153">
        <f>IF(N436="základná",J436,0)</f>
        <v>0</v>
      </c>
      <c r="BF436" s="153">
        <f>IF(N436="znížená",J436,0)</f>
        <v>0</v>
      </c>
      <c r="BG436" s="153">
        <f>IF(N436="zákl. prenesená",J436,0)</f>
        <v>0</v>
      </c>
      <c r="BH436" s="153">
        <f>IF(N436="zníž. prenesená",J436,0)</f>
        <v>0</v>
      </c>
      <c r="BI436" s="153">
        <f>IF(N436="nulová",J436,0)</f>
        <v>0</v>
      </c>
      <c r="BJ436" s="16" t="s">
        <v>86</v>
      </c>
      <c r="BK436" s="154">
        <f>ROUND(I436*H436,3)</f>
        <v>0</v>
      </c>
      <c r="BL436" s="16" t="s">
        <v>220</v>
      </c>
      <c r="BM436" s="152" t="s">
        <v>1059</v>
      </c>
    </row>
    <row r="437" spans="1:65" s="13" customFormat="1" ht="22.5">
      <c r="B437" s="155"/>
      <c r="D437" s="156" t="s">
        <v>147</v>
      </c>
      <c r="E437" s="157" t="s">
        <v>1</v>
      </c>
      <c r="F437" s="158" t="s">
        <v>1060</v>
      </c>
      <c r="H437" s="159">
        <v>160.47499999999999</v>
      </c>
      <c r="I437" s="160"/>
      <c r="L437" s="155"/>
      <c r="M437" s="161"/>
      <c r="N437" s="162"/>
      <c r="O437" s="162"/>
      <c r="P437" s="162"/>
      <c r="Q437" s="162"/>
      <c r="R437" s="162"/>
      <c r="S437" s="162"/>
      <c r="T437" s="163"/>
      <c r="AT437" s="157" t="s">
        <v>147</v>
      </c>
      <c r="AU437" s="157" t="s">
        <v>86</v>
      </c>
      <c r="AV437" s="13" t="s">
        <v>86</v>
      </c>
      <c r="AW437" s="13" t="s">
        <v>31</v>
      </c>
      <c r="AX437" s="13" t="s">
        <v>81</v>
      </c>
      <c r="AY437" s="157" t="s">
        <v>140</v>
      </c>
    </row>
    <row r="438" spans="1:65" s="2" customFormat="1" ht="37.9" customHeight="1">
      <c r="A438" s="31"/>
      <c r="B438" s="140"/>
      <c r="C438" s="141" t="s">
        <v>1061</v>
      </c>
      <c r="D438" s="141" t="s">
        <v>142</v>
      </c>
      <c r="E438" s="142" t="s">
        <v>1062</v>
      </c>
      <c r="F438" s="143" t="s">
        <v>1063</v>
      </c>
      <c r="G438" s="144" t="s">
        <v>186</v>
      </c>
      <c r="H438" s="145">
        <v>390.38</v>
      </c>
      <c r="I438" s="146"/>
      <c r="J438" s="145">
        <f>ROUND(I438*H438,3)</f>
        <v>0</v>
      </c>
      <c r="K438" s="147"/>
      <c r="L438" s="32"/>
      <c r="M438" s="148" t="s">
        <v>1</v>
      </c>
      <c r="N438" s="149" t="s">
        <v>42</v>
      </c>
      <c r="O438" s="57"/>
      <c r="P438" s="150">
        <f>O438*H438</f>
        <v>0</v>
      </c>
      <c r="Q438" s="150">
        <v>2.3000000000000001E-4</v>
      </c>
      <c r="R438" s="150">
        <f>Q438*H438</f>
        <v>8.9787400000000003E-2</v>
      </c>
      <c r="S438" s="150">
        <v>0</v>
      </c>
      <c r="T438" s="151">
        <f>S438*H438</f>
        <v>0</v>
      </c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R438" s="152" t="s">
        <v>220</v>
      </c>
      <c r="AT438" s="152" t="s">
        <v>142</v>
      </c>
      <c r="AU438" s="152" t="s">
        <v>86</v>
      </c>
      <c r="AY438" s="16" t="s">
        <v>140</v>
      </c>
      <c r="BE438" s="153">
        <f>IF(N438="základná",J438,0)</f>
        <v>0</v>
      </c>
      <c r="BF438" s="153">
        <f>IF(N438="znížená",J438,0)</f>
        <v>0</v>
      </c>
      <c r="BG438" s="153">
        <f>IF(N438="zákl. prenesená",J438,0)</f>
        <v>0</v>
      </c>
      <c r="BH438" s="153">
        <f>IF(N438="zníž. prenesená",J438,0)</f>
        <v>0</v>
      </c>
      <c r="BI438" s="153">
        <f>IF(N438="nulová",J438,0)</f>
        <v>0</v>
      </c>
      <c r="BJ438" s="16" t="s">
        <v>86</v>
      </c>
      <c r="BK438" s="154">
        <f>ROUND(I438*H438,3)</f>
        <v>0</v>
      </c>
      <c r="BL438" s="16" t="s">
        <v>220</v>
      </c>
      <c r="BM438" s="152" t="s">
        <v>1064</v>
      </c>
    </row>
    <row r="439" spans="1:65" s="13" customFormat="1" ht="11.25">
      <c r="B439" s="155"/>
      <c r="D439" s="156" t="s">
        <v>147</v>
      </c>
      <c r="E439" s="157" t="s">
        <v>1</v>
      </c>
      <c r="F439" s="158" t="s">
        <v>283</v>
      </c>
      <c r="H439" s="159">
        <v>220.69</v>
      </c>
      <c r="I439" s="160"/>
      <c r="L439" s="155"/>
      <c r="M439" s="161"/>
      <c r="N439" s="162"/>
      <c r="O439" s="162"/>
      <c r="P439" s="162"/>
      <c r="Q439" s="162"/>
      <c r="R439" s="162"/>
      <c r="S439" s="162"/>
      <c r="T439" s="163"/>
      <c r="AT439" s="157" t="s">
        <v>147</v>
      </c>
      <c r="AU439" s="157" t="s">
        <v>86</v>
      </c>
      <c r="AV439" s="13" t="s">
        <v>86</v>
      </c>
      <c r="AW439" s="13" t="s">
        <v>31</v>
      </c>
      <c r="AX439" s="13" t="s">
        <v>76</v>
      </c>
      <c r="AY439" s="157" t="s">
        <v>140</v>
      </c>
    </row>
    <row r="440" spans="1:65" s="13" customFormat="1" ht="11.25">
      <c r="B440" s="155"/>
      <c r="D440" s="156" t="s">
        <v>147</v>
      </c>
      <c r="E440" s="157" t="s">
        <v>1</v>
      </c>
      <c r="F440" s="158" t="s">
        <v>1065</v>
      </c>
      <c r="H440" s="159">
        <v>169.69</v>
      </c>
      <c r="I440" s="160"/>
      <c r="L440" s="155"/>
      <c r="M440" s="161"/>
      <c r="N440" s="162"/>
      <c r="O440" s="162"/>
      <c r="P440" s="162"/>
      <c r="Q440" s="162"/>
      <c r="R440" s="162"/>
      <c r="S440" s="162"/>
      <c r="T440" s="163"/>
      <c r="AT440" s="157" t="s">
        <v>147</v>
      </c>
      <c r="AU440" s="157" t="s">
        <v>86</v>
      </c>
      <c r="AV440" s="13" t="s">
        <v>86</v>
      </c>
      <c r="AW440" s="13" t="s">
        <v>31</v>
      </c>
      <c r="AX440" s="13" t="s">
        <v>76</v>
      </c>
      <c r="AY440" s="157" t="s">
        <v>140</v>
      </c>
    </row>
    <row r="441" spans="1:65" s="14" customFormat="1" ht="11.25">
      <c r="B441" s="174"/>
      <c r="D441" s="156" t="s">
        <v>147</v>
      </c>
      <c r="E441" s="175" t="s">
        <v>1</v>
      </c>
      <c r="F441" s="176" t="s">
        <v>235</v>
      </c>
      <c r="H441" s="177">
        <v>390.38</v>
      </c>
      <c r="I441" s="178"/>
      <c r="L441" s="174"/>
      <c r="M441" s="179"/>
      <c r="N441" s="180"/>
      <c r="O441" s="180"/>
      <c r="P441" s="180"/>
      <c r="Q441" s="180"/>
      <c r="R441" s="180"/>
      <c r="S441" s="180"/>
      <c r="T441" s="181"/>
      <c r="AT441" s="175" t="s">
        <v>147</v>
      </c>
      <c r="AU441" s="175" t="s">
        <v>86</v>
      </c>
      <c r="AV441" s="14" t="s">
        <v>145</v>
      </c>
      <c r="AW441" s="14" t="s">
        <v>31</v>
      </c>
      <c r="AX441" s="14" t="s">
        <v>81</v>
      </c>
      <c r="AY441" s="175" t="s">
        <v>140</v>
      </c>
    </row>
    <row r="442" spans="1:65" s="2" customFormat="1" ht="37.9" customHeight="1">
      <c r="A442" s="31"/>
      <c r="B442" s="140"/>
      <c r="C442" s="141" t="s">
        <v>1066</v>
      </c>
      <c r="D442" s="141" t="s">
        <v>142</v>
      </c>
      <c r="E442" s="142" t="s">
        <v>1067</v>
      </c>
      <c r="F442" s="143" t="s">
        <v>1068</v>
      </c>
      <c r="G442" s="144" t="s">
        <v>186</v>
      </c>
      <c r="H442" s="145">
        <v>390.38</v>
      </c>
      <c r="I442" s="146"/>
      <c r="J442" s="145">
        <f>ROUND(I442*H442,3)</f>
        <v>0</v>
      </c>
      <c r="K442" s="147"/>
      <c r="L442" s="32"/>
      <c r="M442" s="148" t="s">
        <v>1</v>
      </c>
      <c r="N442" s="149" t="s">
        <v>42</v>
      </c>
      <c r="O442" s="57"/>
      <c r="P442" s="150">
        <f>O442*H442</f>
        <v>0</v>
      </c>
      <c r="Q442" s="150">
        <v>3.4000000000000002E-4</v>
      </c>
      <c r="R442" s="150">
        <f>Q442*H442</f>
        <v>0.13272920000000002</v>
      </c>
      <c r="S442" s="150">
        <v>0</v>
      </c>
      <c r="T442" s="151">
        <f>S442*H442</f>
        <v>0</v>
      </c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R442" s="152" t="s">
        <v>220</v>
      </c>
      <c r="AT442" s="152" t="s">
        <v>142</v>
      </c>
      <c r="AU442" s="152" t="s">
        <v>86</v>
      </c>
      <c r="AY442" s="16" t="s">
        <v>140</v>
      </c>
      <c r="BE442" s="153">
        <f>IF(N442="základná",J442,0)</f>
        <v>0</v>
      </c>
      <c r="BF442" s="153">
        <f>IF(N442="znížená",J442,0)</f>
        <v>0</v>
      </c>
      <c r="BG442" s="153">
        <f>IF(N442="zákl. prenesená",J442,0)</f>
        <v>0</v>
      </c>
      <c r="BH442" s="153">
        <f>IF(N442="zníž. prenesená",J442,0)</f>
        <v>0</v>
      </c>
      <c r="BI442" s="153">
        <f>IF(N442="nulová",J442,0)</f>
        <v>0</v>
      </c>
      <c r="BJ442" s="16" t="s">
        <v>86</v>
      </c>
      <c r="BK442" s="154">
        <f>ROUND(I442*H442,3)</f>
        <v>0</v>
      </c>
      <c r="BL442" s="16" t="s">
        <v>220</v>
      </c>
      <c r="BM442" s="152" t="s">
        <v>1069</v>
      </c>
    </row>
    <row r="443" spans="1:65" s="12" customFormat="1" ht="25.9" customHeight="1">
      <c r="B443" s="128"/>
      <c r="D443" s="129" t="s">
        <v>75</v>
      </c>
      <c r="E443" s="130" t="s">
        <v>172</v>
      </c>
      <c r="F443" s="130" t="s">
        <v>1070</v>
      </c>
      <c r="I443" s="131"/>
      <c r="J443" s="116">
        <f>BK443</f>
        <v>0</v>
      </c>
      <c r="L443" s="128"/>
      <c r="M443" s="132"/>
      <c r="N443" s="133"/>
      <c r="O443" s="133"/>
      <c r="P443" s="134">
        <f>P444</f>
        <v>0</v>
      </c>
      <c r="Q443" s="133"/>
      <c r="R443" s="134">
        <f>R444</f>
        <v>0.110842</v>
      </c>
      <c r="S443" s="133"/>
      <c r="T443" s="135">
        <f>T444</f>
        <v>0</v>
      </c>
      <c r="AR443" s="129" t="s">
        <v>153</v>
      </c>
      <c r="AT443" s="136" t="s">
        <v>75</v>
      </c>
      <c r="AU443" s="136" t="s">
        <v>76</v>
      </c>
      <c r="AY443" s="129" t="s">
        <v>140</v>
      </c>
      <c r="BK443" s="137">
        <f>BK444</f>
        <v>0</v>
      </c>
    </row>
    <row r="444" spans="1:65" s="12" customFormat="1" ht="22.9" customHeight="1">
      <c r="B444" s="128"/>
      <c r="D444" s="129" t="s">
        <v>75</v>
      </c>
      <c r="E444" s="138" t="s">
        <v>1071</v>
      </c>
      <c r="F444" s="138" t="s">
        <v>1072</v>
      </c>
      <c r="I444" s="131"/>
      <c r="J444" s="139">
        <f>BK444</f>
        <v>0</v>
      </c>
      <c r="L444" s="128"/>
      <c r="M444" s="132"/>
      <c r="N444" s="133"/>
      <c r="O444" s="133"/>
      <c r="P444" s="134">
        <f>SUM(P445:P481)</f>
        <v>0</v>
      </c>
      <c r="Q444" s="133"/>
      <c r="R444" s="134">
        <f>SUM(R445:R481)</f>
        <v>0.110842</v>
      </c>
      <c r="S444" s="133"/>
      <c r="T444" s="135">
        <f>SUM(T445:T481)</f>
        <v>0</v>
      </c>
      <c r="AR444" s="129" t="s">
        <v>153</v>
      </c>
      <c r="AT444" s="136" t="s">
        <v>75</v>
      </c>
      <c r="AU444" s="136" t="s">
        <v>81</v>
      </c>
      <c r="AY444" s="129" t="s">
        <v>140</v>
      </c>
      <c r="BK444" s="137">
        <f>SUM(BK445:BK481)</f>
        <v>0</v>
      </c>
    </row>
    <row r="445" spans="1:65" s="2" customFormat="1" ht="14.45" customHeight="1">
      <c r="A445" s="31"/>
      <c r="B445" s="140"/>
      <c r="C445" s="141" t="s">
        <v>1073</v>
      </c>
      <c r="D445" s="141" t="s">
        <v>142</v>
      </c>
      <c r="E445" s="142" t="s">
        <v>1074</v>
      </c>
      <c r="F445" s="143" t="s">
        <v>1075</v>
      </c>
      <c r="G445" s="144" t="s">
        <v>270</v>
      </c>
      <c r="H445" s="145">
        <v>12</v>
      </c>
      <c r="I445" s="146"/>
      <c r="J445" s="145">
        <f t="shared" ref="J445:J453" si="80">ROUND(I445*H445,3)</f>
        <v>0</v>
      </c>
      <c r="K445" s="147"/>
      <c r="L445" s="32"/>
      <c r="M445" s="148" t="s">
        <v>1</v>
      </c>
      <c r="N445" s="149" t="s">
        <v>42</v>
      </c>
      <c r="O445" s="57"/>
      <c r="P445" s="150">
        <f t="shared" ref="P445:P453" si="81">O445*H445</f>
        <v>0</v>
      </c>
      <c r="Q445" s="150">
        <v>0</v>
      </c>
      <c r="R445" s="150">
        <f t="shared" ref="R445:R453" si="82">Q445*H445</f>
        <v>0</v>
      </c>
      <c r="S445" s="150">
        <v>0</v>
      </c>
      <c r="T445" s="151">
        <f t="shared" ref="T445:T453" si="83">S445*H445</f>
        <v>0</v>
      </c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R445" s="152" t="s">
        <v>454</v>
      </c>
      <c r="AT445" s="152" t="s">
        <v>142</v>
      </c>
      <c r="AU445" s="152" t="s">
        <v>86</v>
      </c>
      <c r="AY445" s="16" t="s">
        <v>140</v>
      </c>
      <c r="BE445" s="153">
        <f t="shared" ref="BE445:BE453" si="84">IF(N445="základná",J445,0)</f>
        <v>0</v>
      </c>
      <c r="BF445" s="153">
        <f t="shared" ref="BF445:BF453" si="85">IF(N445="znížená",J445,0)</f>
        <v>0</v>
      </c>
      <c r="BG445" s="153">
        <f t="shared" ref="BG445:BG453" si="86">IF(N445="zákl. prenesená",J445,0)</f>
        <v>0</v>
      </c>
      <c r="BH445" s="153">
        <f t="shared" ref="BH445:BH453" si="87">IF(N445="zníž. prenesená",J445,0)</f>
        <v>0</v>
      </c>
      <c r="BI445" s="153">
        <f t="shared" ref="BI445:BI453" si="88">IF(N445="nulová",J445,0)</f>
        <v>0</v>
      </c>
      <c r="BJ445" s="16" t="s">
        <v>86</v>
      </c>
      <c r="BK445" s="154">
        <f t="shared" ref="BK445:BK453" si="89">ROUND(I445*H445,3)</f>
        <v>0</v>
      </c>
      <c r="BL445" s="16" t="s">
        <v>454</v>
      </c>
      <c r="BM445" s="152" t="s">
        <v>1076</v>
      </c>
    </row>
    <row r="446" spans="1:65" s="2" customFormat="1" ht="14.45" customHeight="1">
      <c r="A446" s="31"/>
      <c r="B446" s="140"/>
      <c r="C446" s="164" t="s">
        <v>1077</v>
      </c>
      <c r="D446" s="164" t="s">
        <v>172</v>
      </c>
      <c r="E446" s="165" t="s">
        <v>1078</v>
      </c>
      <c r="F446" s="166" t="s">
        <v>1079</v>
      </c>
      <c r="G446" s="167" t="s">
        <v>270</v>
      </c>
      <c r="H446" s="168">
        <v>12</v>
      </c>
      <c r="I446" s="169"/>
      <c r="J446" s="168">
        <f t="shared" si="80"/>
        <v>0</v>
      </c>
      <c r="K446" s="170"/>
      <c r="L446" s="171"/>
      <c r="M446" s="172" t="s">
        <v>1</v>
      </c>
      <c r="N446" s="173" t="s">
        <v>42</v>
      </c>
      <c r="O446" s="57"/>
      <c r="P446" s="150">
        <f t="shared" si="81"/>
        <v>0</v>
      </c>
      <c r="Q446" s="150">
        <v>3.0000000000000001E-5</v>
      </c>
      <c r="R446" s="150">
        <f t="shared" si="82"/>
        <v>3.6000000000000002E-4</v>
      </c>
      <c r="S446" s="150">
        <v>0</v>
      </c>
      <c r="T446" s="151">
        <f t="shared" si="83"/>
        <v>0</v>
      </c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R446" s="152" t="s">
        <v>722</v>
      </c>
      <c r="AT446" s="152" t="s">
        <v>172</v>
      </c>
      <c r="AU446" s="152" t="s">
        <v>86</v>
      </c>
      <c r="AY446" s="16" t="s">
        <v>140</v>
      </c>
      <c r="BE446" s="153">
        <f t="shared" si="84"/>
        <v>0</v>
      </c>
      <c r="BF446" s="153">
        <f t="shared" si="85"/>
        <v>0</v>
      </c>
      <c r="BG446" s="153">
        <f t="shared" si="86"/>
        <v>0</v>
      </c>
      <c r="BH446" s="153">
        <f t="shared" si="87"/>
        <v>0</v>
      </c>
      <c r="BI446" s="153">
        <f t="shared" si="88"/>
        <v>0</v>
      </c>
      <c r="BJ446" s="16" t="s">
        <v>86</v>
      </c>
      <c r="BK446" s="154">
        <f t="shared" si="89"/>
        <v>0</v>
      </c>
      <c r="BL446" s="16" t="s">
        <v>722</v>
      </c>
      <c r="BM446" s="152" t="s">
        <v>1080</v>
      </c>
    </row>
    <row r="447" spans="1:65" s="2" customFormat="1" ht="14.45" customHeight="1">
      <c r="A447" s="31"/>
      <c r="B447" s="140"/>
      <c r="C447" s="141" t="s">
        <v>1081</v>
      </c>
      <c r="D447" s="141" t="s">
        <v>142</v>
      </c>
      <c r="E447" s="142" t="s">
        <v>1082</v>
      </c>
      <c r="F447" s="143" t="s">
        <v>1083</v>
      </c>
      <c r="G447" s="144" t="s">
        <v>270</v>
      </c>
      <c r="H447" s="145">
        <v>5</v>
      </c>
      <c r="I447" s="146"/>
      <c r="J447" s="145">
        <f t="shared" si="80"/>
        <v>0</v>
      </c>
      <c r="K447" s="147"/>
      <c r="L447" s="32"/>
      <c r="M447" s="148" t="s">
        <v>1</v>
      </c>
      <c r="N447" s="149" t="s">
        <v>42</v>
      </c>
      <c r="O447" s="57"/>
      <c r="P447" s="150">
        <f t="shared" si="81"/>
        <v>0</v>
      </c>
      <c r="Q447" s="150">
        <v>0</v>
      </c>
      <c r="R447" s="150">
        <f t="shared" si="82"/>
        <v>0</v>
      </c>
      <c r="S447" s="150">
        <v>0</v>
      </c>
      <c r="T447" s="151">
        <f t="shared" si="83"/>
        <v>0</v>
      </c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R447" s="152" t="s">
        <v>454</v>
      </c>
      <c r="AT447" s="152" t="s">
        <v>142</v>
      </c>
      <c r="AU447" s="152" t="s">
        <v>86</v>
      </c>
      <c r="AY447" s="16" t="s">
        <v>140</v>
      </c>
      <c r="BE447" s="153">
        <f t="shared" si="84"/>
        <v>0</v>
      </c>
      <c r="BF447" s="153">
        <f t="shared" si="85"/>
        <v>0</v>
      </c>
      <c r="BG447" s="153">
        <f t="shared" si="86"/>
        <v>0</v>
      </c>
      <c r="BH447" s="153">
        <f t="shared" si="87"/>
        <v>0</v>
      </c>
      <c r="BI447" s="153">
        <f t="shared" si="88"/>
        <v>0</v>
      </c>
      <c r="BJ447" s="16" t="s">
        <v>86</v>
      </c>
      <c r="BK447" s="154">
        <f t="shared" si="89"/>
        <v>0</v>
      </c>
      <c r="BL447" s="16" t="s">
        <v>454</v>
      </c>
      <c r="BM447" s="152" t="s">
        <v>1084</v>
      </c>
    </row>
    <row r="448" spans="1:65" s="2" customFormat="1" ht="14.45" customHeight="1">
      <c r="A448" s="31"/>
      <c r="B448" s="140"/>
      <c r="C448" s="164" t="s">
        <v>1085</v>
      </c>
      <c r="D448" s="164" t="s">
        <v>172</v>
      </c>
      <c r="E448" s="165" t="s">
        <v>1086</v>
      </c>
      <c r="F448" s="166" t="s">
        <v>1087</v>
      </c>
      <c r="G448" s="167" t="s">
        <v>270</v>
      </c>
      <c r="H448" s="168">
        <v>5</v>
      </c>
      <c r="I448" s="169"/>
      <c r="J448" s="168">
        <f t="shared" si="80"/>
        <v>0</v>
      </c>
      <c r="K448" s="170"/>
      <c r="L448" s="171"/>
      <c r="M448" s="172" t="s">
        <v>1</v>
      </c>
      <c r="N448" s="173" t="s">
        <v>42</v>
      </c>
      <c r="O448" s="57"/>
      <c r="P448" s="150">
        <f t="shared" si="81"/>
        <v>0</v>
      </c>
      <c r="Q448" s="150">
        <v>1E-4</v>
      </c>
      <c r="R448" s="150">
        <f t="shared" si="82"/>
        <v>5.0000000000000001E-4</v>
      </c>
      <c r="S448" s="150">
        <v>0</v>
      </c>
      <c r="T448" s="151">
        <f t="shared" si="83"/>
        <v>0</v>
      </c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R448" s="152" t="s">
        <v>722</v>
      </c>
      <c r="AT448" s="152" t="s">
        <v>172</v>
      </c>
      <c r="AU448" s="152" t="s">
        <v>86</v>
      </c>
      <c r="AY448" s="16" t="s">
        <v>140</v>
      </c>
      <c r="BE448" s="153">
        <f t="shared" si="84"/>
        <v>0</v>
      </c>
      <c r="BF448" s="153">
        <f t="shared" si="85"/>
        <v>0</v>
      </c>
      <c r="BG448" s="153">
        <f t="shared" si="86"/>
        <v>0</v>
      </c>
      <c r="BH448" s="153">
        <f t="shared" si="87"/>
        <v>0</v>
      </c>
      <c r="BI448" s="153">
        <f t="shared" si="88"/>
        <v>0</v>
      </c>
      <c r="BJ448" s="16" t="s">
        <v>86</v>
      </c>
      <c r="BK448" s="154">
        <f t="shared" si="89"/>
        <v>0</v>
      </c>
      <c r="BL448" s="16" t="s">
        <v>722</v>
      </c>
      <c r="BM448" s="152" t="s">
        <v>1088</v>
      </c>
    </row>
    <row r="449" spans="1:65" s="2" customFormat="1" ht="14.45" customHeight="1">
      <c r="A449" s="31"/>
      <c r="B449" s="140"/>
      <c r="C449" s="141" t="s">
        <v>1089</v>
      </c>
      <c r="D449" s="141" t="s">
        <v>142</v>
      </c>
      <c r="E449" s="142" t="s">
        <v>1090</v>
      </c>
      <c r="F449" s="143" t="s">
        <v>1091</v>
      </c>
      <c r="G449" s="144" t="s">
        <v>270</v>
      </c>
      <c r="H449" s="145">
        <v>4</v>
      </c>
      <c r="I449" s="146"/>
      <c r="J449" s="145">
        <f t="shared" si="80"/>
        <v>0</v>
      </c>
      <c r="K449" s="147"/>
      <c r="L449" s="32"/>
      <c r="M449" s="148" t="s">
        <v>1</v>
      </c>
      <c r="N449" s="149" t="s">
        <v>42</v>
      </c>
      <c r="O449" s="57"/>
      <c r="P449" s="150">
        <f t="shared" si="81"/>
        <v>0</v>
      </c>
      <c r="Q449" s="150">
        <v>0</v>
      </c>
      <c r="R449" s="150">
        <f t="shared" si="82"/>
        <v>0</v>
      </c>
      <c r="S449" s="150">
        <v>0</v>
      </c>
      <c r="T449" s="151">
        <f t="shared" si="83"/>
        <v>0</v>
      </c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R449" s="152" t="s">
        <v>454</v>
      </c>
      <c r="AT449" s="152" t="s">
        <v>142</v>
      </c>
      <c r="AU449" s="152" t="s">
        <v>86</v>
      </c>
      <c r="AY449" s="16" t="s">
        <v>140</v>
      </c>
      <c r="BE449" s="153">
        <f t="shared" si="84"/>
        <v>0</v>
      </c>
      <c r="BF449" s="153">
        <f t="shared" si="85"/>
        <v>0</v>
      </c>
      <c r="BG449" s="153">
        <f t="shared" si="86"/>
        <v>0</v>
      </c>
      <c r="BH449" s="153">
        <f t="shared" si="87"/>
        <v>0</v>
      </c>
      <c r="BI449" s="153">
        <f t="shared" si="88"/>
        <v>0</v>
      </c>
      <c r="BJ449" s="16" t="s">
        <v>86</v>
      </c>
      <c r="BK449" s="154">
        <f t="shared" si="89"/>
        <v>0</v>
      </c>
      <c r="BL449" s="16" t="s">
        <v>454</v>
      </c>
      <c r="BM449" s="152" t="s">
        <v>1092</v>
      </c>
    </row>
    <row r="450" spans="1:65" s="2" customFormat="1" ht="14.45" customHeight="1">
      <c r="A450" s="31"/>
      <c r="B450" s="140"/>
      <c r="C450" s="164" t="s">
        <v>1093</v>
      </c>
      <c r="D450" s="164" t="s">
        <v>172</v>
      </c>
      <c r="E450" s="165" t="s">
        <v>1094</v>
      </c>
      <c r="F450" s="166" t="s">
        <v>1095</v>
      </c>
      <c r="G450" s="167" t="s">
        <v>270</v>
      </c>
      <c r="H450" s="168">
        <v>4</v>
      </c>
      <c r="I450" s="169"/>
      <c r="J450" s="168">
        <f t="shared" si="80"/>
        <v>0</v>
      </c>
      <c r="K450" s="170"/>
      <c r="L450" s="171"/>
      <c r="M450" s="172" t="s">
        <v>1</v>
      </c>
      <c r="N450" s="173" t="s">
        <v>42</v>
      </c>
      <c r="O450" s="57"/>
      <c r="P450" s="150">
        <f t="shared" si="81"/>
        <v>0</v>
      </c>
      <c r="Q450" s="150">
        <v>5.0000000000000002E-5</v>
      </c>
      <c r="R450" s="150">
        <f t="shared" si="82"/>
        <v>2.0000000000000001E-4</v>
      </c>
      <c r="S450" s="150">
        <v>0</v>
      </c>
      <c r="T450" s="151">
        <f t="shared" si="83"/>
        <v>0</v>
      </c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R450" s="152" t="s">
        <v>722</v>
      </c>
      <c r="AT450" s="152" t="s">
        <v>172</v>
      </c>
      <c r="AU450" s="152" t="s">
        <v>86</v>
      </c>
      <c r="AY450" s="16" t="s">
        <v>140</v>
      </c>
      <c r="BE450" s="153">
        <f t="shared" si="84"/>
        <v>0</v>
      </c>
      <c r="BF450" s="153">
        <f t="shared" si="85"/>
        <v>0</v>
      </c>
      <c r="BG450" s="153">
        <f t="shared" si="86"/>
        <v>0</v>
      </c>
      <c r="BH450" s="153">
        <f t="shared" si="87"/>
        <v>0</v>
      </c>
      <c r="BI450" s="153">
        <f t="shared" si="88"/>
        <v>0</v>
      </c>
      <c r="BJ450" s="16" t="s">
        <v>86</v>
      </c>
      <c r="BK450" s="154">
        <f t="shared" si="89"/>
        <v>0</v>
      </c>
      <c r="BL450" s="16" t="s">
        <v>722</v>
      </c>
      <c r="BM450" s="152" t="s">
        <v>1096</v>
      </c>
    </row>
    <row r="451" spans="1:65" s="2" customFormat="1" ht="14.45" customHeight="1">
      <c r="A451" s="31"/>
      <c r="B451" s="140"/>
      <c r="C451" s="141" t="s">
        <v>1097</v>
      </c>
      <c r="D451" s="141" t="s">
        <v>142</v>
      </c>
      <c r="E451" s="142" t="s">
        <v>1098</v>
      </c>
      <c r="F451" s="143" t="s">
        <v>1099</v>
      </c>
      <c r="G451" s="144" t="s">
        <v>270</v>
      </c>
      <c r="H451" s="145">
        <v>4</v>
      </c>
      <c r="I451" s="146"/>
      <c r="J451" s="145">
        <f t="shared" si="80"/>
        <v>0</v>
      </c>
      <c r="K451" s="147"/>
      <c r="L451" s="32"/>
      <c r="M451" s="148" t="s">
        <v>1</v>
      </c>
      <c r="N451" s="149" t="s">
        <v>42</v>
      </c>
      <c r="O451" s="57"/>
      <c r="P451" s="150">
        <f t="shared" si="81"/>
        <v>0</v>
      </c>
      <c r="Q451" s="150">
        <v>0</v>
      </c>
      <c r="R451" s="150">
        <f t="shared" si="82"/>
        <v>0</v>
      </c>
      <c r="S451" s="150">
        <v>0</v>
      </c>
      <c r="T451" s="151">
        <f t="shared" si="83"/>
        <v>0</v>
      </c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R451" s="152" t="s">
        <v>454</v>
      </c>
      <c r="AT451" s="152" t="s">
        <v>142</v>
      </c>
      <c r="AU451" s="152" t="s">
        <v>86</v>
      </c>
      <c r="AY451" s="16" t="s">
        <v>140</v>
      </c>
      <c r="BE451" s="153">
        <f t="shared" si="84"/>
        <v>0</v>
      </c>
      <c r="BF451" s="153">
        <f t="shared" si="85"/>
        <v>0</v>
      </c>
      <c r="BG451" s="153">
        <f t="shared" si="86"/>
        <v>0</v>
      </c>
      <c r="BH451" s="153">
        <f t="shared" si="87"/>
        <v>0</v>
      </c>
      <c r="BI451" s="153">
        <f t="shared" si="88"/>
        <v>0</v>
      </c>
      <c r="BJ451" s="16" t="s">
        <v>86</v>
      </c>
      <c r="BK451" s="154">
        <f t="shared" si="89"/>
        <v>0</v>
      </c>
      <c r="BL451" s="16" t="s">
        <v>454</v>
      </c>
      <c r="BM451" s="152" t="s">
        <v>1100</v>
      </c>
    </row>
    <row r="452" spans="1:65" s="2" customFormat="1" ht="14.45" customHeight="1">
      <c r="A452" s="31"/>
      <c r="B452" s="140"/>
      <c r="C452" s="164" t="s">
        <v>1101</v>
      </c>
      <c r="D452" s="164" t="s">
        <v>172</v>
      </c>
      <c r="E452" s="165" t="s">
        <v>1102</v>
      </c>
      <c r="F452" s="166" t="s">
        <v>1103</v>
      </c>
      <c r="G452" s="167" t="s">
        <v>270</v>
      </c>
      <c r="H452" s="168">
        <v>4</v>
      </c>
      <c r="I452" s="169"/>
      <c r="J452" s="168">
        <f t="shared" si="80"/>
        <v>0</v>
      </c>
      <c r="K452" s="170"/>
      <c r="L452" s="171"/>
      <c r="M452" s="172" t="s">
        <v>1</v>
      </c>
      <c r="N452" s="173" t="s">
        <v>42</v>
      </c>
      <c r="O452" s="57"/>
      <c r="P452" s="150">
        <f t="shared" si="81"/>
        <v>0</v>
      </c>
      <c r="Q452" s="150">
        <v>1E-4</v>
      </c>
      <c r="R452" s="150">
        <f t="shared" si="82"/>
        <v>4.0000000000000002E-4</v>
      </c>
      <c r="S452" s="150">
        <v>0</v>
      </c>
      <c r="T452" s="151">
        <f t="shared" si="83"/>
        <v>0</v>
      </c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R452" s="152" t="s">
        <v>722</v>
      </c>
      <c r="AT452" s="152" t="s">
        <v>172</v>
      </c>
      <c r="AU452" s="152" t="s">
        <v>86</v>
      </c>
      <c r="AY452" s="16" t="s">
        <v>140</v>
      </c>
      <c r="BE452" s="153">
        <f t="shared" si="84"/>
        <v>0</v>
      </c>
      <c r="BF452" s="153">
        <f t="shared" si="85"/>
        <v>0</v>
      </c>
      <c r="BG452" s="153">
        <f t="shared" si="86"/>
        <v>0</v>
      </c>
      <c r="BH452" s="153">
        <f t="shared" si="87"/>
        <v>0</v>
      </c>
      <c r="BI452" s="153">
        <f t="shared" si="88"/>
        <v>0</v>
      </c>
      <c r="BJ452" s="16" t="s">
        <v>86</v>
      </c>
      <c r="BK452" s="154">
        <f t="shared" si="89"/>
        <v>0</v>
      </c>
      <c r="BL452" s="16" t="s">
        <v>722</v>
      </c>
      <c r="BM452" s="152" t="s">
        <v>1104</v>
      </c>
    </row>
    <row r="453" spans="1:65" s="2" customFormat="1" ht="14.45" customHeight="1">
      <c r="A453" s="31"/>
      <c r="B453" s="140"/>
      <c r="C453" s="141" t="s">
        <v>1105</v>
      </c>
      <c r="D453" s="141" t="s">
        <v>142</v>
      </c>
      <c r="E453" s="142" t="s">
        <v>1106</v>
      </c>
      <c r="F453" s="143" t="s">
        <v>1107</v>
      </c>
      <c r="G453" s="144" t="s">
        <v>270</v>
      </c>
      <c r="H453" s="145">
        <v>7</v>
      </c>
      <c r="I453" s="146"/>
      <c r="J453" s="145">
        <f t="shared" si="80"/>
        <v>0</v>
      </c>
      <c r="K453" s="147"/>
      <c r="L453" s="32"/>
      <c r="M453" s="148" t="s">
        <v>1</v>
      </c>
      <c r="N453" s="149" t="s">
        <v>42</v>
      </c>
      <c r="O453" s="57"/>
      <c r="P453" s="150">
        <f t="shared" si="81"/>
        <v>0</v>
      </c>
      <c r="Q453" s="150">
        <v>0</v>
      </c>
      <c r="R453" s="150">
        <f t="shared" si="82"/>
        <v>0</v>
      </c>
      <c r="S453" s="150">
        <v>0</v>
      </c>
      <c r="T453" s="151">
        <f t="shared" si="83"/>
        <v>0</v>
      </c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R453" s="152" t="s">
        <v>454</v>
      </c>
      <c r="AT453" s="152" t="s">
        <v>142</v>
      </c>
      <c r="AU453" s="152" t="s">
        <v>86</v>
      </c>
      <c r="AY453" s="16" t="s">
        <v>140</v>
      </c>
      <c r="BE453" s="153">
        <f t="shared" si="84"/>
        <v>0</v>
      </c>
      <c r="BF453" s="153">
        <f t="shared" si="85"/>
        <v>0</v>
      </c>
      <c r="BG453" s="153">
        <f t="shared" si="86"/>
        <v>0</v>
      </c>
      <c r="BH453" s="153">
        <f t="shared" si="87"/>
        <v>0</v>
      </c>
      <c r="BI453" s="153">
        <f t="shared" si="88"/>
        <v>0</v>
      </c>
      <c r="BJ453" s="16" t="s">
        <v>86</v>
      </c>
      <c r="BK453" s="154">
        <f t="shared" si="89"/>
        <v>0</v>
      </c>
      <c r="BL453" s="16" t="s">
        <v>454</v>
      </c>
      <c r="BM453" s="152" t="s">
        <v>1108</v>
      </c>
    </row>
    <row r="454" spans="1:65" s="13" customFormat="1" ht="11.25">
      <c r="B454" s="155"/>
      <c r="D454" s="156" t="s">
        <v>147</v>
      </c>
      <c r="E454" s="157" t="s">
        <v>1</v>
      </c>
      <c r="F454" s="158" t="s">
        <v>1109</v>
      </c>
      <c r="H454" s="159">
        <v>7</v>
      </c>
      <c r="I454" s="160"/>
      <c r="L454" s="155"/>
      <c r="M454" s="161"/>
      <c r="N454" s="162"/>
      <c r="O454" s="162"/>
      <c r="P454" s="162"/>
      <c r="Q454" s="162"/>
      <c r="R454" s="162"/>
      <c r="S454" s="162"/>
      <c r="T454" s="163"/>
      <c r="AT454" s="157" t="s">
        <v>147</v>
      </c>
      <c r="AU454" s="157" t="s">
        <v>86</v>
      </c>
      <c r="AV454" s="13" t="s">
        <v>86</v>
      </c>
      <c r="AW454" s="13" t="s">
        <v>31</v>
      </c>
      <c r="AX454" s="13" t="s">
        <v>81</v>
      </c>
      <c r="AY454" s="157" t="s">
        <v>140</v>
      </c>
    </row>
    <row r="455" spans="1:65" s="2" customFormat="1" ht="14.45" customHeight="1">
      <c r="A455" s="31"/>
      <c r="B455" s="140"/>
      <c r="C455" s="164" t="s">
        <v>1110</v>
      </c>
      <c r="D455" s="164" t="s">
        <v>172</v>
      </c>
      <c r="E455" s="165" t="s">
        <v>1111</v>
      </c>
      <c r="F455" s="166" t="s">
        <v>1112</v>
      </c>
      <c r="G455" s="167" t="s">
        <v>270</v>
      </c>
      <c r="H455" s="168">
        <v>5</v>
      </c>
      <c r="I455" s="169"/>
      <c r="J455" s="168">
        <f t="shared" ref="J455:J464" si="90">ROUND(I455*H455,3)</f>
        <v>0</v>
      </c>
      <c r="K455" s="170"/>
      <c r="L455" s="171"/>
      <c r="M455" s="172" t="s">
        <v>1</v>
      </c>
      <c r="N455" s="173" t="s">
        <v>42</v>
      </c>
      <c r="O455" s="57"/>
      <c r="P455" s="150">
        <f t="shared" ref="P455:P464" si="91">O455*H455</f>
        <v>0</v>
      </c>
      <c r="Q455" s="150">
        <v>1.6000000000000001E-4</v>
      </c>
      <c r="R455" s="150">
        <f t="shared" ref="R455:R464" si="92">Q455*H455</f>
        <v>8.0000000000000004E-4</v>
      </c>
      <c r="S455" s="150">
        <v>0</v>
      </c>
      <c r="T455" s="151">
        <f t="shared" ref="T455:T464" si="93">S455*H455</f>
        <v>0</v>
      </c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R455" s="152" t="s">
        <v>722</v>
      </c>
      <c r="AT455" s="152" t="s">
        <v>172</v>
      </c>
      <c r="AU455" s="152" t="s">
        <v>86</v>
      </c>
      <c r="AY455" s="16" t="s">
        <v>140</v>
      </c>
      <c r="BE455" s="153">
        <f t="shared" ref="BE455:BE464" si="94">IF(N455="základná",J455,0)</f>
        <v>0</v>
      </c>
      <c r="BF455" s="153">
        <f t="shared" ref="BF455:BF464" si="95">IF(N455="znížená",J455,0)</f>
        <v>0</v>
      </c>
      <c r="BG455" s="153">
        <f t="shared" ref="BG455:BG464" si="96">IF(N455="zákl. prenesená",J455,0)</f>
        <v>0</v>
      </c>
      <c r="BH455" s="153">
        <f t="shared" ref="BH455:BH464" si="97">IF(N455="zníž. prenesená",J455,0)</f>
        <v>0</v>
      </c>
      <c r="BI455" s="153">
        <f t="shared" ref="BI455:BI464" si="98">IF(N455="nulová",J455,0)</f>
        <v>0</v>
      </c>
      <c r="BJ455" s="16" t="s">
        <v>86</v>
      </c>
      <c r="BK455" s="154">
        <f t="shared" ref="BK455:BK464" si="99">ROUND(I455*H455,3)</f>
        <v>0</v>
      </c>
      <c r="BL455" s="16" t="s">
        <v>722</v>
      </c>
      <c r="BM455" s="152" t="s">
        <v>1113</v>
      </c>
    </row>
    <row r="456" spans="1:65" s="2" customFormat="1" ht="24.2" customHeight="1">
      <c r="A456" s="31"/>
      <c r="B456" s="140"/>
      <c r="C456" s="164" t="s">
        <v>1114</v>
      </c>
      <c r="D456" s="164" t="s">
        <v>172</v>
      </c>
      <c r="E456" s="165" t="s">
        <v>1115</v>
      </c>
      <c r="F456" s="166" t="s">
        <v>1116</v>
      </c>
      <c r="G456" s="167" t="s">
        <v>270</v>
      </c>
      <c r="H456" s="168">
        <v>2</v>
      </c>
      <c r="I456" s="169"/>
      <c r="J456" s="168">
        <f t="shared" si="90"/>
        <v>0</v>
      </c>
      <c r="K456" s="170"/>
      <c r="L456" s="171"/>
      <c r="M456" s="172" t="s">
        <v>1</v>
      </c>
      <c r="N456" s="173" t="s">
        <v>42</v>
      </c>
      <c r="O456" s="57"/>
      <c r="P456" s="150">
        <f t="shared" si="91"/>
        <v>0</v>
      </c>
      <c r="Q456" s="150">
        <v>1.4999999999999999E-4</v>
      </c>
      <c r="R456" s="150">
        <f t="shared" si="92"/>
        <v>2.9999999999999997E-4</v>
      </c>
      <c r="S456" s="150">
        <v>0</v>
      </c>
      <c r="T456" s="151">
        <f t="shared" si="93"/>
        <v>0</v>
      </c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R456" s="152" t="s">
        <v>722</v>
      </c>
      <c r="AT456" s="152" t="s">
        <v>172</v>
      </c>
      <c r="AU456" s="152" t="s">
        <v>86</v>
      </c>
      <c r="AY456" s="16" t="s">
        <v>140</v>
      </c>
      <c r="BE456" s="153">
        <f t="shared" si="94"/>
        <v>0</v>
      </c>
      <c r="BF456" s="153">
        <f t="shared" si="95"/>
        <v>0</v>
      </c>
      <c r="BG456" s="153">
        <f t="shared" si="96"/>
        <v>0</v>
      </c>
      <c r="BH456" s="153">
        <f t="shared" si="97"/>
        <v>0</v>
      </c>
      <c r="BI456" s="153">
        <f t="shared" si="98"/>
        <v>0</v>
      </c>
      <c r="BJ456" s="16" t="s">
        <v>86</v>
      </c>
      <c r="BK456" s="154">
        <f t="shared" si="99"/>
        <v>0</v>
      </c>
      <c r="BL456" s="16" t="s">
        <v>722</v>
      </c>
      <c r="BM456" s="152" t="s">
        <v>1117</v>
      </c>
    </row>
    <row r="457" spans="1:65" s="2" customFormat="1" ht="14.45" customHeight="1">
      <c r="A457" s="31"/>
      <c r="B457" s="140"/>
      <c r="C457" s="141" t="s">
        <v>1118</v>
      </c>
      <c r="D457" s="141" t="s">
        <v>142</v>
      </c>
      <c r="E457" s="142" t="s">
        <v>1119</v>
      </c>
      <c r="F457" s="143" t="s">
        <v>1120</v>
      </c>
      <c r="G457" s="144" t="s">
        <v>270</v>
      </c>
      <c r="H457" s="145">
        <v>1</v>
      </c>
      <c r="I457" s="146"/>
      <c r="J457" s="145">
        <f t="shared" si="90"/>
        <v>0</v>
      </c>
      <c r="K457" s="147"/>
      <c r="L457" s="32"/>
      <c r="M457" s="148" t="s">
        <v>1</v>
      </c>
      <c r="N457" s="149" t="s">
        <v>42</v>
      </c>
      <c r="O457" s="57"/>
      <c r="P457" s="150">
        <f t="shared" si="91"/>
        <v>0</v>
      </c>
      <c r="Q457" s="150">
        <v>0</v>
      </c>
      <c r="R457" s="150">
        <f t="shared" si="92"/>
        <v>0</v>
      </c>
      <c r="S457" s="150">
        <v>0</v>
      </c>
      <c r="T457" s="151">
        <f t="shared" si="93"/>
        <v>0</v>
      </c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R457" s="152" t="s">
        <v>454</v>
      </c>
      <c r="AT457" s="152" t="s">
        <v>142</v>
      </c>
      <c r="AU457" s="152" t="s">
        <v>86</v>
      </c>
      <c r="AY457" s="16" t="s">
        <v>140</v>
      </c>
      <c r="BE457" s="153">
        <f t="shared" si="94"/>
        <v>0</v>
      </c>
      <c r="BF457" s="153">
        <f t="shared" si="95"/>
        <v>0</v>
      </c>
      <c r="BG457" s="153">
        <f t="shared" si="96"/>
        <v>0</v>
      </c>
      <c r="BH457" s="153">
        <f t="shared" si="97"/>
        <v>0</v>
      </c>
      <c r="BI457" s="153">
        <f t="shared" si="98"/>
        <v>0</v>
      </c>
      <c r="BJ457" s="16" t="s">
        <v>86</v>
      </c>
      <c r="BK457" s="154">
        <f t="shared" si="99"/>
        <v>0</v>
      </c>
      <c r="BL457" s="16" t="s">
        <v>454</v>
      </c>
      <c r="BM457" s="152" t="s">
        <v>1121</v>
      </c>
    </row>
    <row r="458" spans="1:65" s="2" customFormat="1" ht="14.45" customHeight="1">
      <c r="A458" s="31"/>
      <c r="B458" s="140"/>
      <c r="C458" s="164" t="s">
        <v>1122</v>
      </c>
      <c r="D458" s="164" t="s">
        <v>172</v>
      </c>
      <c r="E458" s="165" t="s">
        <v>1123</v>
      </c>
      <c r="F458" s="166" t="s">
        <v>1124</v>
      </c>
      <c r="G458" s="167" t="s">
        <v>270</v>
      </c>
      <c r="H458" s="168">
        <v>1</v>
      </c>
      <c r="I458" s="169"/>
      <c r="J458" s="168">
        <f t="shared" si="90"/>
        <v>0</v>
      </c>
      <c r="K458" s="170"/>
      <c r="L458" s="171"/>
      <c r="M458" s="172" t="s">
        <v>1</v>
      </c>
      <c r="N458" s="173" t="s">
        <v>42</v>
      </c>
      <c r="O458" s="57"/>
      <c r="P458" s="150">
        <f t="shared" si="91"/>
        <v>0</v>
      </c>
      <c r="Q458" s="150">
        <v>3.2000000000000003E-4</v>
      </c>
      <c r="R458" s="150">
        <f t="shared" si="92"/>
        <v>3.2000000000000003E-4</v>
      </c>
      <c r="S458" s="150">
        <v>0</v>
      </c>
      <c r="T458" s="151">
        <f t="shared" si="93"/>
        <v>0</v>
      </c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R458" s="152" t="s">
        <v>722</v>
      </c>
      <c r="AT458" s="152" t="s">
        <v>172</v>
      </c>
      <c r="AU458" s="152" t="s">
        <v>86</v>
      </c>
      <c r="AY458" s="16" t="s">
        <v>140</v>
      </c>
      <c r="BE458" s="153">
        <f t="shared" si="94"/>
        <v>0</v>
      </c>
      <c r="BF458" s="153">
        <f t="shared" si="95"/>
        <v>0</v>
      </c>
      <c r="BG458" s="153">
        <f t="shared" si="96"/>
        <v>0</v>
      </c>
      <c r="BH458" s="153">
        <f t="shared" si="97"/>
        <v>0</v>
      </c>
      <c r="BI458" s="153">
        <f t="shared" si="98"/>
        <v>0</v>
      </c>
      <c r="BJ458" s="16" t="s">
        <v>86</v>
      </c>
      <c r="BK458" s="154">
        <f t="shared" si="99"/>
        <v>0</v>
      </c>
      <c r="BL458" s="16" t="s">
        <v>722</v>
      </c>
      <c r="BM458" s="152" t="s">
        <v>1125</v>
      </c>
    </row>
    <row r="459" spans="1:65" s="2" customFormat="1" ht="14.45" customHeight="1">
      <c r="A459" s="31"/>
      <c r="B459" s="140"/>
      <c r="C459" s="141" t="s">
        <v>1126</v>
      </c>
      <c r="D459" s="141" t="s">
        <v>142</v>
      </c>
      <c r="E459" s="142" t="s">
        <v>1127</v>
      </c>
      <c r="F459" s="143" t="s">
        <v>1128</v>
      </c>
      <c r="G459" s="144" t="s">
        <v>270</v>
      </c>
      <c r="H459" s="145">
        <v>1</v>
      </c>
      <c r="I459" s="146"/>
      <c r="J459" s="145">
        <f t="shared" si="90"/>
        <v>0</v>
      </c>
      <c r="K459" s="147"/>
      <c r="L459" s="32"/>
      <c r="M459" s="148" t="s">
        <v>1</v>
      </c>
      <c r="N459" s="149" t="s">
        <v>42</v>
      </c>
      <c r="O459" s="57"/>
      <c r="P459" s="150">
        <f t="shared" si="91"/>
        <v>0</v>
      </c>
      <c r="Q459" s="150">
        <v>0</v>
      </c>
      <c r="R459" s="150">
        <f t="shared" si="92"/>
        <v>0</v>
      </c>
      <c r="S459" s="150">
        <v>0</v>
      </c>
      <c r="T459" s="151">
        <f t="shared" si="93"/>
        <v>0</v>
      </c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R459" s="152" t="s">
        <v>454</v>
      </c>
      <c r="AT459" s="152" t="s">
        <v>142</v>
      </c>
      <c r="AU459" s="152" t="s">
        <v>86</v>
      </c>
      <c r="AY459" s="16" t="s">
        <v>140</v>
      </c>
      <c r="BE459" s="153">
        <f t="shared" si="94"/>
        <v>0</v>
      </c>
      <c r="BF459" s="153">
        <f t="shared" si="95"/>
        <v>0</v>
      </c>
      <c r="BG459" s="153">
        <f t="shared" si="96"/>
        <v>0</v>
      </c>
      <c r="BH459" s="153">
        <f t="shared" si="97"/>
        <v>0</v>
      </c>
      <c r="BI459" s="153">
        <f t="shared" si="98"/>
        <v>0</v>
      </c>
      <c r="BJ459" s="16" t="s">
        <v>86</v>
      </c>
      <c r="BK459" s="154">
        <f t="shared" si="99"/>
        <v>0</v>
      </c>
      <c r="BL459" s="16" t="s">
        <v>454</v>
      </c>
      <c r="BM459" s="152" t="s">
        <v>1129</v>
      </c>
    </row>
    <row r="460" spans="1:65" s="2" customFormat="1" ht="24.2" customHeight="1">
      <c r="A460" s="31"/>
      <c r="B460" s="140"/>
      <c r="C460" s="164" t="s">
        <v>1130</v>
      </c>
      <c r="D460" s="164" t="s">
        <v>172</v>
      </c>
      <c r="E460" s="165" t="s">
        <v>1131</v>
      </c>
      <c r="F460" s="166" t="s">
        <v>1132</v>
      </c>
      <c r="G460" s="167" t="s">
        <v>270</v>
      </c>
      <c r="H460" s="168">
        <v>1</v>
      </c>
      <c r="I460" s="169"/>
      <c r="J460" s="168">
        <f t="shared" si="90"/>
        <v>0</v>
      </c>
      <c r="K460" s="170"/>
      <c r="L460" s="171"/>
      <c r="M460" s="172" t="s">
        <v>1</v>
      </c>
      <c r="N460" s="173" t="s">
        <v>42</v>
      </c>
      <c r="O460" s="57"/>
      <c r="P460" s="150">
        <f t="shared" si="91"/>
        <v>0</v>
      </c>
      <c r="Q460" s="150">
        <v>0</v>
      </c>
      <c r="R460" s="150">
        <f t="shared" si="92"/>
        <v>0</v>
      </c>
      <c r="S460" s="150">
        <v>0</v>
      </c>
      <c r="T460" s="151">
        <f t="shared" si="93"/>
        <v>0</v>
      </c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R460" s="152" t="s">
        <v>1133</v>
      </c>
      <c r="AT460" s="152" t="s">
        <v>172</v>
      </c>
      <c r="AU460" s="152" t="s">
        <v>86</v>
      </c>
      <c r="AY460" s="16" t="s">
        <v>140</v>
      </c>
      <c r="BE460" s="153">
        <f t="shared" si="94"/>
        <v>0</v>
      </c>
      <c r="BF460" s="153">
        <f t="shared" si="95"/>
        <v>0</v>
      </c>
      <c r="BG460" s="153">
        <f t="shared" si="96"/>
        <v>0</v>
      </c>
      <c r="BH460" s="153">
        <f t="shared" si="97"/>
        <v>0</v>
      </c>
      <c r="BI460" s="153">
        <f t="shared" si="98"/>
        <v>0</v>
      </c>
      <c r="BJ460" s="16" t="s">
        <v>86</v>
      </c>
      <c r="BK460" s="154">
        <f t="shared" si="99"/>
        <v>0</v>
      </c>
      <c r="BL460" s="16" t="s">
        <v>454</v>
      </c>
      <c r="BM460" s="152" t="s">
        <v>1134</v>
      </c>
    </row>
    <row r="461" spans="1:65" s="2" customFormat="1" ht="14.45" customHeight="1">
      <c r="A461" s="31"/>
      <c r="B461" s="140"/>
      <c r="C461" s="141" t="s">
        <v>1135</v>
      </c>
      <c r="D461" s="141" t="s">
        <v>142</v>
      </c>
      <c r="E461" s="142" t="s">
        <v>1136</v>
      </c>
      <c r="F461" s="143" t="s">
        <v>1137</v>
      </c>
      <c r="G461" s="144" t="s">
        <v>270</v>
      </c>
      <c r="H461" s="145">
        <v>1</v>
      </c>
      <c r="I461" s="146"/>
      <c r="J461" s="145">
        <f t="shared" si="90"/>
        <v>0</v>
      </c>
      <c r="K461" s="147"/>
      <c r="L461" s="32"/>
      <c r="M461" s="148" t="s">
        <v>1</v>
      </c>
      <c r="N461" s="149" t="s">
        <v>42</v>
      </c>
      <c r="O461" s="57"/>
      <c r="P461" s="150">
        <f t="shared" si="91"/>
        <v>0</v>
      </c>
      <c r="Q461" s="150">
        <v>0</v>
      </c>
      <c r="R461" s="150">
        <f t="shared" si="92"/>
        <v>0</v>
      </c>
      <c r="S461" s="150">
        <v>0</v>
      </c>
      <c r="T461" s="151">
        <f t="shared" si="93"/>
        <v>0</v>
      </c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R461" s="152" t="s">
        <v>454</v>
      </c>
      <c r="AT461" s="152" t="s">
        <v>142</v>
      </c>
      <c r="AU461" s="152" t="s">
        <v>86</v>
      </c>
      <c r="AY461" s="16" t="s">
        <v>140</v>
      </c>
      <c r="BE461" s="153">
        <f t="shared" si="94"/>
        <v>0</v>
      </c>
      <c r="BF461" s="153">
        <f t="shared" si="95"/>
        <v>0</v>
      </c>
      <c r="BG461" s="153">
        <f t="shared" si="96"/>
        <v>0</v>
      </c>
      <c r="BH461" s="153">
        <f t="shared" si="97"/>
        <v>0</v>
      </c>
      <c r="BI461" s="153">
        <f t="shared" si="98"/>
        <v>0</v>
      </c>
      <c r="BJ461" s="16" t="s">
        <v>86</v>
      </c>
      <c r="BK461" s="154">
        <f t="shared" si="99"/>
        <v>0</v>
      </c>
      <c r="BL461" s="16" t="s">
        <v>454</v>
      </c>
      <c r="BM461" s="152" t="s">
        <v>1138</v>
      </c>
    </row>
    <row r="462" spans="1:65" s="2" customFormat="1" ht="14.45" customHeight="1">
      <c r="A462" s="31"/>
      <c r="B462" s="140"/>
      <c r="C462" s="141" t="s">
        <v>1139</v>
      </c>
      <c r="D462" s="141" t="s">
        <v>142</v>
      </c>
      <c r="E462" s="142" t="s">
        <v>1140</v>
      </c>
      <c r="F462" s="143" t="s">
        <v>1141</v>
      </c>
      <c r="G462" s="144" t="s">
        <v>270</v>
      </c>
      <c r="H462" s="145">
        <v>18</v>
      </c>
      <c r="I462" s="146"/>
      <c r="J462" s="145">
        <f t="shared" si="90"/>
        <v>0</v>
      </c>
      <c r="K462" s="147"/>
      <c r="L462" s="32"/>
      <c r="M462" s="148" t="s">
        <v>1</v>
      </c>
      <c r="N462" s="149" t="s">
        <v>42</v>
      </c>
      <c r="O462" s="57"/>
      <c r="P462" s="150">
        <f t="shared" si="91"/>
        <v>0</v>
      </c>
      <c r="Q462" s="150">
        <v>0</v>
      </c>
      <c r="R462" s="150">
        <f t="shared" si="92"/>
        <v>0</v>
      </c>
      <c r="S462" s="150">
        <v>0</v>
      </c>
      <c r="T462" s="151">
        <f t="shared" si="93"/>
        <v>0</v>
      </c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R462" s="152" t="s">
        <v>454</v>
      </c>
      <c r="AT462" s="152" t="s">
        <v>142</v>
      </c>
      <c r="AU462" s="152" t="s">
        <v>86</v>
      </c>
      <c r="AY462" s="16" t="s">
        <v>140</v>
      </c>
      <c r="BE462" s="153">
        <f t="shared" si="94"/>
        <v>0</v>
      </c>
      <c r="BF462" s="153">
        <f t="shared" si="95"/>
        <v>0</v>
      </c>
      <c r="BG462" s="153">
        <f t="shared" si="96"/>
        <v>0</v>
      </c>
      <c r="BH462" s="153">
        <f t="shared" si="97"/>
        <v>0</v>
      </c>
      <c r="BI462" s="153">
        <f t="shared" si="98"/>
        <v>0</v>
      </c>
      <c r="BJ462" s="16" t="s">
        <v>86</v>
      </c>
      <c r="BK462" s="154">
        <f t="shared" si="99"/>
        <v>0</v>
      </c>
      <c r="BL462" s="16" t="s">
        <v>454</v>
      </c>
      <c r="BM462" s="152" t="s">
        <v>1142</v>
      </c>
    </row>
    <row r="463" spans="1:65" s="2" customFormat="1" ht="24.2" customHeight="1">
      <c r="A463" s="31"/>
      <c r="B463" s="140"/>
      <c r="C463" s="164" t="s">
        <v>1143</v>
      </c>
      <c r="D463" s="164" t="s">
        <v>172</v>
      </c>
      <c r="E463" s="165" t="s">
        <v>1144</v>
      </c>
      <c r="F463" s="166" t="s">
        <v>1145</v>
      </c>
      <c r="G463" s="167" t="s">
        <v>270</v>
      </c>
      <c r="H463" s="168">
        <v>18</v>
      </c>
      <c r="I463" s="169"/>
      <c r="J463" s="168">
        <f t="shared" si="90"/>
        <v>0</v>
      </c>
      <c r="K463" s="170"/>
      <c r="L463" s="171"/>
      <c r="M463" s="172" t="s">
        <v>1</v>
      </c>
      <c r="N463" s="173" t="s">
        <v>42</v>
      </c>
      <c r="O463" s="57"/>
      <c r="P463" s="150">
        <f t="shared" si="91"/>
        <v>0</v>
      </c>
      <c r="Q463" s="150">
        <v>4.0000000000000001E-3</v>
      </c>
      <c r="R463" s="150">
        <f t="shared" si="92"/>
        <v>7.2000000000000008E-2</v>
      </c>
      <c r="S463" s="150">
        <v>0</v>
      </c>
      <c r="T463" s="151">
        <f t="shared" si="93"/>
        <v>0</v>
      </c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R463" s="152" t="s">
        <v>722</v>
      </c>
      <c r="AT463" s="152" t="s">
        <v>172</v>
      </c>
      <c r="AU463" s="152" t="s">
        <v>86</v>
      </c>
      <c r="AY463" s="16" t="s">
        <v>140</v>
      </c>
      <c r="BE463" s="153">
        <f t="shared" si="94"/>
        <v>0</v>
      </c>
      <c r="BF463" s="153">
        <f t="shared" si="95"/>
        <v>0</v>
      </c>
      <c r="BG463" s="153">
        <f t="shared" si="96"/>
        <v>0</v>
      </c>
      <c r="BH463" s="153">
        <f t="shared" si="97"/>
        <v>0</v>
      </c>
      <c r="BI463" s="153">
        <f t="shared" si="98"/>
        <v>0</v>
      </c>
      <c r="BJ463" s="16" t="s">
        <v>86</v>
      </c>
      <c r="BK463" s="154">
        <f t="shared" si="99"/>
        <v>0</v>
      </c>
      <c r="BL463" s="16" t="s">
        <v>722</v>
      </c>
      <c r="BM463" s="152" t="s">
        <v>1146</v>
      </c>
    </row>
    <row r="464" spans="1:65" s="2" customFormat="1" ht="14.45" customHeight="1">
      <c r="A464" s="31"/>
      <c r="B464" s="140"/>
      <c r="C464" s="141" t="s">
        <v>1147</v>
      </c>
      <c r="D464" s="141" t="s">
        <v>142</v>
      </c>
      <c r="E464" s="142" t="s">
        <v>1148</v>
      </c>
      <c r="F464" s="143" t="s">
        <v>1149</v>
      </c>
      <c r="G464" s="144" t="s">
        <v>270</v>
      </c>
      <c r="H464" s="145">
        <v>150</v>
      </c>
      <c r="I464" s="146"/>
      <c r="J464" s="145">
        <f t="shared" si="90"/>
        <v>0</v>
      </c>
      <c r="K464" s="147"/>
      <c r="L464" s="32"/>
      <c r="M464" s="148" t="s">
        <v>1</v>
      </c>
      <c r="N464" s="149" t="s">
        <v>42</v>
      </c>
      <c r="O464" s="57"/>
      <c r="P464" s="150">
        <f t="shared" si="91"/>
        <v>0</v>
      </c>
      <c r="Q464" s="150">
        <v>0</v>
      </c>
      <c r="R464" s="150">
        <f t="shared" si="92"/>
        <v>0</v>
      </c>
      <c r="S464" s="150">
        <v>0</v>
      </c>
      <c r="T464" s="151">
        <f t="shared" si="93"/>
        <v>0</v>
      </c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R464" s="152" t="s">
        <v>454</v>
      </c>
      <c r="AT464" s="152" t="s">
        <v>142</v>
      </c>
      <c r="AU464" s="152" t="s">
        <v>86</v>
      </c>
      <c r="AY464" s="16" t="s">
        <v>140</v>
      </c>
      <c r="BE464" s="153">
        <f t="shared" si="94"/>
        <v>0</v>
      </c>
      <c r="BF464" s="153">
        <f t="shared" si="95"/>
        <v>0</v>
      </c>
      <c r="BG464" s="153">
        <f t="shared" si="96"/>
        <v>0</v>
      </c>
      <c r="BH464" s="153">
        <f t="shared" si="97"/>
        <v>0</v>
      </c>
      <c r="BI464" s="153">
        <f t="shared" si="98"/>
        <v>0</v>
      </c>
      <c r="BJ464" s="16" t="s">
        <v>86</v>
      </c>
      <c r="BK464" s="154">
        <f t="shared" si="99"/>
        <v>0</v>
      </c>
      <c r="BL464" s="16" t="s">
        <v>454</v>
      </c>
      <c r="BM464" s="152" t="s">
        <v>1150</v>
      </c>
    </row>
    <row r="465" spans="1:65" s="13" customFormat="1" ht="11.25">
      <c r="B465" s="155"/>
      <c r="D465" s="156" t="s">
        <v>147</v>
      </c>
      <c r="E465" s="157" t="s">
        <v>1</v>
      </c>
      <c r="F465" s="158" t="s">
        <v>1151</v>
      </c>
      <c r="H465" s="159">
        <v>150</v>
      </c>
      <c r="I465" s="160"/>
      <c r="L465" s="155"/>
      <c r="M465" s="161"/>
      <c r="N465" s="162"/>
      <c r="O465" s="162"/>
      <c r="P465" s="162"/>
      <c r="Q465" s="162"/>
      <c r="R465" s="162"/>
      <c r="S465" s="162"/>
      <c r="T465" s="163"/>
      <c r="AT465" s="157" t="s">
        <v>147</v>
      </c>
      <c r="AU465" s="157" t="s">
        <v>86</v>
      </c>
      <c r="AV465" s="13" t="s">
        <v>86</v>
      </c>
      <c r="AW465" s="13" t="s">
        <v>31</v>
      </c>
      <c r="AX465" s="13" t="s">
        <v>81</v>
      </c>
      <c r="AY465" s="157" t="s">
        <v>140</v>
      </c>
    </row>
    <row r="466" spans="1:65" s="2" customFormat="1" ht="14.45" customHeight="1">
      <c r="A466" s="31"/>
      <c r="B466" s="140"/>
      <c r="C466" s="164" t="s">
        <v>1152</v>
      </c>
      <c r="D466" s="164" t="s">
        <v>172</v>
      </c>
      <c r="E466" s="165" t="s">
        <v>1153</v>
      </c>
      <c r="F466" s="166" t="s">
        <v>1154</v>
      </c>
      <c r="G466" s="167" t="s">
        <v>270</v>
      </c>
      <c r="H466" s="168">
        <v>55</v>
      </c>
      <c r="I466" s="169"/>
      <c r="J466" s="168">
        <f>ROUND(I466*H466,3)</f>
        <v>0</v>
      </c>
      <c r="K466" s="170"/>
      <c r="L466" s="171"/>
      <c r="M466" s="172" t="s">
        <v>1</v>
      </c>
      <c r="N466" s="173" t="s">
        <v>42</v>
      </c>
      <c r="O466" s="57"/>
      <c r="P466" s="150">
        <f>O466*H466</f>
        <v>0</v>
      </c>
      <c r="Q466" s="150">
        <v>0</v>
      </c>
      <c r="R466" s="150">
        <f>Q466*H466</f>
        <v>0</v>
      </c>
      <c r="S466" s="150">
        <v>0</v>
      </c>
      <c r="T466" s="151">
        <f>S466*H466</f>
        <v>0</v>
      </c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R466" s="152" t="s">
        <v>722</v>
      </c>
      <c r="AT466" s="152" t="s">
        <v>172</v>
      </c>
      <c r="AU466" s="152" t="s">
        <v>86</v>
      </c>
      <c r="AY466" s="16" t="s">
        <v>140</v>
      </c>
      <c r="BE466" s="153">
        <f>IF(N466="základná",J466,0)</f>
        <v>0</v>
      </c>
      <c r="BF466" s="153">
        <f>IF(N466="znížená",J466,0)</f>
        <v>0</v>
      </c>
      <c r="BG466" s="153">
        <f>IF(N466="zákl. prenesená",J466,0)</f>
        <v>0</v>
      </c>
      <c r="BH466" s="153">
        <f>IF(N466="zníž. prenesená",J466,0)</f>
        <v>0</v>
      </c>
      <c r="BI466" s="153">
        <f>IF(N466="nulová",J466,0)</f>
        <v>0</v>
      </c>
      <c r="BJ466" s="16" t="s">
        <v>86</v>
      </c>
      <c r="BK466" s="154">
        <f>ROUND(I466*H466,3)</f>
        <v>0</v>
      </c>
      <c r="BL466" s="16" t="s">
        <v>722</v>
      </c>
      <c r="BM466" s="152" t="s">
        <v>1155</v>
      </c>
    </row>
    <row r="467" spans="1:65" s="13" customFormat="1" ht="11.25">
      <c r="B467" s="155"/>
      <c r="D467" s="156" t="s">
        <v>147</v>
      </c>
      <c r="F467" s="158" t="s">
        <v>1156</v>
      </c>
      <c r="H467" s="159">
        <v>55</v>
      </c>
      <c r="I467" s="160"/>
      <c r="L467" s="155"/>
      <c r="M467" s="161"/>
      <c r="N467" s="162"/>
      <c r="O467" s="162"/>
      <c r="P467" s="162"/>
      <c r="Q467" s="162"/>
      <c r="R467" s="162"/>
      <c r="S467" s="162"/>
      <c r="T467" s="163"/>
      <c r="AT467" s="157" t="s">
        <v>147</v>
      </c>
      <c r="AU467" s="157" t="s">
        <v>86</v>
      </c>
      <c r="AV467" s="13" t="s">
        <v>86</v>
      </c>
      <c r="AW467" s="13" t="s">
        <v>3</v>
      </c>
      <c r="AX467" s="13" t="s">
        <v>81</v>
      </c>
      <c r="AY467" s="157" t="s">
        <v>140</v>
      </c>
    </row>
    <row r="468" spans="1:65" s="2" customFormat="1" ht="14.45" customHeight="1">
      <c r="A468" s="31"/>
      <c r="B468" s="140"/>
      <c r="C468" s="164" t="s">
        <v>1157</v>
      </c>
      <c r="D468" s="164" t="s">
        <v>172</v>
      </c>
      <c r="E468" s="165" t="s">
        <v>1158</v>
      </c>
      <c r="F468" s="166" t="s">
        <v>1159</v>
      </c>
      <c r="G468" s="167" t="s">
        <v>270</v>
      </c>
      <c r="H468" s="168">
        <v>55</v>
      </c>
      <c r="I468" s="169"/>
      <c r="J468" s="168">
        <f>ROUND(I468*H468,3)</f>
        <v>0</v>
      </c>
      <c r="K468" s="170"/>
      <c r="L468" s="171"/>
      <c r="M468" s="172" t="s">
        <v>1</v>
      </c>
      <c r="N468" s="173" t="s">
        <v>42</v>
      </c>
      <c r="O468" s="57"/>
      <c r="P468" s="150">
        <f>O468*H468</f>
        <v>0</v>
      </c>
      <c r="Q468" s="150">
        <v>0</v>
      </c>
      <c r="R468" s="150">
        <f>Q468*H468</f>
        <v>0</v>
      </c>
      <c r="S468" s="150">
        <v>0</v>
      </c>
      <c r="T468" s="151">
        <f>S468*H468</f>
        <v>0</v>
      </c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R468" s="152" t="s">
        <v>722</v>
      </c>
      <c r="AT468" s="152" t="s">
        <v>172</v>
      </c>
      <c r="AU468" s="152" t="s">
        <v>86</v>
      </c>
      <c r="AY468" s="16" t="s">
        <v>140</v>
      </c>
      <c r="BE468" s="153">
        <f>IF(N468="základná",J468,0)</f>
        <v>0</v>
      </c>
      <c r="BF468" s="153">
        <f>IF(N468="znížená",J468,0)</f>
        <v>0</v>
      </c>
      <c r="BG468" s="153">
        <f>IF(N468="zákl. prenesená",J468,0)</f>
        <v>0</v>
      </c>
      <c r="BH468" s="153">
        <f>IF(N468="zníž. prenesená",J468,0)</f>
        <v>0</v>
      </c>
      <c r="BI468" s="153">
        <f>IF(N468="nulová",J468,0)</f>
        <v>0</v>
      </c>
      <c r="BJ468" s="16" t="s">
        <v>86</v>
      </c>
      <c r="BK468" s="154">
        <f>ROUND(I468*H468,3)</f>
        <v>0</v>
      </c>
      <c r="BL468" s="16" t="s">
        <v>722</v>
      </c>
      <c r="BM468" s="152" t="s">
        <v>1160</v>
      </c>
    </row>
    <row r="469" spans="1:65" s="13" customFormat="1" ht="11.25">
      <c r="B469" s="155"/>
      <c r="D469" s="156" t="s">
        <v>147</v>
      </c>
      <c r="F469" s="158" t="s">
        <v>1156</v>
      </c>
      <c r="H469" s="159">
        <v>55</v>
      </c>
      <c r="I469" s="160"/>
      <c r="L469" s="155"/>
      <c r="M469" s="161"/>
      <c r="N469" s="162"/>
      <c r="O469" s="162"/>
      <c r="P469" s="162"/>
      <c r="Q469" s="162"/>
      <c r="R469" s="162"/>
      <c r="S469" s="162"/>
      <c r="T469" s="163"/>
      <c r="AT469" s="157" t="s">
        <v>147</v>
      </c>
      <c r="AU469" s="157" t="s">
        <v>86</v>
      </c>
      <c r="AV469" s="13" t="s">
        <v>86</v>
      </c>
      <c r="AW469" s="13" t="s">
        <v>3</v>
      </c>
      <c r="AX469" s="13" t="s">
        <v>81</v>
      </c>
      <c r="AY469" s="157" t="s">
        <v>140</v>
      </c>
    </row>
    <row r="470" spans="1:65" s="2" customFormat="1" ht="14.45" customHeight="1">
      <c r="A470" s="31"/>
      <c r="B470" s="140"/>
      <c r="C470" s="164" t="s">
        <v>1161</v>
      </c>
      <c r="D470" s="164" t="s">
        <v>172</v>
      </c>
      <c r="E470" s="165" t="s">
        <v>1162</v>
      </c>
      <c r="F470" s="166" t="s">
        <v>1163</v>
      </c>
      <c r="G470" s="167" t="s">
        <v>270</v>
      </c>
      <c r="H470" s="168">
        <v>55</v>
      </c>
      <c r="I470" s="169"/>
      <c r="J470" s="168">
        <f>ROUND(I470*H470,3)</f>
        <v>0</v>
      </c>
      <c r="K470" s="170"/>
      <c r="L470" s="171"/>
      <c r="M470" s="172" t="s">
        <v>1</v>
      </c>
      <c r="N470" s="173" t="s">
        <v>42</v>
      </c>
      <c r="O470" s="57"/>
      <c r="P470" s="150">
        <f>O470*H470</f>
        <v>0</v>
      </c>
      <c r="Q470" s="150">
        <v>1.0000000000000001E-5</v>
      </c>
      <c r="R470" s="150">
        <f>Q470*H470</f>
        <v>5.5000000000000003E-4</v>
      </c>
      <c r="S470" s="150">
        <v>0</v>
      </c>
      <c r="T470" s="151">
        <f>S470*H470</f>
        <v>0</v>
      </c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R470" s="152" t="s">
        <v>722</v>
      </c>
      <c r="AT470" s="152" t="s">
        <v>172</v>
      </c>
      <c r="AU470" s="152" t="s">
        <v>86</v>
      </c>
      <c r="AY470" s="16" t="s">
        <v>140</v>
      </c>
      <c r="BE470" s="153">
        <f>IF(N470="základná",J470,0)</f>
        <v>0</v>
      </c>
      <c r="BF470" s="153">
        <f>IF(N470="znížená",J470,0)</f>
        <v>0</v>
      </c>
      <c r="BG470" s="153">
        <f>IF(N470="zákl. prenesená",J470,0)</f>
        <v>0</v>
      </c>
      <c r="BH470" s="153">
        <f>IF(N470="zníž. prenesená",J470,0)</f>
        <v>0</v>
      </c>
      <c r="BI470" s="153">
        <f>IF(N470="nulová",J470,0)</f>
        <v>0</v>
      </c>
      <c r="BJ470" s="16" t="s">
        <v>86</v>
      </c>
      <c r="BK470" s="154">
        <f>ROUND(I470*H470,3)</f>
        <v>0</v>
      </c>
      <c r="BL470" s="16" t="s">
        <v>722</v>
      </c>
      <c r="BM470" s="152" t="s">
        <v>1164</v>
      </c>
    </row>
    <row r="471" spans="1:65" s="13" customFormat="1" ht="11.25">
      <c r="B471" s="155"/>
      <c r="D471" s="156" t="s">
        <v>147</v>
      </c>
      <c r="F471" s="158" t="s">
        <v>1156</v>
      </c>
      <c r="H471" s="159">
        <v>55</v>
      </c>
      <c r="I471" s="160"/>
      <c r="L471" s="155"/>
      <c r="M471" s="161"/>
      <c r="N471" s="162"/>
      <c r="O471" s="162"/>
      <c r="P471" s="162"/>
      <c r="Q471" s="162"/>
      <c r="R471" s="162"/>
      <c r="S471" s="162"/>
      <c r="T471" s="163"/>
      <c r="AT471" s="157" t="s">
        <v>147</v>
      </c>
      <c r="AU471" s="157" t="s">
        <v>86</v>
      </c>
      <c r="AV471" s="13" t="s">
        <v>86</v>
      </c>
      <c r="AW471" s="13" t="s">
        <v>3</v>
      </c>
      <c r="AX471" s="13" t="s">
        <v>81</v>
      </c>
      <c r="AY471" s="157" t="s">
        <v>140</v>
      </c>
    </row>
    <row r="472" spans="1:65" s="2" customFormat="1" ht="14.45" customHeight="1">
      <c r="A472" s="31"/>
      <c r="B472" s="140"/>
      <c r="C472" s="141" t="s">
        <v>1165</v>
      </c>
      <c r="D472" s="141" t="s">
        <v>142</v>
      </c>
      <c r="E472" s="142" t="s">
        <v>1166</v>
      </c>
      <c r="F472" s="143" t="s">
        <v>1167</v>
      </c>
      <c r="G472" s="144" t="s">
        <v>312</v>
      </c>
      <c r="H472" s="145">
        <v>140</v>
      </c>
      <c r="I472" s="146"/>
      <c r="J472" s="145">
        <f>ROUND(I472*H472,3)</f>
        <v>0</v>
      </c>
      <c r="K472" s="147"/>
      <c r="L472" s="32"/>
      <c r="M472" s="148" t="s">
        <v>1</v>
      </c>
      <c r="N472" s="149" t="s">
        <v>42</v>
      </c>
      <c r="O472" s="57"/>
      <c r="P472" s="150">
        <f>O472*H472</f>
        <v>0</v>
      </c>
      <c r="Q472" s="150">
        <v>0</v>
      </c>
      <c r="R472" s="150">
        <f>Q472*H472</f>
        <v>0</v>
      </c>
      <c r="S472" s="150">
        <v>0</v>
      </c>
      <c r="T472" s="151">
        <f>S472*H472</f>
        <v>0</v>
      </c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R472" s="152" t="s">
        <v>454</v>
      </c>
      <c r="AT472" s="152" t="s">
        <v>142</v>
      </c>
      <c r="AU472" s="152" t="s">
        <v>86</v>
      </c>
      <c r="AY472" s="16" t="s">
        <v>140</v>
      </c>
      <c r="BE472" s="153">
        <f>IF(N472="základná",J472,0)</f>
        <v>0</v>
      </c>
      <c r="BF472" s="153">
        <f>IF(N472="znížená",J472,0)</f>
        <v>0</v>
      </c>
      <c r="BG472" s="153">
        <f>IF(N472="zákl. prenesená",J472,0)</f>
        <v>0</v>
      </c>
      <c r="BH472" s="153">
        <f>IF(N472="zníž. prenesená",J472,0)</f>
        <v>0</v>
      </c>
      <c r="BI472" s="153">
        <f>IF(N472="nulová",J472,0)</f>
        <v>0</v>
      </c>
      <c r="BJ472" s="16" t="s">
        <v>86</v>
      </c>
      <c r="BK472" s="154">
        <f>ROUND(I472*H472,3)</f>
        <v>0</v>
      </c>
      <c r="BL472" s="16" t="s">
        <v>454</v>
      </c>
      <c r="BM472" s="152" t="s">
        <v>1168</v>
      </c>
    </row>
    <row r="473" spans="1:65" s="2" customFormat="1" ht="14.45" customHeight="1">
      <c r="A473" s="31"/>
      <c r="B473" s="140"/>
      <c r="C473" s="164" t="s">
        <v>1169</v>
      </c>
      <c r="D473" s="164" t="s">
        <v>172</v>
      </c>
      <c r="E473" s="165" t="s">
        <v>1170</v>
      </c>
      <c r="F473" s="166" t="s">
        <v>1171</v>
      </c>
      <c r="G473" s="167" t="s">
        <v>312</v>
      </c>
      <c r="H473" s="168">
        <v>154</v>
      </c>
      <c r="I473" s="169"/>
      <c r="J473" s="168">
        <f>ROUND(I473*H473,3)</f>
        <v>0</v>
      </c>
      <c r="K473" s="170"/>
      <c r="L473" s="171"/>
      <c r="M473" s="172" t="s">
        <v>1</v>
      </c>
      <c r="N473" s="173" t="s">
        <v>42</v>
      </c>
      <c r="O473" s="57"/>
      <c r="P473" s="150">
        <f>O473*H473</f>
        <v>0</v>
      </c>
      <c r="Q473" s="150">
        <v>1.3999999999999999E-4</v>
      </c>
      <c r="R473" s="150">
        <f>Q473*H473</f>
        <v>2.1559999999999999E-2</v>
      </c>
      <c r="S473" s="150">
        <v>0</v>
      </c>
      <c r="T473" s="151">
        <f>S473*H473</f>
        <v>0</v>
      </c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R473" s="152" t="s">
        <v>722</v>
      </c>
      <c r="AT473" s="152" t="s">
        <v>172</v>
      </c>
      <c r="AU473" s="152" t="s">
        <v>86</v>
      </c>
      <c r="AY473" s="16" t="s">
        <v>140</v>
      </c>
      <c r="BE473" s="153">
        <f>IF(N473="základná",J473,0)</f>
        <v>0</v>
      </c>
      <c r="BF473" s="153">
        <f>IF(N473="znížená",J473,0)</f>
        <v>0</v>
      </c>
      <c r="BG473" s="153">
        <f>IF(N473="zákl. prenesená",J473,0)</f>
        <v>0</v>
      </c>
      <c r="BH473" s="153">
        <f>IF(N473="zníž. prenesená",J473,0)</f>
        <v>0</v>
      </c>
      <c r="BI473" s="153">
        <f>IF(N473="nulová",J473,0)</f>
        <v>0</v>
      </c>
      <c r="BJ473" s="16" t="s">
        <v>86</v>
      </c>
      <c r="BK473" s="154">
        <f>ROUND(I473*H473,3)</f>
        <v>0</v>
      </c>
      <c r="BL473" s="16" t="s">
        <v>722</v>
      </c>
      <c r="BM473" s="152" t="s">
        <v>1172</v>
      </c>
    </row>
    <row r="474" spans="1:65" s="13" customFormat="1" ht="11.25">
      <c r="B474" s="155"/>
      <c r="D474" s="156" t="s">
        <v>147</v>
      </c>
      <c r="F474" s="158" t="s">
        <v>1173</v>
      </c>
      <c r="H474" s="159">
        <v>154</v>
      </c>
      <c r="I474" s="160"/>
      <c r="L474" s="155"/>
      <c r="M474" s="161"/>
      <c r="N474" s="162"/>
      <c r="O474" s="162"/>
      <c r="P474" s="162"/>
      <c r="Q474" s="162"/>
      <c r="R474" s="162"/>
      <c r="S474" s="162"/>
      <c r="T474" s="163"/>
      <c r="AT474" s="157" t="s">
        <v>147</v>
      </c>
      <c r="AU474" s="157" t="s">
        <v>86</v>
      </c>
      <c r="AV474" s="13" t="s">
        <v>86</v>
      </c>
      <c r="AW474" s="13" t="s">
        <v>3</v>
      </c>
      <c r="AX474" s="13" t="s">
        <v>81</v>
      </c>
      <c r="AY474" s="157" t="s">
        <v>140</v>
      </c>
    </row>
    <row r="475" spans="1:65" s="2" customFormat="1" ht="24.2" customHeight="1">
      <c r="A475" s="31"/>
      <c r="B475" s="140"/>
      <c r="C475" s="141" t="s">
        <v>1174</v>
      </c>
      <c r="D475" s="141" t="s">
        <v>142</v>
      </c>
      <c r="E475" s="142" t="s">
        <v>1175</v>
      </c>
      <c r="F475" s="143" t="s">
        <v>1176</v>
      </c>
      <c r="G475" s="144" t="s">
        <v>312</v>
      </c>
      <c r="H475" s="145">
        <v>28</v>
      </c>
      <c r="I475" s="146"/>
      <c r="J475" s="145">
        <f>ROUND(I475*H475,3)</f>
        <v>0</v>
      </c>
      <c r="K475" s="147"/>
      <c r="L475" s="32"/>
      <c r="M475" s="148" t="s">
        <v>1</v>
      </c>
      <c r="N475" s="149" t="s">
        <v>42</v>
      </c>
      <c r="O475" s="57"/>
      <c r="P475" s="150">
        <f>O475*H475</f>
        <v>0</v>
      </c>
      <c r="Q475" s="150">
        <v>0</v>
      </c>
      <c r="R475" s="150">
        <f>Q475*H475</f>
        <v>0</v>
      </c>
      <c r="S475" s="150">
        <v>0</v>
      </c>
      <c r="T475" s="151">
        <f>S475*H475</f>
        <v>0</v>
      </c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R475" s="152" t="s">
        <v>454</v>
      </c>
      <c r="AT475" s="152" t="s">
        <v>142</v>
      </c>
      <c r="AU475" s="152" t="s">
        <v>86</v>
      </c>
      <c r="AY475" s="16" t="s">
        <v>140</v>
      </c>
      <c r="BE475" s="153">
        <f>IF(N475="základná",J475,0)</f>
        <v>0</v>
      </c>
      <c r="BF475" s="153">
        <f>IF(N475="znížená",J475,0)</f>
        <v>0</v>
      </c>
      <c r="BG475" s="153">
        <f>IF(N475="zákl. prenesená",J475,0)</f>
        <v>0</v>
      </c>
      <c r="BH475" s="153">
        <f>IF(N475="zníž. prenesená",J475,0)</f>
        <v>0</v>
      </c>
      <c r="BI475" s="153">
        <f>IF(N475="nulová",J475,0)</f>
        <v>0</v>
      </c>
      <c r="BJ475" s="16" t="s">
        <v>86</v>
      </c>
      <c r="BK475" s="154">
        <f>ROUND(I475*H475,3)</f>
        <v>0</v>
      </c>
      <c r="BL475" s="16" t="s">
        <v>454</v>
      </c>
      <c r="BM475" s="152" t="s">
        <v>1177</v>
      </c>
    </row>
    <row r="476" spans="1:65" s="2" customFormat="1" ht="14.45" customHeight="1">
      <c r="A476" s="31"/>
      <c r="B476" s="140"/>
      <c r="C476" s="164" t="s">
        <v>1178</v>
      </c>
      <c r="D476" s="164" t="s">
        <v>172</v>
      </c>
      <c r="E476" s="165" t="s">
        <v>1179</v>
      </c>
      <c r="F476" s="166" t="s">
        <v>1180</v>
      </c>
      <c r="G476" s="167" t="s">
        <v>312</v>
      </c>
      <c r="H476" s="168">
        <v>30.8</v>
      </c>
      <c r="I476" s="169"/>
      <c r="J476" s="168">
        <f>ROUND(I476*H476,3)</f>
        <v>0</v>
      </c>
      <c r="K476" s="170"/>
      <c r="L476" s="171"/>
      <c r="M476" s="172" t="s">
        <v>1</v>
      </c>
      <c r="N476" s="173" t="s">
        <v>42</v>
      </c>
      <c r="O476" s="57"/>
      <c r="P476" s="150">
        <f>O476*H476</f>
        <v>0</v>
      </c>
      <c r="Q476" s="150">
        <v>1.9000000000000001E-4</v>
      </c>
      <c r="R476" s="150">
        <f>Q476*H476</f>
        <v>5.8520000000000004E-3</v>
      </c>
      <c r="S476" s="150">
        <v>0</v>
      </c>
      <c r="T476" s="151">
        <f>S476*H476</f>
        <v>0</v>
      </c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R476" s="152" t="s">
        <v>722</v>
      </c>
      <c r="AT476" s="152" t="s">
        <v>172</v>
      </c>
      <c r="AU476" s="152" t="s">
        <v>86</v>
      </c>
      <c r="AY476" s="16" t="s">
        <v>140</v>
      </c>
      <c r="BE476" s="153">
        <f>IF(N476="základná",J476,0)</f>
        <v>0</v>
      </c>
      <c r="BF476" s="153">
        <f>IF(N476="znížená",J476,0)</f>
        <v>0</v>
      </c>
      <c r="BG476" s="153">
        <f>IF(N476="zákl. prenesená",J476,0)</f>
        <v>0</v>
      </c>
      <c r="BH476" s="153">
        <f>IF(N476="zníž. prenesená",J476,0)</f>
        <v>0</v>
      </c>
      <c r="BI476" s="153">
        <f>IF(N476="nulová",J476,0)</f>
        <v>0</v>
      </c>
      <c r="BJ476" s="16" t="s">
        <v>86</v>
      </c>
      <c r="BK476" s="154">
        <f>ROUND(I476*H476,3)</f>
        <v>0</v>
      </c>
      <c r="BL476" s="16" t="s">
        <v>722</v>
      </c>
      <c r="BM476" s="152" t="s">
        <v>1181</v>
      </c>
    </row>
    <row r="477" spans="1:65" s="13" customFormat="1" ht="11.25">
      <c r="B477" s="155"/>
      <c r="D477" s="156" t="s">
        <v>147</v>
      </c>
      <c r="F477" s="158" t="s">
        <v>1182</v>
      </c>
      <c r="H477" s="159">
        <v>30.8</v>
      </c>
      <c r="I477" s="160"/>
      <c r="L477" s="155"/>
      <c r="M477" s="161"/>
      <c r="N477" s="162"/>
      <c r="O477" s="162"/>
      <c r="P477" s="162"/>
      <c r="Q477" s="162"/>
      <c r="R477" s="162"/>
      <c r="S477" s="162"/>
      <c r="T477" s="163"/>
      <c r="AT477" s="157" t="s">
        <v>147</v>
      </c>
      <c r="AU477" s="157" t="s">
        <v>86</v>
      </c>
      <c r="AV477" s="13" t="s">
        <v>86</v>
      </c>
      <c r="AW477" s="13" t="s">
        <v>3</v>
      </c>
      <c r="AX477" s="13" t="s">
        <v>81</v>
      </c>
      <c r="AY477" s="157" t="s">
        <v>140</v>
      </c>
    </row>
    <row r="478" spans="1:65" s="2" customFormat="1" ht="14.45" customHeight="1">
      <c r="A478" s="31"/>
      <c r="B478" s="140"/>
      <c r="C478" s="141" t="s">
        <v>1183</v>
      </c>
      <c r="D478" s="141" t="s">
        <v>142</v>
      </c>
      <c r="E478" s="142" t="s">
        <v>1184</v>
      </c>
      <c r="F478" s="143" t="s">
        <v>1185</v>
      </c>
      <c r="G478" s="144" t="s">
        <v>312</v>
      </c>
      <c r="H478" s="145">
        <v>50</v>
      </c>
      <c r="I478" s="146"/>
      <c r="J478" s="145">
        <f>ROUND(I478*H478,3)</f>
        <v>0</v>
      </c>
      <c r="K478" s="147"/>
      <c r="L478" s="32"/>
      <c r="M478" s="148" t="s">
        <v>1</v>
      </c>
      <c r="N478" s="149" t="s">
        <v>42</v>
      </c>
      <c r="O478" s="57"/>
      <c r="P478" s="150">
        <f>O478*H478</f>
        <v>0</v>
      </c>
      <c r="Q478" s="150">
        <v>0</v>
      </c>
      <c r="R478" s="150">
        <f>Q478*H478</f>
        <v>0</v>
      </c>
      <c r="S478" s="150">
        <v>0</v>
      </c>
      <c r="T478" s="151">
        <f>S478*H478</f>
        <v>0</v>
      </c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R478" s="152" t="s">
        <v>454</v>
      </c>
      <c r="AT478" s="152" t="s">
        <v>142</v>
      </c>
      <c r="AU478" s="152" t="s">
        <v>86</v>
      </c>
      <c r="AY478" s="16" t="s">
        <v>140</v>
      </c>
      <c r="BE478" s="153">
        <f>IF(N478="základná",J478,0)</f>
        <v>0</v>
      </c>
      <c r="BF478" s="153">
        <f>IF(N478="znížená",J478,0)</f>
        <v>0</v>
      </c>
      <c r="BG478" s="153">
        <f>IF(N478="zákl. prenesená",J478,0)</f>
        <v>0</v>
      </c>
      <c r="BH478" s="153">
        <f>IF(N478="zníž. prenesená",J478,0)</f>
        <v>0</v>
      </c>
      <c r="BI478" s="153">
        <f>IF(N478="nulová",J478,0)</f>
        <v>0</v>
      </c>
      <c r="BJ478" s="16" t="s">
        <v>86</v>
      </c>
      <c r="BK478" s="154">
        <f>ROUND(I478*H478,3)</f>
        <v>0</v>
      </c>
      <c r="BL478" s="16" t="s">
        <v>454</v>
      </c>
      <c r="BM478" s="152" t="s">
        <v>1186</v>
      </c>
    </row>
    <row r="479" spans="1:65" s="2" customFormat="1" ht="14.45" customHeight="1">
      <c r="A479" s="31"/>
      <c r="B479" s="140"/>
      <c r="C479" s="164" t="s">
        <v>1187</v>
      </c>
      <c r="D479" s="164" t="s">
        <v>172</v>
      </c>
      <c r="E479" s="165" t="s">
        <v>1188</v>
      </c>
      <c r="F479" s="166" t="s">
        <v>1189</v>
      </c>
      <c r="G479" s="167" t="s">
        <v>312</v>
      </c>
      <c r="H479" s="168">
        <v>50</v>
      </c>
      <c r="I479" s="169"/>
      <c r="J479" s="168">
        <f>ROUND(I479*H479,3)</f>
        <v>0</v>
      </c>
      <c r="K479" s="170"/>
      <c r="L479" s="171"/>
      <c r="M479" s="172" t="s">
        <v>1</v>
      </c>
      <c r="N479" s="173" t="s">
        <v>42</v>
      </c>
      <c r="O479" s="57"/>
      <c r="P479" s="150">
        <f>O479*H479</f>
        <v>0</v>
      </c>
      <c r="Q479" s="150">
        <v>1.6000000000000001E-4</v>
      </c>
      <c r="R479" s="150">
        <f>Q479*H479</f>
        <v>8.0000000000000002E-3</v>
      </c>
      <c r="S479" s="150">
        <v>0</v>
      </c>
      <c r="T479" s="151">
        <f>S479*H479</f>
        <v>0</v>
      </c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R479" s="152" t="s">
        <v>722</v>
      </c>
      <c r="AT479" s="152" t="s">
        <v>172</v>
      </c>
      <c r="AU479" s="152" t="s">
        <v>86</v>
      </c>
      <c r="AY479" s="16" t="s">
        <v>140</v>
      </c>
      <c r="BE479" s="153">
        <f>IF(N479="základná",J479,0)</f>
        <v>0</v>
      </c>
      <c r="BF479" s="153">
        <f>IF(N479="znížená",J479,0)</f>
        <v>0</v>
      </c>
      <c r="BG479" s="153">
        <f>IF(N479="zákl. prenesená",J479,0)</f>
        <v>0</v>
      </c>
      <c r="BH479" s="153">
        <f>IF(N479="zníž. prenesená",J479,0)</f>
        <v>0</v>
      </c>
      <c r="BI479" s="153">
        <f>IF(N479="nulová",J479,0)</f>
        <v>0</v>
      </c>
      <c r="BJ479" s="16" t="s">
        <v>86</v>
      </c>
      <c r="BK479" s="154">
        <f>ROUND(I479*H479,3)</f>
        <v>0</v>
      </c>
      <c r="BL479" s="16" t="s">
        <v>722</v>
      </c>
      <c r="BM479" s="152" t="s">
        <v>1190</v>
      </c>
    </row>
    <row r="480" spans="1:65" s="2" customFormat="1" ht="14.45" customHeight="1">
      <c r="A480" s="31"/>
      <c r="B480" s="140"/>
      <c r="C480" s="141" t="s">
        <v>1191</v>
      </c>
      <c r="D480" s="141" t="s">
        <v>142</v>
      </c>
      <c r="E480" s="142" t="s">
        <v>1192</v>
      </c>
      <c r="F480" s="143" t="s">
        <v>1193</v>
      </c>
      <c r="G480" s="144" t="s">
        <v>417</v>
      </c>
      <c r="H480" s="146"/>
      <c r="I480" s="146"/>
      <c r="J480" s="145">
        <f>ROUND(I480*H480,3)</f>
        <v>0</v>
      </c>
      <c r="K480" s="147"/>
      <c r="L480" s="32"/>
      <c r="M480" s="148" t="s">
        <v>1</v>
      </c>
      <c r="N480" s="149" t="s">
        <v>42</v>
      </c>
      <c r="O480" s="57"/>
      <c r="P480" s="150">
        <f>O480*H480</f>
        <v>0</v>
      </c>
      <c r="Q480" s="150">
        <v>0</v>
      </c>
      <c r="R480" s="150">
        <f>Q480*H480</f>
        <v>0</v>
      </c>
      <c r="S480" s="150">
        <v>0</v>
      </c>
      <c r="T480" s="151">
        <f>S480*H480</f>
        <v>0</v>
      </c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R480" s="152" t="s">
        <v>145</v>
      </c>
      <c r="AT480" s="152" t="s">
        <v>142</v>
      </c>
      <c r="AU480" s="152" t="s">
        <v>86</v>
      </c>
      <c r="AY480" s="16" t="s">
        <v>140</v>
      </c>
      <c r="BE480" s="153">
        <f>IF(N480="základná",J480,0)</f>
        <v>0</v>
      </c>
      <c r="BF480" s="153">
        <f>IF(N480="znížená",J480,0)</f>
        <v>0</v>
      </c>
      <c r="BG480" s="153">
        <f>IF(N480="zákl. prenesená",J480,0)</f>
        <v>0</v>
      </c>
      <c r="BH480" s="153">
        <f>IF(N480="zníž. prenesená",J480,0)</f>
        <v>0</v>
      </c>
      <c r="BI480" s="153">
        <f>IF(N480="nulová",J480,0)</f>
        <v>0</v>
      </c>
      <c r="BJ480" s="16" t="s">
        <v>86</v>
      </c>
      <c r="BK480" s="154">
        <f>ROUND(I480*H480,3)</f>
        <v>0</v>
      </c>
      <c r="BL480" s="16" t="s">
        <v>145</v>
      </c>
      <c r="BM480" s="152" t="s">
        <v>1194</v>
      </c>
    </row>
    <row r="481" spans="1:65" s="2" customFormat="1" ht="14.45" customHeight="1">
      <c r="A481" s="31"/>
      <c r="B481" s="140"/>
      <c r="C481" s="141" t="s">
        <v>1195</v>
      </c>
      <c r="D481" s="141" t="s">
        <v>142</v>
      </c>
      <c r="E481" s="142" t="s">
        <v>1196</v>
      </c>
      <c r="F481" s="143" t="s">
        <v>1197</v>
      </c>
      <c r="G481" s="144" t="s">
        <v>417</v>
      </c>
      <c r="H481" s="146"/>
      <c r="I481" s="146"/>
      <c r="J481" s="145">
        <f>ROUND(I481*H481,3)</f>
        <v>0</v>
      </c>
      <c r="K481" s="147"/>
      <c r="L481" s="32"/>
      <c r="M481" s="148" t="s">
        <v>1</v>
      </c>
      <c r="N481" s="149" t="s">
        <v>42</v>
      </c>
      <c r="O481" s="57"/>
      <c r="P481" s="150">
        <f>O481*H481</f>
        <v>0</v>
      </c>
      <c r="Q481" s="150">
        <v>0</v>
      </c>
      <c r="R481" s="150">
        <f>Q481*H481</f>
        <v>0</v>
      </c>
      <c r="S481" s="150">
        <v>0</v>
      </c>
      <c r="T481" s="151">
        <f>S481*H481</f>
        <v>0</v>
      </c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R481" s="152" t="s">
        <v>145</v>
      </c>
      <c r="AT481" s="152" t="s">
        <v>142</v>
      </c>
      <c r="AU481" s="152" t="s">
        <v>86</v>
      </c>
      <c r="AY481" s="16" t="s">
        <v>140</v>
      </c>
      <c r="BE481" s="153">
        <f>IF(N481="základná",J481,0)</f>
        <v>0</v>
      </c>
      <c r="BF481" s="153">
        <f>IF(N481="znížená",J481,0)</f>
        <v>0</v>
      </c>
      <c r="BG481" s="153">
        <f>IF(N481="zákl. prenesená",J481,0)</f>
        <v>0</v>
      </c>
      <c r="BH481" s="153">
        <f>IF(N481="zníž. prenesená",J481,0)</f>
        <v>0</v>
      </c>
      <c r="BI481" s="153">
        <f>IF(N481="nulová",J481,0)</f>
        <v>0</v>
      </c>
      <c r="BJ481" s="16" t="s">
        <v>86</v>
      </c>
      <c r="BK481" s="154">
        <f>ROUND(I481*H481,3)</f>
        <v>0</v>
      </c>
      <c r="BL481" s="16" t="s">
        <v>145</v>
      </c>
      <c r="BM481" s="152" t="s">
        <v>1198</v>
      </c>
    </row>
    <row r="482" spans="1:65" s="12" customFormat="1" ht="25.9" customHeight="1">
      <c r="B482" s="128"/>
      <c r="D482" s="129" t="s">
        <v>75</v>
      </c>
      <c r="E482" s="130" t="s">
        <v>1199</v>
      </c>
      <c r="F482" s="130" t="s">
        <v>1200</v>
      </c>
      <c r="I482" s="131"/>
      <c r="J482" s="116">
        <f>BK482</f>
        <v>0</v>
      </c>
      <c r="L482" s="128"/>
      <c r="M482" s="132"/>
      <c r="N482" s="133"/>
      <c r="O482" s="133"/>
      <c r="P482" s="134">
        <f>SUM(P483:P490)</f>
        <v>0</v>
      </c>
      <c r="Q482" s="133"/>
      <c r="R482" s="134">
        <f>SUM(R483:R490)</f>
        <v>0</v>
      </c>
      <c r="S482" s="133"/>
      <c r="T482" s="135">
        <f>SUM(T483:T490)</f>
        <v>0</v>
      </c>
      <c r="AR482" s="129" t="s">
        <v>145</v>
      </c>
      <c r="AT482" s="136" t="s">
        <v>75</v>
      </c>
      <c r="AU482" s="136" t="s">
        <v>76</v>
      </c>
      <c r="AY482" s="129" t="s">
        <v>140</v>
      </c>
      <c r="BK482" s="137">
        <f>SUM(BK483:BK490)</f>
        <v>0</v>
      </c>
    </row>
    <row r="483" spans="1:65" s="2" customFormat="1" ht="14.45" customHeight="1">
      <c r="A483" s="31"/>
      <c r="B483" s="140"/>
      <c r="C483" s="141" t="s">
        <v>1201</v>
      </c>
      <c r="D483" s="141" t="s">
        <v>142</v>
      </c>
      <c r="E483" s="142" t="s">
        <v>1202</v>
      </c>
      <c r="F483" s="143" t="s">
        <v>1203</v>
      </c>
      <c r="G483" s="144" t="s">
        <v>1204</v>
      </c>
      <c r="H483" s="145">
        <v>16</v>
      </c>
      <c r="I483" s="146"/>
      <c r="J483" s="145">
        <f t="shared" ref="J483:J490" si="100">ROUND(I483*H483,3)</f>
        <v>0</v>
      </c>
      <c r="K483" s="147"/>
      <c r="L483" s="32"/>
      <c r="M483" s="148" t="s">
        <v>1</v>
      </c>
      <c r="N483" s="149" t="s">
        <v>42</v>
      </c>
      <c r="O483" s="57"/>
      <c r="P483" s="150">
        <f t="shared" ref="P483:P490" si="101">O483*H483</f>
        <v>0</v>
      </c>
      <c r="Q483" s="150">
        <v>0</v>
      </c>
      <c r="R483" s="150">
        <f t="shared" ref="R483:R490" si="102">Q483*H483</f>
        <v>0</v>
      </c>
      <c r="S483" s="150">
        <v>0</v>
      </c>
      <c r="T483" s="151">
        <f t="shared" ref="T483:T490" si="103">S483*H483</f>
        <v>0</v>
      </c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R483" s="152" t="s">
        <v>1205</v>
      </c>
      <c r="AT483" s="152" t="s">
        <v>142</v>
      </c>
      <c r="AU483" s="152" t="s">
        <v>81</v>
      </c>
      <c r="AY483" s="16" t="s">
        <v>140</v>
      </c>
      <c r="BE483" s="153">
        <f t="shared" ref="BE483:BE490" si="104">IF(N483="základná",J483,0)</f>
        <v>0</v>
      </c>
      <c r="BF483" s="153">
        <f t="shared" ref="BF483:BF490" si="105">IF(N483="znížená",J483,0)</f>
        <v>0</v>
      </c>
      <c r="BG483" s="153">
        <f t="shared" ref="BG483:BG490" si="106">IF(N483="zákl. prenesená",J483,0)</f>
        <v>0</v>
      </c>
      <c r="BH483" s="153">
        <f t="shared" ref="BH483:BH490" si="107">IF(N483="zníž. prenesená",J483,0)</f>
        <v>0</v>
      </c>
      <c r="BI483" s="153">
        <f t="shared" ref="BI483:BI490" si="108">IF(N483="nulová",J483,0)</f>
        <v>0</v>
      </c>
      <c r="BJ483" s="16" t="s">
        <v>86</v>
      </c>
      <c r="BK483" s="154">
        <f t="shared" ref="BK483:BK490" si="109">ROUND(I483*H483,3)</f>
        <v>0</v>
      </c>
      <c r="BL483" s="16" t="s">
        <v>1205</v>
      </c>
      <c r="BM483" s="152" t="s">
        <v>1206</v>
      </c>
    </row>
    <row r="484" spans="1:65" s="2" customFormat="1" ht="14.45" customHeight="1">
      <c r="A484" s="31"/>
      <c r="B484" s="140"/>
      <c r="C484" s="141" t="s">
        <v>1207</v>
      </c>
      <c r="D484" s="141" t="s">
        <v>142</v>
      </c>
      <c r="E484" s="142" t="s">
        <v>1208</v>
      </c>
      <c r="F484" s="143" t="s">
        <v>1209</v>
      </c>
      <c r="G484" s="144" t="s">
        <v>1204</v>
      </c>
      <c r="H484" s="145">
        <v>16</v>
      </c>
      <c r="I484" s="146"/>
      <c r="J484" s="145">
        <f t="shared" si="100"/>
        <v>0</v>
      </c>
      <c r="K484" s="147"/>
      <c r="L484" s="32"/>
      <c r="M484" s="148" t="s">
        <v>1</v>
      </c>
      <c r="N484" s="149" t="s">
        <v>42</v>
      </c>
      <c r="O484" s="57"/>
      <c r="P484" s="150">
        <f t="shared" si="101"/>
        <v>0</v>
      </c>
      <c r="Q484" s="150">
        <v>0</v>
      </c>
      <c r="R484" s="150">
        <f t="shared" si="102"/>
        <v>0</v>
      </c>
      <c r="S484" s="150">
        <v>0</v>
      </c>
      <c r="T484" s="151">
        <f t="shared" si="103"/>
        <v>0</v>
      </c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R484" s="152" t="s">
        <v>1205</v>
      </c>
      <c r="AT484" s="152" t="s">
        <v>142</v>
      </c>
      <c r="AU484" s="152" t="s">
        <v>81</v>
      </c>
      <c r="AY484" s="16" t="s">
        <v>140</v>
      </c>
      <c r="BE484" s="153">
        <f t="shared" si="104"/>
        <v>0</v>
      </c>
      <c r="BF484" s="153">
        <f t="shared" si="105"/>
        <v>0</v>
      </c>
      <c r="BG484" s="153">
        <f t="shared" si="106"/>
        <v>0</v>
      </c>
      <c r="BH484" s="153">
        <f t="shared" si="107"/>
        <v>0</v>
      </c>
      <c r="BI484" s="153">
        <f t="shared" si="108"/>
        <v>0</v>
      </c>
      <c r="BJ484" s="16" t="s">
        <v>86</v>
      </c>
      <c r="BK484" s="154">
        <f t="shared" si="109"/>
        <v>0</v>
      </c>
      <c r="BL484" s="16" t="s">
        <v>1205</v>
      </c>
      <c r="BM484" s="152" t="s">
        <v>1210</v>
      </c>
    </row>
    <row r="485" spans="1:65" s="2" customFormat="1" ht="14.45" customHeight="1">
      <c r="A485" s="31"/>
      <c r="B485" s="140"/>
      <c r="C485" s="141" t="s">
        <v>1211</v>
      </c>
      <c r="D485" s="141" t="s">
        <v>142</v>
      </c>
      <c r="E485" s="142" t="s">
        <v>1212</v>
      </c>
      <c r="F485" s="143" t="s">
        <v>1213</v>
      </c>
      <c r="G485" s="144" t="s">
        <v>1204</v>
      </c>
      <c r="H485" s="145">
        <v>36</v>
      </c>
      <c r="I485" s="146"/>
      <c r="J485" s="145">
        <f t="shared" si="100"/>
        <v>0</v>
      </c>
      <c r="K485" s="147"/>
      <c r="L485" s="32"/>
      <c r="M485" s="148" t="s">
        <v>1</v>
      </c>
      <c r="N485" s="149" t="s">
        <v>42</v>
      </c>
      <c r="O485" s="57"/>
      <c r="P485" s="150">
        <f t="shared" si="101"/>
        <v>0</v>
      </c>
      <c r="Q485" s="150">
        <v>0</v>
      </c>
      <c r="R485" s="150">
        <f t="shared" si="102"/>
        <v>0</v>
      </c>
      <c r="S485" s="150">
        <v>0</v>
      </c>
      <c r="T485" s="151">
        <f t="shared" si="103"/>
        <v>0</v>
      </c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R485" s="152" t="s">
        <v>1205</v>
      </c>
      <c r="AT485" s="152" t="s">
        <v>142</v>
      </c>
      <c r="AU485" s="152" t="s">
        <v>81</v>
      </c>
      <c r="AY485" s="16" t="s">
        <v>140</v>
      </c>
      <c r="BE485" s="153">
        <f t="shared" si="104"/>
        <v>0</v>
      </c>
      <c r="BF485" s="153">
        <f t="shared" si="105"/>
        <v>0</v>
      </c>
      <c r="BG485" s="153">
        <f t="shared" si="106"/>
        <v>0</v>
      </c>
      <c r="BH485" s="153">
        <f t="shared" si="107"/>
        <v>0</v>
      </c>
      <c r="BI485" s="153">
        <f t="shared" si="108"/>
        <v>0</v>
      </c>
      <c r="BJ485" s="16" t="s">
        <v>86</v>
      </c>
      <c r="BK485" s="154">
        <f t="shared" si="109"/>
        <v>0</v>
      </c>
      <c r="BL485" s="16" t="s">
        <v>1205</v>
      </c>
      <c r="BM485" s="152" t="s">
        <v>1214</v>
      </c>
    </row>
    <row r="486" spans="1:65" s="2" customFormat="1" ht="24.2" customHeight="1">
      <c r="A486" s="31"/>
      <c r="B486" s="140"/>
      <c r="C486" s="141" t="s">
        <v>1215</v>
      </c>
      <c r="D486" s="141" t="s">
        <v>142</v>
      </c>
      <c r="E486" s="142" t="s">
        <v>1216</v>
      </c>
      <c r="F486" s="143" t="s">
        <v>1217</v>
      </c>
      <c r="G486" s="144" t="s">
        <v>1204</v>
      </c>
      <c r="H486" s="145">
        <v>8</v>
      </c>
      <c r="I486" s="146"/>
      <c r="J486" s="145">
        <f t="shared" si="100"/>
        <v>0</v>
      </c>
      <c r="K486" s="147"/>
      <c r="L486" s="32"/>
      <c r="M486" s="148" t="s">
        <v>1</v>
      </c>
      <c r="N486" s="149" t="s">
        <v>42</v>
      </c>
      <c r="O486" s="57"/>
      <c r="P486" s="150">
        <f t="shared" si="101"/>
        <v>0</v>
      </c>
      <c r="Q486" s="150">
        <v>0</v>
      </c>
      <c r="R486" s="150">
        <f t="shared" si="102"/>
        <v>0</v>
      </c>
      <c r="S486" s="150">
        <v>0</v>
      </c>
      <c r="T486" s="151">
        <f t="shared" si="103"/>
        <v>0</v>
      </c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R486" s="152" t="s">
        <v>220</v>
      </c>
      <c r="AT486" s="152" t="s">
        <v>142</v>
      </c>
      <c r="AU486" s="152" t="s">
        <v>81</v>
      </c>
      <c r="AY486" s="16" t="s">
        <v>140</v>
      </c>
      <c r="BE486" s="153">
        <f t="shared" si="104"/>
        <v>0</v>
      </c>
      <c r="BF486" s="153">
        <f t="shared" si="105"/>
        <v>0</v>
      </c>
      <c r="BG486" s="153">
        <f t="shared" si="106"/>
        <v>0</v>
      </c>
      <c r="BH486" s="153">
        <f t="shared" si="107"/>
        <v>0</v>
      </c>
      <c r="BI486" s="153">
        <f t="shared" si="108"/>
        <v>0</v>
      </c>
      <c r="BJ486" s="16" t="s">
        <v>86</v>
      </c>
      <c r="BK486" s="154">
        <f t="shared" si="109"/>
        <v>0</v>
      </c>
      <c r="BL486" s="16" t="s">
        <v>220</v>
      </c>
      <c r="BM486" s="152" t="s">
        <v>1218</v>
      </c>
    </row>
    <row r="487" spans="1:65" s="2" customFormat="1" ht="24.2" customHeight="1">
      <c r="A487" s="31"/>
      <c r="B487" s="140"/>
      <c r="C487" s="141" t="s">
        <v>1219</v>
      </c>
      <c r="D487" s="141" t="s">
        <v>142</v>
      </c>
      <c r="E487" s="142" t="s">
        <v>1220</v>
      </c>
      <c r="F487" s="143" t="s">
        <v>1221</v>
      </c>
      <c r="G487" s="144" t="s">
        <v>1204</v>
      </c>
      <c r="H487" s="145">
        <v>8</v>
      </c>
      <c r="I487" s="146"/>
      <c r="J487" s="145">
        <f t="shared" si="100"/>
        <v>0</v>
      </c>
      <c r="K487" s="147"/>
      <c r="L487" s="32"/>
      <c r="M487" s="148" t="s">
        <v>1</v>
      </c>
      <c r="N487" s="149" t="s">
        <v>42</v>
      </c>
      <c r="O487" s="57"/>
      <c r="P487" s="150">
        <f t="shared" si="101"/>
        <v>0</v>
      </c>
      <c r="Q487" s="150">
        <v>0</v>
      </c>
      <c r="R487" s="150">
        <f t="shared" si="102"/>
        <v>0</v>
      </c>
      <c r="S487" s="150">
        <v>0</v>
      </c>
      <c r="T487" s="151">
        <f t="shared" si="103"/>
        <v>0</v>
      </c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R487" s="152" t="s">
        <v>220</v>
      </c>
      <c r="AT487" s="152" t="s">
        <v>142</v>
      </c>
      <c r="AU487" s="152" t="s">
        <v>81</v>
      </c>
      <c r="AY487" s="16" t="s">
        <v>140</v>
      </c>
      <c r="BE487" s="153">
        <f t="shared" si="104"/>
        <v>0</v>
      </c>
      <c r="BF487" s="153">
        <f t="shared" si="105"/>
        <v>0</v>
      </c>
      <c r="BG487" s="153">
        <f t="shared" si="106"/>
        <v>0</v>
      </c>
      <c r="BH487" s="153">
        <f t="shared" si="107"/>
        <v>0</v>
      </c>
      <c r="BI487" s="153">
        <f t="shared" si="108"/>
        <v>0</v>
      </c>
      <c r="BJ487" s="16" t="s">
        <v>86</v>
      </c>
      <c r="BK487" s="154">
        <f t="shared" si="109"/>
        <v>0</v>
      </c>
      <c r="BL487" s="16" t="s">
        <v>220</v>
      </c>
      <c r="BM487" s="152" t="s">
        <v>1222</v>
      </c>
    </row>
    <row r="488" spans="1:65" s="2" customFormat="1" ht="24.2" customHeight="1">
      <c r="A488" s="31"/>
      <c r="B488" s="140"/>
      <c r="C488" s="141" t="s">
        <v>1223</v>
      </c>
      <c r="D488" s="141" t="s">
        <v>142</v>
      </c>
      <c r="E488" s="142" t="s">
        <v>1224</v>
      </c>
      <c r="F488" s="143" t="s">
        <v>1225</v>
      </c>
      <c r="G488" s="144" t="s">
        <v>1204</v>
      </c>
      <c r="H488" s="145">
        <v>16</v>
      </c>
      <c r="I488" s="146"/>
      <c r="J488" s="145">
        <f t="shared" si="100"/>
        <v>0</v>
      </c>
      <c r="K488" s="147"/>
      <c r="L488" s="32"/>
      <c r="M488" s="148" t="s">
        <v>1</v>
      </c>
      <c r="N488" s="149" t="s">
        <v>42</v>
      </c>
      <c r="O488" s="57"/>
      <c r="P488" s="150">
        <f t="shared" si="101"/>
        <v>0</v>
      </c>
      <c r="Q488" s="150">
        <v>0</v>
      </c>
      <c r="R488" s="150">
        <f t="shared" si="102"/>
        <v>0</v>
      </c>
      <c r="S488" s="150">
        <v>0</v>
      </c>
      <c r="T488" s="151">
        <f t="shared" si="103"/>
        <v>0</v>
      </c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R488" s="152" t="s">
        <v>1205</v>
      </c>
      <c r="AT488" s="152" t="s">
        <v>142</v>
      </c>
      <c r="AU488" s="152" t="s">
        <v>81</v>
      </c>
      <c r="AY488" s="16" t="s">
        <v>140</v>
      </c>
      <c r="BE488" s="153">
        <f t="shared" si="104"/>
        <v>0</v>
      </c>
      <c r="BF488" s="153">
        <f t="shared" si="105"/>
        <v>0</v>
      </c>
      <c r="BG488" s="153">
        <f t="shared" si="106"/>
        <v>0</v>
      </c>
      <c r="BH488" s="153">
        <f t="shared" si="107"/>
        <v>0</v>
      </c>
      <c r="BI488" s="153">
        <f t="shared" si="108"/>
        <v>0</v>
      </c>
      <c r="BJ488" s="16" t="s">
        <v>86</v>
      </c>
      <c r="BK488" s="154">
        <f t="shared" si="109"/>
        <v>0</v>
      </c>
      <c r="BL488" s="16" t="s">
        <v>1205</v>
      </c>
      <c r="BM488" s="152" t="s">
        <v>1226</v>
      </c>
    </row>
    <row r="489" spans="1:65" s="2" customFormat="1" ht="14.45" customHeight="1">
      <c r="A489" s="31"/>
      <c r="B489" s="140"/>
      <c r="C489" s="141" t="s">
        <v>1227</v>
      </c>
      <c r="D489" s="141" t="s">
        <v>142</v>
      </c>
      <c r="E489" s="142" t="s">
        <v>1228</v>
      </c>
      <c r="F489" s="143" t="s">
        <v>1229</v>
      </c>
      <c r="G489" s="144" t="s">
        <v>1204</v>
      </c>
      <c r="H489" s="145">
        <v>24</v>
      </c>
      <c r="I489" s="146"/>
      <c r="J489" s="145">
        <f t="shared" si="100"/>
        <v>0</v>
      </c>
      <c r="K489" s="147"/>
      <c r="L489" s="32"/>
      <c r="M489" s="148" t="s">
        <v>1</v>
      </c>
      <c r="N489" s="149" t="s">
        <v>42</v>
      </c>
      <c r="O489" s="57"/>
      <c r="P489" s="150">
        <f t="shared" si="101"/>
        <v>0</v>
      </c>
      <c r="Q489" s="150">
        <v>0</v>
      </c>
      <c r="R489" s="150">
        <f t="shared" si="102"/>
        <v>0</v>
      </c>
      <c r="S489" s="150">
        <v>0</v>
      </c>
      <c r="T489" s="151">
        <f t="shared" si="103"/>
        <v>0</v>
      </c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R489" s="152" t="s">
        <v>1205</v>
      </c>
      <c r="AT489" s="152" t="s">
        <v>142</v>
      </c>
      <c r="AU489" s="152" t="s">
        <v>81</v>
      </c>
      <c r="AY489" s="16" t="s">
        <v>140</v>
      </c>
      <c r="BE489" s="153">
        <f t="shared" si="104"/>
        <v>0</v>
      </c>
      <c r="BF489" s="153">
        <f t="shared" si="105"/>
        <v>0</v>
      </c>
      <c r="BG489" s="153">
        <f t="shared" si="106"/>
        <v>0</v>
      </c>
      <c r="BH489" s="153">
        <f t="shared" si="107"/>
        <v>0</v>
      </c>
      <c r="BI489" s="153">
        <f t="shared" si="108"/>
        <v>0</v>
      </c>
      <c r="BJ489" s="16" t="s">
        <v>86</v>
      </c>
      <c r="BK489" s="154">
        <f t="shared" si="109"/>
        <v>0</v>
      </c>
      <c r="BL489" s="16" t="s">
        <v>1205</v>
      </c>
      <c r="BM489" s="152" t="s">
        <v>1230</v>
      </c>
    </row>
    <row r="490" spans="1:65" s="2" customFormat="1" ht="14.45" customHeight="1">
      <c r="A490" s="31"/>
      <c r="B490" s="140"/>
      <c r="C490" s="141" t="s">
        <v>1231</v>
      </c>
      <c r="D490" s="141" t="s">
        <v>142</v>
      </c>
      <c r="E490" s="142" t="s">
        <v>1232</v>
      </c>
      <c r="F490" s="143" t="s">
        <v>1233</v>
      </c>
      <c r="G490" s="144" t="s">
        <v>1204</v>
      </c>
      <c r="H490" s="145">
        <v>24</v>
      </c>
      <c r="I490" s="146"/>
      <c r="J490" s="145">
        <f t="shared" si="100"/>
        <v>0</v>
      </c>
      <c r="K490" s="147"/>
      <c r="L490" s="32"/>
      <c r="M490" s="148" t="s">
        <v>1</v>
      </c>
      <c r="N490" s="149" t="s">
        <v>42</v>
      </c>
      <c r="O490" s="57"/>
      <c r="P490" s="150">
        <f t="shared" si="101"/>
        <v>0</v>
      </c>
      <c r="Q490" s="150">
        <v>0</v>
      </c>
      <c r="R490" s="150">
        <f t="shared" si="102"/>
        <v>0</v>
      </c>
      <c r="S490" s="150">
        <v>0</v>
      </c>
      <c r="T490" s="151">
        <f t="shared" si="103"/>
        <v>0</v>
      </c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R490" s="152" t="s">
        <v>1205</v>
      </c>
      <c r="AT490" s="152" t="s">
        <v>142</v>
      </c>
      <c r="AU490" s="152" t="s">
        <v>81</v>
      </c>
      <c r="AY490" s="16" t="s">
        <v>140</v>
      </c>
      <c r="BE490" s="153">
        <f t="shared" si="104"/>
        <v>0</v>
      </c>
      <c r="BF490" s="153">
        <f t="shared" si="105"/>
        <v>0</v>
      </c>
      <c r="BG490" s="153">
        <f t="shared" si="106"/>
        <v>0</v>
      </c>
      <c r="BH490" s="153">
        <f t="shared" si="107"/>
        <v>0</v>
      </c>
      <c r="BI490" s="153">
        <f t="shared" si="108"/>
        <v>0</v>
      </c>
      <c r="BJ490" s="16" t="s">
        <v>86</v>
      </c>
      <c r="BK490" s="154">
        <f t="shared" si="109"/>
        <v>0</v>
      </c>
      <c r="BL490" s="16" t="s">
        <v>1205</v>
      </c>
      <c r="BM490" s="152" t="s">
        <v>1234</v>
      </c>
    </row>
    <row r="491" spans="1:65" s="2" customFormat="1" ht="49.9" customHeight="1">
      <c r="A491" s="31"/>
      <c r="B491" s="32"/>
      <c r="C491" s="31"/>
      <c r="D491" s="31"/>
      <c r="E491" s="130" t="s">
        <v>1235</v>
      </c>
      <c r="F491" s="130" t="s">
        <v>1236</v>
      </c>
      <c r="G491" s="31"/>
      <c r="H491" s="31"/>
      <c r="I491" s="31"/>
      <c r="J491" s="116">
        <f>BK491</f>
        <v>0</v>
      </c>
      <c r="K491" s="31"/>
      <c r="L491" s="32"/>
      <c r="M491" s="182"/>
      <c r="N491" s="183"/>
      <c r="O491" s="57"/>
      <c r="P491" s="57"/>
      <c r="Q491" s="57"/>
      <c r="R491" s="57"/>
      <c r="S491" s="57"/>
      <c r="T491" s="58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T491" s="16" t="s">
        <v>75</v>
      </c>
      <c r="AU491" s="16" t="s">
        <v>76</v>
      </c>
      <c r="AY491" s="16" t="s">
        <v>1237</v>
      </c>
      <c r="BK491" s="154">
        <f>SUM(BK492:BK495)</f>
        <v>0</v>
      </c>
    </row>
    <row r="492" spans="1:65" s="2" customFormat="1" ht="16.350000000000001" customHeight="1">
      <c r="A492" s="31"/>
      <c r="B492" s="32"/>
      <c r="C492" s="184" t="s">
        <v>1</v>
      </c>
      <c r="D492" s="184" t="s">
        <v>142</v>
      </c>
      <c r="E492" s="185" t="s">
        <v>1</v>
      </c>
      <c r="F492" s="186" t="s">
        <v>1</v>
      </c>
      <c r="G492" s="187" t="s">
        <v>1</v>
      </c>
      <c r="H492" s="188"/>
      <c r="I492" s="188"/>
      <c r="J492" s="189">
        <f>BK492</f>
        <v>0</v>
      </c>
      <c r="K492" s="190"/>
      <c r="L492" s="32"/>
      <c r="M492" s="191" t="s">
        <v>1</v>
      </c>
      <c r="N492" s="192" t="s">
        <v>42</v>
      </c>
      <c r="O492" s="57"/>
      <c r="P492" s="57"/>
      <c r="Q492" s="57"/>
      <c r="R492" s="57"/>
      <c r="S492" s="57"/>
      <c r="T492" s="58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T492" s="16" t="s">
        <v>1237</v>
      </c>
      <c r="AU492" s="16" t="s">
        <v>81</v>
      </c>
      <c r="AY492" s="16" t="s">
        <v>1237</v>
      </c>
      <c r="BE492" s="153">
        <f>IF(N492="základná",J492,0)</f>
        <v>0</v>
      </c>
      <c r="BF492" s="153">
        <f>IF(N492="znížená",J492,0)</f>
        <v>0</v>
      </c>
      <c r="BG492" s="153">
        <f>IF(N492="zákl. prenesená",J492,0)</f>
        <v>0</v>
      </c>
      <c r="BH492" s="153">
        <f>IF(N492="zníž. prenesená",J492,0)</f>
        <v>0</v>
      </c>
      <c r="BI492" s="153">
        <f>IF(N492="nulová",J492,0)</f>
        <v>0</v>
      </c>
      <c r="BJ492" s="16" t="s">
        <v>86</v>
      </c>
      <c r="BK492" s="154">
        <f>I492*H492</f>
        <v>0</v>
      </c>
    </row>
    <row r="493" spans="1:65" s="2" customFormat="1" ht="16.350000000000001" customHeight="1">
      <c r="A493" s="31"/>
      <c r="B493" s="32"/>
      <c r="C493" s="184" t="s">
        <v>1</v>
      </c>
      <c r="D493" s="184" t="s">
        <v>142</v>
      </c>
      <c r="E493" s="185" t="s">
        <v>1</v>
      </c>
      <c r="F493" s="186" t="s">
        <v>1</v>
      </c>
      <c r="G493" s="187" t="s">
        <v>1</v>
      </c>
      <c r="H493" s="188"/>
      <c r="I493" s="188"/>
      <c r="J493" s="189">
        <f>BK493</f>
        <v>0</v>
      </c>
      <c r="K493" s="190"/>
      <c r="L493" s="32"/>
      <c r="M493" s="191" t="s">
        <v>1</v>
      </c>
      <c r="N493" s="192" t="s">
        <v>42</v>
      </c>
      <c r="O493" s="57"/>
      <c r="P493" s="57"/>
      <c r="Q493" s="57"/>
      <c r="R493" s="57"/>
      <c r="S493" s="57"/>
      <c r="T493" s="58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T493" s="16" t="s">
        <v>1237</v>
      </c>
      <c r="AU493" s="16" t="s">
        <v>81</v>
      </c>
      <c r="AY493" s="16" t="s">
        <v>1237</v>
      </c>
      <c r="BE493" s="153">
        <f>IF(N493="základná",J493,0)</f>
        <v>0</v>
      </c>
      <c r="BF493" s="153">
        <f>IF(N493="znížená",J493,0)</f>
        <v>0</v>
      </c>
      <c r="BG493" s="153">
        <f>IF(N493="zákl. prenesená",J493,0)</f>
        <v>0</v>
      </c>
      <c r="BH493" s="153">
        <f>IF(N493="zníž. prenesená",J493,0)</f>
        <v>0</v>
      </c>
      <c r="BI493" s="153">
        <f>IF(N493="nulová",J493,0)</f>
        <v>0</v>
      </c>
      <c r="BJ493" s="16" t="s">
        <v>86</v>
      </c>
      <c r="BK493" s="154">
        <f>I493*H493</f>
        <v>0</v>
      </c>
    </row>
    <row r="494" spans="1:65" s="2" customFormat="1" ht="16.350000000000001" customHeight="1">
      <c r="A494" s="31"/>
      <c r="B494" s="32"/>
      <c r="C494" s="184" t="s">
        <v>1</v>
      </c>
      <c r="D494" s="184" t="s">
        <v>142</v>
      </c>
      <c r="E494" s="185" t="s">
        <v>1</v>
      </c>
      <c r="F494" s="186" t="s">
        <v>1</v>
      </c>
      <c r="G494" s="187" t="s">
        <v>1</v>
      </c>
      <c r="H494" s="188"/>
      <c r="I494" s="188"/>
      <c r="J494" s="189">
        <f>BK494</f>
        <v>0</v>
      </c>
      <c r="K494" s="190"/>
      <c r="L494" s="32"/>
      <c r="M494" s="191" t="s">
        <v>1</v>
      </c>
      <c r="N494" s="192" t="s">
        <v>42</v>
      </c>
      <c r="O494" s="57"/>
      <c r="P494" s="57"/>
      <c r="Q494" s="57"/>
      <c r="R494" s="57"/>
      <c r="S494" s="57"/>
      <c r="T494" s="58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T494" s="16" t="s">
        <v>1237</v>
      </c>
      <c r="AU494" s="16" t="s">
        <v>81</v>
      </c>
      <c r="AY494" s="16" t="s">
        <v>1237</v>
      </c>
      <c r="BE494" s="153">
        <f>IF(N494="základná",J494,0)</f>
        <v>0</v>
      </c>
      <c r="BF494" s="153">
        <f>IF(N494="znížená",J494,0)</f>
        <v>0</v>
      </c>
      <c r="BG494" s="153">
        <f>IF(N494="zákl. prenesená",J494,0)</f>
        <v>0</v>
      </c>
      <c r="BH494" s="153">
        <f>IF(N494="zníž. prenesená",J494,0)</f>
        <v>0</v>
      </c>
      <c r="BI494" s="153">
        <f>IF(N494="nulová",J494,0)</f>
        <v>0</v>
      </c>
      <c r="BJ494" s="16" t="s">
        <v>86</v>
      </c>
      <c r="BK494" s="154">
        <f>I494*H494</f>
        <v>0</v>
      </c>
    </row>
    <row r="495" spans="1:65" s="2" customFormat="1" ht="16.350000000000001" customHeight="1">
      <c r="A495" s="31"/>
      <c r="B495" s="32"/>
      <c r="C495" s="184" t="s">
        <v>1</v>
      </c>
      <c r="D495" s="184" t="s">
        <v>142</v>
      </c>
      <c r="E495" s="185" t="s">
        <v>1</v>
      </c>
      <c r="F495" s="186" t="s">
        <v>1</v>
      </c>
      <c r="G495" s="187" t="s">
        <v>1</v>
      </c>
      <c r="H495" s="188"/>
      <c r="I495" s="188"/>
      <c r="J495" s="189">
        <f>BK495</f>
        <v>0</v>
      </c>
      <c r="K495" s="190"/>
      <c r="L495" s="32"/>
      <c r="M495" s="191" t="s">
        <v>1</v>
      </c>
      <c r="N495" s="192" t="s">
        <v>42</v>
      </c>
      <c r="O495" s="193"/>
      <c r="P495" s="193"/>
      <c r="Q495" s="193"/>
      <c r="R495" s="193"/>
      <c r="S495" s="193"/>
      <c r="T495" s="194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T495" s="16" t="s">
        <v>1237</v>
      </c>
      <c r="AU495" s="16" t="s">
        <v>81</v>
      </c>
      <c r="AY495" s="16" t="s">
        <v>1237</v>
      </c>
      <c r="BE495" s="153">
        <f>IF(N495="základná",J495,0)</f>
        <v>0</v>
      </c>
      <c r="BF495" s="153">
        <f>IF(N495="znížená",J495,0)</f>
        <v>0</v>
      </c>
      <c r="BG495" s="153">
        <f>IF(N495="zákl. prenesená",J495,0)</f>
        <v>0</v>
      </c>
      <c r="BH495" s="153">
        <f>IF(N495="zníž. prenesená",J495,0)</f>
        <v>0</v>
      </c>
      <c r="BI495" s="153">
        <f>IF(N495="nulová",J495,0)</f>
        <v>0</v>
      </c>
      <c r="BJ495" s="16" t="s">
        <v>86</v>
      </c>
      <c r="BK495" s="154">
        <f>I495*H495</f>
        <v>0</v>
      </c>
    </row>
    <row r="496" spans="1:65" s="2" customFormat="1" ht="6.95" customHeight="1">
      <c r="A496" s="31"/>
      <c r="B496" s="46"/>
      <c r="C496" s="47"/>
      <c r="D496" s="47"/>
      <c r="E496" s="47"/>
      <c r="F496" s="47"/>
      <c r="G496" s="47"/>
      <c r="H496" s="47"/>
      <c r="I496" s="47"/>
      <c r="J496" s="47"/>
      <c r="K496" s="47"/>
      <c r="L496" s="32"/>
      <c r="M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</row>
  </sheetData>
  <autoFilter ref="C138:K495"/>
  <mergeCells count="6">
    <mergeCell ref="L2:V2"/>
    <mergeCell ref="E7:H7"/>
    <mergeCell ref="E16:H16"/>
    <mergeCell ref="E25:H25"/>
    <mergeCell ref="E85:H85"/>
    <mergeCell ref="E131:H131"/>
  </mergeCells>
  <dataValidations count="2">
    <dataValidation type="list" allowBlank="1" showInputMessage="1" showErrorMessage="1" error="Povolené sú hodnoty K, M." sqref="D492:D496">
      <formula1>"K, M"</formula1>
    </dataValidation>
    <dataValidation type="list" allowBlank="1" showInputMessage="1" showErrorMessage="1" error="Povolené sú hodnoty základná, znížená, nulová." sqref="N492:N496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zadanie</vt:lpstr>
      <vt:lpstr>'Rekapitulácia stavby'!Print_Area</vt:lpstr>
      <vt:lpstr>zadanie!Print_Area</vt:lpstr>
      <vt:lpstr>'Rekapitulácia stavby'!Print_Titles</vt:lpstr>
      <vt:lpstr>zadanie!Print_Titles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MGSTAVTEES\Miroslav Gatial</dc:creator>
  <cp:lastModifiedBy>Miroslav Gatial</cp:lastModifiedBy>
  <cp:lastPrinted>2021-04-19T18:42:19Z</cp:lastPrinted>
  <dcterms:created xsi:type="dcterms:W3CDTF">2021-04-19T18:41:18Z</dcterms:created>
  <dcterms:modified xsi:type="dcterms:W3CDTF">2021-04-19T18:43:26Z</dcterms:modified>
</cp:coreProperties>
</file>