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600" windowWidth="18855" windowHeight="10170"/>
  </bookViews>
  <sheets>
    <sheet name="Rekapitulácia stavby" sheetId="1" r:id="rId1"/>
    <sheet name="ARCH - Rekonštrukcia stre..." sheetId="2" r:id="rId2"/>
    <sheet name="BLESK - Bleskozvod" sheetId="3" r:id="rId3"/>
  </sheets>
  <definedNames>
    <definedName name="_xlnm.Print_Titles" localSheetId="1">'ARCH - Rekonštrukcia stre...'!$134:$134</definedName>
    <definedName name="_xlnm.Print_Titles" localSheetId="2">'BLESK - Bleskozvod'!$117:$117</definedName>
    <definedName name="_xlnm.Print_Titles" localSheetId="0">'Rekapitulácia stavby'!$85:$85</definedName>
    <definedName name="_xlnm.Print_Area" localSheetId="1">'ARCH - Rekonštrukcia stre...'!$C$4:$Q$70,'ARCH - Rekonštrukcia stre...'!$C$76:$Q$118,'ARCH - Rekonštrukcia stre...'!$C$124:$Q$544</definedName>
    <definedName name="_xlnm.Print_Area" localSheetId="2">'BLESK - Bleskozvod'!$C$4:$Q$70,'BLESK - Bleskozvod'!$C$76:$Q$101,'BLESK - Bleskozvod'!$C$107:$Q$127</definedName>
    <definedName name="_xlnm.Print_Area" localSheetId="0">'Rekapitulácia stavby'!$C$4:$AP$70,'Rekapitulácia stavby'!$C$76:$AP$97</definedName>
  </definedNames>
  <calcPr calcId="145621"/>
</workbook>
</file>

<file path=xl/calcChain.xml><?xml version="1.0" encoding="utf-8"?>
<calcChain xmlns="http://schemas.openxmlformats.org/spreadsheetml/2006/main">
  <c r="BK120" i="3" l="1"/>
  <c r="N120" i="3" s="1"/>
  <c r="N90" i="3" s="1"/>
  <c r="AY89" i="1"/>
  <c r="AX89" i="1"/>
  <c r="BI127" i="3"/>
  <c r="BH127" i="3"/>
  <c r="BG127" i="3"/>
  <c r="BE127" i="3"/>
  <c r="BK127" i="3"/>
  <c r="N127" i="3" s="1"/>
  <c r="BF127" i="3" s="1"/>
  <c r="BI126" i="3"/>
  <c r="BH126" i="3"/>
  <c r="BG126" i="3"/>
  <c r="BE126" i="3"/>
  <c r="BK126" i="3"/>
  <c r="N126" i="3" s="1"/>
  <c r="BF126" i="3" s="1"/>
  <c r="BI125" i="3"/>
  <c r="BH125" i="3"/>
  <c r="BG125" i="3"/>
  <c r="BE125" i="3"/>
  <c r="M32" i="3" s="1"/>
  <c r="AV89" i="1" s="1"/>
  <c r="N125" i="3"/>
  <c r="BF125" i="3" s="1"/>
  <c r="BK125" i="3"/>
  <c r="BI124" i="3"/>
  <c r="BH124" i="3"/>
  <c r="BG124" i="3"/>
  <c r="BE124" i="3"/>
  <c r="N124" i="3"/>
  <c r="BF124" i="3" s="1"/>
  <c r="BK124" i="3"/>
  <c r="BI123" i="3"/>
  <c r="BH123" i="3"/>
  <c r="BG123" i="3"/>
  <c r="BE123" i="3"/>
  <c r="BK123" i="3"/>
  <c r="BK122" i="3" s="1"/>
  <c r="N122" i="3" s="1"/>
  <c r="N91" i="3" s="1"/>
  <c r="BI121" i="3"/>
  <c r="BH121" i="3"/>
  <c r="BG121" i="3"/>
  <c r="BE121" i="3"/>
  <c r="AA121" i="3"/>
  <c r="AA120" i="3" s="1"/>
  <c r="AA119" i="3" s="1"/>
  <c r="AA118" i="3" s="1"/>
  <c r="Y121" i="3"/>
  <c r="Y120" i="3" s="1"/>
  <c r="Y119" i="3" s="1"/>
  <c r="Y118" i="3" s="1"/>
  <c r="W121" i="3"/>
  <c r="W120" i="3" s="1"/>
  <c r="W119" i="3" s="1"/>
  <c r="W118" i="3" s="1"/>
  <c r="AU89" i="1" s="1"/>
  <c r="BK121" i="3"/>
  <c r="N121" i="3"/>
  <c r="BF121" i="3" s="1"/>
  <c r="M115" i="3"/>
  <c r="F115" i="3"/>
  <c r="F114" i="3"/>
  <c r="F112" i="3"/>
  <c r="F110" i="3"/>
  <c r="BI99" i="3"/>
  <c r="BH99" i="3"/>
  <c r="BG99" i="3"/>
  <c r="BE99" i="3"/>
  <c r="BI98" i="3"/>
  <c r="BH98" i="3"/>
  <c r="BG98" i="3"/>
  <c r="BE98" i="3"/>
  <c r="BI97" i="3"/>
  <c r="BH97" i="3"/>
  <c r="BG97" i="3"/>
  <c r="BE97" i="3"/>
  <c r="BI96" i="3"/>
  <c r="BH96" i="3"/>
  <c r="BG96" i="3"/>
  <c r="BE96" i="3"/>
  <c r="BI95" i="3"/>
  <c r="BH95" i="3"/>
  <c r="BG95" i="3"/>
  <c r="BE95" i="3"/>
  <c r="BI94" i="3"/>
  <c r="H36" i="3" s="1"/>
  <c r="BD89" i="1" s="1"/>
  <c r="BH94" i="3"/>
  <c r="H35" i="3" s="1"/>
  <c r="BC89" i="1" s="1"/>
  <c r="BG94" i="3"/>
  <c r="H34" i="3" s="1"/>
  <c r="BB89" i="1" s="1"/>
  <c r="BE94" i="3"/>
  <c r="H32" i="3" s="1"/>
  <c r="AZ89" i="1" s="1"/>
  <c r="M84" i="3"/>
  <c r="F84" i="3"/>
  <c r="F83" i="3"/>
  <c r="F81" i="3"/>
  <c r="F79" i="3"/>
  <c r="O18" i="3"/>
  <c r="E18" i="3"/>
  <c r="M114" i="3" s="1"/>
  <c r="O17" i="3"/>
  <c r="O15" i="3"/>
  <c r="E15" i="3"/>
  <c r="O14" i="3"/>
  <c r="O9" i="3"/>
  <c r="M112" i="3" s="1"/>
  <c r="F6" i="3"/>
  <c r="F109" i="3" s="1"/>
  <c r="Y533" i="2"/>
  <c r="AA530" i="2"/>
  <c r="BK530" i="2"/>
  <c r="N530" i="2" s="1"/>
  <c r="N106" i="2" s="1"/>
  <c r="W524" i="2"/>
  <c r="AA509" i="2"/>
  <c r="W453" i="2"/>
  <c r="Y428" i="2"/>
  <c r="AA407" i="2"/>
  <c r="W230" i="2"/>
  <c r="AA191" i="2"/>
  <c r="AY88" i="1"/>
  <c r="AX88" i="1"/>
  <c r="BI544" i="2"/>
  <c r="BH544" i="2"/>
  <c r="BG544" i="2"/>
  <c r="BE544" i="2"/>
  <c r="BK544" i="2"/>
  <c r="N544" i="2" s="1"/>
  <c r="BF544" i="2" s="1"/>
  <c r="BI543" i="2"/>
  <c r="BH543" i="2"/>
  <c r="BG543" i="2"/>
  <c r="BE543" i="2"/>
  <c r="BK543" i="2"/>
  <c r="N543" i="2" s="1"/>
  <c r="BF543" i="2" s="1"/>
  <c r="BI542" i="2"/>
  <c r="BH542" i="2"/>
  <c r="BG542" i="2"/>
  <c r="BE542" i="2"/>
  <c r="N542" i="2"/>
  <c r="BF542" i="2" s="1"/>
  <c r="BK542" i="2"/>
  <c r="BI541" i="2"/>
  <c r="BH541" i="2"/>
  <c r="BG541" i="2"/>
  <c r="BE541" i="2"/>
  <c r="N541" i="2"/>
  <c r="BF541" i="2" s="1"/>
  <c r="BK541" i="2"/>
  <c r="BI540" i="2"/>
  <c r="BH540" i="2"/>
  <c r="BG540" i="2"/>
  <c r="BE540" i="2"/>
  <c r="BK540" i="2"/>
  <c r="BK539" i="2" s="1"/>
  <c r="N539" i="2" s="1"/>
  <c r="N108" i="2" s="1"/>
  <c r="BI537" i="2"/>
  <c r="BH537" i="2"/>
  <c r="BG537" i="2"/>
  <c r="BE537" i="2"/>
  <c r="AA537" i="2"/>
  <c r="Y537" i="2"/>
  <c r="W537" i="2"/>
  <c r="BK537" i="2"/>
  <c r="N537" i="2"/>
  <c r="BF537" i="2" s="1"/>
  <c r="BI535" i="2"/>
  <c r="BH535" i="2"/>
  <c r="BG535" i="2"/>
  <c r="BF535" i="2"/>
  <c r="BE535" i="2"/>
  <c r="AA535" i="2"/>
  <c r="Y535" i="2"/>
  <c r="W535" i="2"/>
  <c r="BK535" i="2"/>
  <c r="N535" i="2"/>
  <c r="BI534" i="2"/>
  <c r="BH534" i="2"/>
  <c r="BG534" i="2"/>
  <c r="BE534" i="2"/>
  <c r="AA534" i="2"/>
  <c r="AA533" i="2" s="1"/>
  <c r="Y534" i="2"/>
  <c r="W534" i="2"/>
  <c r="W533" i="2" s="1"/>
  <c r="BK534" i="2"/>
  <c r="BK533" i="2" s="1"/>
  <c r="N533" i="2" s="1"/>
  <c r="N107" i="2" s="1"/>
  <c r="N534" i="2"/>
  <c r="BF534" i="2" s="1"/>
  <c r="BI531" i="2"/>
  <c r="BH531" i="2"/>
  <c r="BG531" i="2"/>
  <c r="BF531" i="2"/>
  <c r="BE531" i="2"/>
  <c r="AA531" i="2"/>
  <c r="Y531" i="2"/>
  <c r="Y530" i="2" s="1"/>
  <c r="W531" i="2"/>
  <c r="W530" i="2" s="1"/>
  <c r="BK531" i="2"/>
  <c r="N531" i="2"/>
  <c r="BI528" i="2"/>
  <c r="BH528" i="2"/>
  <c r="BG528" i="2"/>
  <c r="BF528" i="2"/>
  <c r="BE528" i="2"/>
  <c r="AA528" i="2"/>
  <c r="AA527" i="2" s="1"/>
  <c r="Y528" i="2"/>
  <c r="Y527" i="2" s="1"/>
  <c r="W528" i="2"/>
  <c r="W527" i="2" s="1"/>
  <c r="BK528" i="2"/>
  <c r="BK527" i="2" s="1"/>
  <c r="N527" i="2" s="1"/>
  <c r="N105" i="2" s="1"/>
  <c r="N528" i="2"/>
  <c r="BI525" i="2"/>
  <c r="BH525" i="2"/>
  <c r="BG525" i="2"/>
  <c r="BE525" i="2"/>
  <c r="AA525" i="2"/>
  <c r="AA524" i="2" s="1"/>
  <c r="Y525" i="2"/>
  <c r="Y524" i="2" s="1"/>
  <c r="W525" i="2"/>
  <c r="BK525" i="2"/>
  <c r="BK524" i="2" s="1"/>
  <c r="N525" i="2"/>
  <c r="BF525" i="2" s="1"/>
  <c r="BI522" i="2"/>
  <c r="BH522" i="2"/>
  <c r="BG522" i="2"/>
  <c r="BE522" i="2"/>
  <c r="AA522" i="2"/>
  <c r="Y522" i="2"/>
  <c r="W522" i="2"/>
  <c r="BK522" i="2"/>
  <c r="N522" i="2"/>
  <c r="BF522" i="2" s="1"/>
  <c r="BI521" i="2"/>
  <c r="BH521" i="2"/>
  <c r="BG521" i="2"/>
  <c r="BE521" i="2"/>
  <c r="AA521" i="2"/>
  <c r="Y521" i="2"/>
  <c r="W521" i="2"/>
  <c r="BK521" i="2"/>
  <c r="N521" i="2"/>
  <c r="BF521" i="2" s="1"/>
  <c r="BI515" i="2"/>
  <c r="BH515" i="2"/>
  <c r="BG515" i="2"/>
  <c r="BE515" i="2"/>
  <c r="AA515" i="2"/>
  <c r="Y515" i="2"/>
  <c r="W515" i="2"/>
  <c r="BK515" i="2"/>
  <c r="N515" i="2"/>
  <c r="BF515" i="2" s="1"/>
  <c r="BI514" i="2"/>
  <c r="BH514" i="2"/>
  <c r="BG514" i="2"/>
  <c r="BE514" i="2"/>
  <c r="AA514" i="2"/>
  <c r="Y514" i="2"/>
  <c r="W514" i="2"/>
  <c r="BK514" i="2"/>
  <c r="N514" i="2"/>
  <c r="BF514" i="2" s="1"/>
  <c r="BI510" i="2"/>
  <c r="BH510" i="2"/>
  <c r="BG510" i="2"/>
  <c r="BE510" i="2"/>
  <c r="AA510" i="2"/>
  <c r="Y510" i="2"/>
  <c r="Y509" i="2" s="1"/>
  <c r="W510" i="2"/>
  <c r="W509" i="2" s="1"/>
  <c r="BK510" i="2"/>
  <c r="BK509" i="2" s="1"/>
  <c r="N509" i="2" s="1"/>
  <c r="N102" i="2" s="1"/>
  <c r="N510" i="2"/>
  <c r="BF510" i="2" s="1"/>
  <c r="BI508" i="2"/>
  <c r="BH508" i="2"/>
  <c r="BG508" i="2"/>
  <c r="BE508" i="2"/>
  <c r="AA508" i="2"/>
  <c r="Y508" i="2"/>
  <c r="W508" i="2"/>
  <c r="BK508" i="2"/>
  <c r="N508" i="2"/>
  <c r="BF508" i="2" s="1"/>
  <c r="BI502" i="2"/>
  <c r="BH502" i="2"/>
  <c r="BG502" i="2"/>
  <c r="BF502" i="2"/>
  <c r="BE502" i="2"/>
  <c r="AA502" i="2"/>
  <c r="Y502" i="2"/>
  <c r="W502" i="2"/>
  <c r="BK502" i="2"/>
  <c r="N502" i="2"/>
  <c r="BI499" i="2"/>
  <c r="BH499" i="2"/>
  <c r="BG499" i="2"/>
  <c r="BE499" i="2"/>
  <c r="AA499" i="2"/>
  <c r="Y499" i="2"/>
  <c r="W499" i="2"/>
  <c r="BK499" i="2"/>
  <c r="N499" i="2"/>
  <c r="BF499" i="2" s="1"/>
  <c r="BI493" i="2"/>
  <c r="BH493" i="2"/>
  <c r="BG493" i="2"/>
  <c r="BF493" i="2"/>
  <c r="BE493" i="2"/>
  <c r="AA493" i="2"/>
  <c r="Y493" i="2"/>
  <c r="W493" i="2"/>
  <c r="BK493" i="2"/>
  <c r="N493" i="2"/>
  <c r="BI487" i="2"/>
  <c r="BH487" i="2"/>
  <c r="BG487" i="2"/>
  <c r="BE487" i="2"/>
  <c r="AA487" i="2"/>
  <c r="Y487" i="2"/>
  <c r="W487" i="2"/>
  <c r="BK487" i="2"/>
  <c r="N487" i="2"/>
  <c r="BF487" i="2" s="1"/>
  <c r="BI484" i="2"/>
  <c r="BH484" i="2"/>
  <c r="BG484" i="2"/>
  <c r="BF484" i="2"/>
  <c r="BE484" i="2"/>
  <c r="AA484" i="2"/>
  <c r="Y484" i="2"/>
  <c r="W484" i="2"/>
  <c r="BK484" i="2"/>
  <c r="N484" i="2"/>
  <c r="BI481" i="2"/>
  <c r="BH481" i="2"/>
  <c r="BG481" i="2"/>
  <c r="BE481" i="2"/>
  <c r="AA481" i="2"/>
  <c r="AA480" i="2" s="1"/>
  <c r="Y481" i="2"/>
  <c r="Y480" i="2" s="1"/>
  <c r="W481" i="2"/>
  <c r="W480" i="2" s="1"/>
  <c r="BK481" i="2"/>
  <c r="BK480" i="2" s="1"/>
  <c r="N480" i="2" s="1"/>
  <c r="N101" i="2" s="1"/>
  <c r="N481" i="2"/>
  <c r="BF481" i="2" s="1"/>
  <c r="BI479" i="2"/>
  <c r="BH479" i="2"/>
  <c r="BG479" i="2"/>
  <c r="BE479" i="2"/>
  <c r="AA479" i="2"/>
  <c r="Y479" i="2"/>
  <c r="W479" i="2"/>
  <c r="BK479" i="2"/>
  <c r="N479" i="2"/>
  <c r="BF479" i="2" s="1"/>
  <c r="BI473" i="2"/>
  <c r="BH473" i="2"/>
  <c r="BG473" i="2"/>
  <c r="BE473" i="2"/>
  <c r="AA473" i="2"/>
  <c r="Y473" i="2"/>
  <c r="W473" i="2"/>
  <c r="BK473" i="2"/>
  <c r="N473" i="2"/>
  <c r="BF473" i="2" s="1"/>
  <c r="BI470" i="2"/>
  <c r="BH470" i="2"/>
  <c r="BG470" i="2"/>
  <c r="BE470" i="2"/>
  <c r="AA470" i="2"/>
  <c r="Y470" i="2"/>
  <c r="W470" i="2"/>
  <c r="BK470" i="2"/>
  <c r="N470" i="2"/>
  <c r="BF470" i="2" s="1"/>
  <c r="BI467" i="2"/>
  <c r="BH467" i="2"/>
  <c r="BG467" i="2"/>
  <c r="BE467" i="2"/>
  <c r="AA467" i="2"/>
  <c r="Y467" i="2"/>
  <c r="W467" i="2"/>
  <c r="BK467" i="2"/>
  <c r="N467" i="2"/>
  <c r="BF467" i="2" s="1"/>
  <c r="BI459" i="2"/>
  <c r="BH459" i="2"/>
  <c r="BG459" i="2"/>
  <c r="BE459" i="2"/>
  <c r="AA459" i="2"/>
  <c r="Y459" i="2"/>
  <c r="W459" i="2"/>
  <c r="BK459" i="2"/>
  <c r="N459" i="2"/>
  <c r="BF459" i="2" s="1"/>
  <c r="BI456" i="2"/>
  <c r="BH456" i="2"/>
  <c r="BG456" i="2"/>
  <c r="BE456" i="2"/>
  <c r="AA456" i="2"/>
  <c r="Y456" i="2"/>
  <c r="W456" i="2"/>
  <c r="BK456" i="2"/>
  <c r="N456" i="2"/>
  <c r="BF456" i="2" s="1"/>
  <c r="BI454" i="2"/>
  <c r="BH454" i="2"/>
  <c r="BG454" i="2"/>
  <c r="BE454" i="2"/>
  <c r="AA454" i="2"/>
  <c r="AA453" i="2" s="1"/>
  <c r="Y454" i="2"/>
  <c r="W454" i="2"/>
  <c r="BK454" i="2"/>
  <c r="N454" i="2"/>
  <c r="BF454" i="2" s="1"/>
  <c r="BI452" i="2"/>
  <c r="BH452" i="2"/>
  <c r="BG452" i="2"/>
  <c r="BF452" i="2"/>
  <c r="BE452" i="2"/>
  <c r="AA452" i="2"/>
  <c r="Y452" i="2"/>
  <c r="W452" i="2"/>
  <c r="BK452" i="2"/>
  <c r="N452" i="2"/>
  <c r="BI451" i="2"/>
  <c r="BH451" i="2"/>
  <c r="BG451" i="2"/>
  <c r="BE451" i="2"/>
  <c r="AA451" i="2"/>
  <c r="Y451" i="2"/>
  <c r="W451" i="2"/>
  <c r="BK451" i="2"/>
  <c r="N451" i="2"/>
  <c r="BF451" i="2" s="1"/>
  <c r="BI441" i="2"/>
  <c r="BH441" i="2"/>
  <c r="BG441" i="2"/>
  <c r="BF441" i="2"/>
  <c r="BE441" i="2"/>
  <c r="AA441" i="2"/>
  <c r="Y441" i="2"/>
  <c r="W441" i="2"/>
  <c r="BK441" i="2"/>
  <c r="N441" i="2"/>
  <c r="BI435" i="2"/>
  <c r="BH435" i="2"/>
  <c r="BG435" i="2"/>
  <c r="BE435" i="2"/>
  <c r="AA435" i="2"/>
  <c r="Y435" i="2"/>
  <c r="W435" i="2"/>
  <c r="BK435" i="2"/>
  <c r="N435" i="2"/>
  <c r="BF435" i="2" s="1"/>
  <c r="BI429" i="2"/>
  <c r="BH429" i="2"/>
  <c r="BG429" i="2"/>
  <c r="BF429" i="2"/>
  <c r="BE429" i="2"/>
  <c r="AA429" i="2"/>
  <c r="Y429" i="2"/>
  <c r="W429" i="2"/>
  <c r="BK429" i="2"/>
  <c r="BK428" i="2" s="1"/>
  <c r="N428" i="2" s="1"/>
  <c r="N99" i="2" s="1"/>
  <c r="N429" i="2"/>
  <c r="BI427" i="2"/>
  <c r="BH427" i="2"/>
  <c r="BG427" i="2"/>
  <c r="BE427" i="2"/>
  <c r="AA427" i="2"/>
  <c r="Y427" i="2"/>
  <c r="W427" i="2"/>
  <c r="BK427" i="2"/>
  <c r="N427" i="2"/>
  <c r="BF427" i="2" s="1"/>
  <c r="BI425" i="2"/>
  <c r="BH425" i="2"/>
  <c r="BG425" i="2"/>
  <c r="BE425" i="2"/>
  <c r="AA425" i="2"/>
  <c r="Y425" i="2"/>
  <c r="W425" i="2"/>
  <c r="BK425" i="2"/>
  <c r="N425" i="2"/>
  <c r="BF425" i="2" s="1"/>
  <c r="BI423" i="2"/>
  <c r="BH423" i="2"/>
  <c r="BG423" i="2"/>
  <c r="BE423" i="2"/>
  <c r="AA423" i="2"/>
  <c r="Y423" i="2"/>
  <c r="W423" i="2"/>
  <c r="BK423" i="2"/>
  <c r="N423" i="2"/>
  <c r="BF423" i="2" s="1"/>
  <c r="BI422" i="2"/>
  <c r="BH422" i="2"/>
  <c r="BG422" i="2"/>
  <c r="BE422" i="2"/>
  <c r="AA422" i="2"/>
  <c r="Y422" i="2"/>
  <c r="W422" i="2"/>
  <c r="BK422" i="2"/>
  <c r="N422" i="2"/>
  <c r="BF422" i="2" s="1"/>
  <c r="BI421" i="2"/>
  <c r="BH421" i="2"/>
  <c r="BG421" i="2"/>
  <c r="BE421" i="2"/>
  <c r="AA421" i="2"/>
  <c r="Y421" i="2"/>
  <c r="W421" i="2"/>
  <c r="BK421" i="2"/>
  <c r="N421" i="2"/>
  <c r="BF421" i="2" s="1"/>
  <c r="BI419" i="2"/>
  <c r="BH419" i="2"/>
  <c r="BG419" i="2"/>
  <c r="BE419" i="2"/>
  <c r="AA419" i="2"/>
  <c r="Y419" i="2"/>
  <c r="W419" i="2"/>
  <c r="BK419" i="2"/>
  <c r="N419" i="2"/>
  <c r="BF419" i="2" s="1"/>
  <c r="BI411" i="2"/>
  <c r="BH411" i="2"/>
  <c r="BG411" i="2"/>
  <c r="BE411" i="2"/>
  <c r="AA411" i="2"/>
  <c r="Y411" i="2"/>
  <c r="W411" i="2"/>
  <c r="BK411" i="2"/>
  <c r="BK407" i="2" s="1"/>
  <c r="N407" i="2" s="1"/>
  <c r="N98" i="2" s="1"/>
  <c r="N411" i="2"/>
  <c r="BF411" i="2" s="1"/>
  <c r="BI408" i="2"/>
  <c r="BH408" i="2"/>
  <c r="BG408" i="2"/>
  <c r="BE408" i="2"/>
  <c r="AA408" i="2"/>
  <c r="Y408" i="2"/>
  <c r="W408" i="2"/>
  <c r="W407" i="2" s="1"/>
  <c r="BK408" i="2"/>
  <c r="N408" i="2"/>
  <c r="BF408" i="2" s="1"/>
  <c r="BI403" i="2"/>
  <c r="BH403" i="2"/>
  <c r="BG403" i="2"/>
  <c r="BF403" i="2"/>
  <c r="BE403" i="2"/>
  <c r="AA403" i="2"/>
  <c r="Y403" i="2"/>
  <c r="W403" i="2"/>
  <c r="BK403" i="2"/>
  <c r="N403" i="2"/>
  <c r="BI399" i="2"/>
  <c r="BH399" i="2"/>
  <c r="BG399" i="2"/>
  <c r="BE399" i="2"/>
  <c r="AA399" i="2"/>
  <c r="Y399" i="2"/>
  <c r="W399" i="2"/>
  <c r="BK399" i="2"/>
  <c r="N399" i="2"/>
  <c r="BF399" i="2" s="1"/>
  <c r="BI395" i="2"/>
  <c r="BH395" i="2"/>
  <c r="BG395" i="2"/>
  <c r="BF395" i="2"/>
  <c r="BE395" i="2"/>
  <c r="AA395" i="2"/>
  <c r="Y395" i="2"/>
  <c r="W395" i="2"/>
  <c r="BK395" i="2"/>
  <c r="N395" i="2"/>
  <c r="BI391" i="2"/>
  <c r="BH391" i="2"/>
  <c r="BG391" i="2"/>
  <c r="BE391" i="2"/>
  <c r="AA391" i="2"/>
  <c r="Y391" i="2"/>
  <c r="W391" i="2"/>
  <c r="BK391" i="2"/>
  <c r="N391" i="2"/>
  <c r="BF391" i="2" s="1"/>
  <c r="BI389" i="2"/>
  <c r="BH389" i="2"/>
  <c r="BG389" i="2"/>
  <c r="BF389" i="2"/>
  <c r="BE389" i="2"/>
  <c r="AA389" i="2"/>
  <c r="Y389" i="2"/>
  <c r="W389" i="2"/>
  <c r="BK389" i="2"/>
  <c r="N389" i="2"/>
  <c r="BI385" i="2"/>
  <c r="BH385" i="2"/>
  <c r="BG385" i="2"/>
  <c r="BE385" i="2"/>
  <c r="AA385" i="2"/>
  <c r="Y385" i="2"/>
  <c r="W385" i="2"/>
  <c r="BK385" i="2"/>
  <c r="N385" i="2"/>
  <c r="BF385" i="2" s="1"/>
  <c r="BI379" i="2"/>
  <c r="BH379" i="2"/>
  <c r="BG379" i="2"/>
  <c r="BF379" i="2"/>
  <c r="BE379" i="2"/>
  <c r="AA379" i="2"/>
  <c r="Y379" i="2"/>
  <c r="W379" i="2"/>
  <c r="BK379" i="2"/>
  <c r="N379" i="2"/>
  <c r="BI375" i="2"/>
  <c r="BH375" i="2"/>
  <c r="BG375" i="2"/>
  <c r="BE375" i="2"/>
  <c r="AA375" i="2"/>
  <c r="Y375" i="2"/>
  <c r="W375" i="2"/>
  <c r="BK375" i="2"/>
  <c r="N375" i="2"/>
  <c r="BF375" i="2" s="1"/>
  <c r="BI373" i="2"/>
  <c r="BH373" i="2"/>
  <c r="BG373" i="2"/>
  <c r="BF373" i="2"/>
  <c r="BE373" i="2"/>
  <c r="AA373" i="2"/>
  <c r="Y373" i="2"/>
  <c r="W373" i="2"/>
  <c r="BK373" i="2"/>
  <c r="N373" i="2"/>
  <c r="BI362" i="2"/>
  <c r="BH362" i="2"/>
  <c r="BG362" i="2"/>
  <c r="BE362" i="2"/>
  <c r="AA362" i="2"/>
  <c r="Y362" i="2"/>
  <c r="W362" i="2"/>
  <c r="BK362" i="2"/>
  <c r="N362" i="2"/>
  <c r="BF362" i="2" s="1"/>
  <c r="BI356" i="2"/>
  <c r="BH356" i="2"/>
  <c r="BG356" i="2"/>
  <c r="BF356" i="2"/>
  <c r="BE356" i="2"/>
  <c r="AA356" i="2"/>
  <c r="Y356" i="2"/>
  <c r="W356" i="2"/>
  <c r="BK356" i="2"/>
  <c r="N356" i="2"/>
  <c r="BI346" i="2"/>
  <c r="BH346" i="2"/>
  <c r="BG346" i="2"/>
  <c r="BE346" i="2"/>
  <c r="AA346" i="2"/>
  <c r="AA345" i="2" s="1"/>
  <c r="Y346" i="2"/>
  <c r="Y345" i="2" s="1"/>
  <c r="W346" i="2"/>
  <c r="BK346" i="2"/>
  <c r="BK345" i="2" s="1"/>
  <c r="N345" i="2" s="1"/>
  <c r="N97" i="2" s="1"/>
  <c r="N346" i="2"/>
  <c r="BF346" i="2" s="1"/>
  <c r="BI344" i="2"/>
  <c r="BH344" i="2"/>
  <c r="BG344" i="2"/>
  <c r="BE344" i="2"/>
  <c r="AA344" i="2"/>
  <c r="Y344" i="2"/>
  <c r="W344" i="2"/>
  <c r="BK344" i="2"/>
  <c r="N344" i="2"/>
  <c r="BF344" i="2" s="1"/>
  <c r="BI336" i="2"/>
  <c r="BH336" i="2"/>
  <c r="BG336" i="2"/>
  <c r="BE336" i="2"/>
  <c r="AA336" i="2"/>
  <c r="Y336" i="2"/>
  <c r="W336" i="2"/>
  <c r="BK336" i="2"/>
  <c r="N336" i="2"/>
  <c r="BF336" i="2" s="1"/>
  <c r="BI324" i="2"/>
  <c r="BH324" i="2"/>
  <c r="BG324" i="2"/>
  <c r="BE324" i="2"/>
  <c r="AA324" i="2"/>
  <c r="Y324" i="2"/>
  <c r="W324" i="2"/>
  <c r="BK324" i="2"/>
  <c r="N324" i="2"/>
  <c r="BF324" i="2" s="1"/>
  <c r="BI322" i="2"/>
  <c r="BH322" i="2"/>
  <c r="BG322" i="2"/>
  <c r="BE322" i="2"/>
  <c r="AA322" i="2"/>
  <c r="Y322" i="2"/>
  <c r="W322" i="2"/>
  <c r="BK322" i="2"/>
  <c r="N322" i="2"/>
  <c r="BF322" i="2" s="1"/>
  <c r="BI317" i="2"/>
  <c r="BH317" i="2"/>
  <c r="BG317" i="2"/>
  <c r="BE317" i="2"/>
  <c r="AA317" i="2"/>
  <c r="Y317" i="2"/>
  <c r="W317" i="2"/>
  <c r="BK317" i="2"/>
  <c r="N317" i="2"/>
  <c r="BF317" i="2" s="1"/>
  <c r="BI315" i="2"/>
  <c r="BH315" i="2"/>
  <c r="BG315" i="2"/>
  <c r="BE315" i="2"/>
  <c r="AA315" i="2"/>
  <c r="Y315" i="2"/>
  <c r="W315" i="2"/>
  <c r="BK315" i="2"/>
  <c r="N315" i="2"/>
  <c r="BF315" i="2" s="1"/>
  <c r="BI314" i="2"/>
  <c r="BH314" i="2"/>
  <c r="BG314" i="2"/>
  <c r="BE314" i="2"/>
  <c r="AA314" i="2"/>
  <c r="Y314" i="2"/>
  <c r="W314" i="2"/>
  <c r="BK314" i="2"/>
  <c r="N314" i="2"/>
  <c r="BF314" i="2" s="1"/>
  <c r="BI308" i="2"/>
  <c r="BH308" i="2"/>
  <c r="BG308" i="2"/>
  <c r="BE308" i="2"/>
  <c r="AA308" i="2"/>
  <c r="Y308" i="2"/>
  <c r="W308" i="2"/>
  <c r="BK308" i="2"/>
  <c r="N308" i="2"/>
  <c r="BF308" i="2" s="1"/>
  <c r="BI298" i="2"/>
  <c r="BH298" i="2"/>
  <c r="BG298" i="2"/>
  <c r="BE298" i="2"/>
  <c r="AA298" i="2"/>
  <c r="Y298" i="2"/>
  <c r="W298" i="2"/>
  <c r="BK298" i="2"/>
  <c r="N298" i="2"/>
  <c r="BF298" i="2" s="1"/>
  <c r="BI297" i="2"/>
  <c r="BH297" i="2"/>
  <c r="BG297" i="2"/>
  <c r="BE297" i="2"/>
  <c r="AA297" i="2"/>
  <c r="Y297" i="2"/>
  <c r="W297" i="2"/>
  <c r="BK297" i="2"/>
  <c r="N297" i="2"/>
  <c r="BF297" i="2" s="1"/>
  <c r="BI281" i="2"/>
  <c r="BH281" i="2"/>
  <c r="BG281" i="2"/>
  <c r="BE281" i="2"/>
  <c r="AA281" i="2"/>
  <c r="Y281" i="2"/>
  <c r="W281" i="2"/>
  <c r="BK281" i="2"/>
  <c r="N281" i="2"/>
  <c r="BF281" i="2" s="1"/>
  <c r="BI280" i="2"/>
  <c r="BH280" i="2"/>
  <c r="BG280" i="2"/>
  <c r="BE280" i="2"/>
  <c r="AA280" i="2"/>
  <c r="Y280" i="2"/>
  <c r="W280" i="2"/>
  <c r="BK280" i="2"/>
  <c r="N280" i="2"/>
  <c r="BF280" i="2" s="1"/>
  <c r="BI270" i="2"/>
  <c r="BH270" i="2"/>
  <c r="BG270" i="2"/>
  <c r="BE270" i="2"/>
  <c r="AA270" i="2"/>
  <c r="Y270" i="2"/>
  <c r="W270" i="2"/>
  <c r="BK270" i="2"/>
  <c r="N270" i="2"/>
  <c r="BF270" i="2" s="1"/>
  <c r="BI268" i="2"/>
  <c r="BH268" i="2"/>
  <c r="BG268" i="2"/>
  <c r="BE268" i="2"/>
  <c r="AA268" i="2"/>
  <c r="Y268" i="2"/>
  <c r="W268" i="2"/>
  <c r="BK268" i="2"/>
  <c r="N268" i="2"/>
  <c r="BF268" i="2" s="1"/>
  <c r="BI266" i="2"/>
  <c r="BH266" i="2"/>
  <c r="BG266" i="2"/>
  <c r="BE266" i="2"/>
  <c r="AA266" i="2"/>
  <c r="Y266" i="2"/>
  <c r="W266" i="2"/>
  <c r="BK266" i="2"/>
  <c r="N266" i="2"/>
  <c r="BF266" i="2" s="1"/>
  <c r="BI259" i="2"/>
  <c r="BH259" i="2"/>
  <c r="BG259" i="2"/>
  <c r="BE259" i="2"/>
  <c r="AA259" i="2"/>
  <c r="Y259" i="2"/>
  <c r="W259" i="2"/>
  <c r="BK259" i="2"/>
  <c r="N259" i="2"/>
  <c r="BF259" i="2" s="1"/>
  <c r="BI247" i="2"/>
  <c r="BH247" i="2"/>
  <c r="BG247" i="2"/>
  <c r="BE247" i="2"/>
  <c r="AA247" i="2"/>
  <c r="Y247" i="2"/>
  <c r="W247" i="2"/>
  <c r="BK247" i="2"/>
  <c r="N247" i="2"/>
  <c r="BF247" i="2" s="1"/>
  <c r="BI231" i="2"/>
  <c r="BH231" i="2"/>
  <c r="BG231" i="2"/>
  <c r="BE231" i="2"/>
  <c r="AA231" i="2"/>
  <c r="AA230" i="2" s="1"/>
  <c r="Y231" i="2"/>
  <c r="W231" i="2"/>
  <c r="BK231" i="2"/>
  <c r="BK230" i="2" s="1"/>
  <c r="N231" i="2"/>
  <c r="BF231" i="2" s="1"/>
  <c r="BI228" i="2"/>
  <c r="BH228" i="2"/>
  <c r="BG228" i="2"/>
  <c r="BE228" i="2"/>
  <c r="AA228" i="2"/>
  <c r="Y228" i="2"/>
  <c r="W228" i="2"/>
  <c r="BK228" i="2"/>
  <c r="N228" i="2"/>
  <c r="BF228" i="2" s="1"/>
  <c r="BI225" i="2"/>
  <c r="BH225" i="2"/>
  <c r="BG225" i="2"/>
  <c r="BE225" i="2"/>
  <c r="AA225" i="2"/>
  <c r="Y225" i="2"/>
  <c r="W225" i="2"/>
  <c r="BK225" i="2"/>
  <c r="N225" i="2"/>
  <c r="BF225" i="2" s="1"/>
  <c r="BI222" i="2"/>
  <c r="BH222" i="2"/>
  <c r="BG222" i="2"/>
  <c r="BF222" i="2"/>
  <c r="BE222" i="2"/>
  <c r="AA222" i="2"/>
  <c r="Y222" i="2"/>
  <c r="W222" i="2"/>
  <c r="BK222" i="2"/>
  <c r="N222" i="2"/>
  <c r="BI220" i="2"/>
  <c r="BH220" i="2"/>
  <c r="BG220" i="2"/>
  <c r="BE220" i="2"/>
  <c r="AA220" i="2"/>
  <c r="Y220" i="2"/>
  <c r="W220" i="2"/>
  <c r="BK220" i="2"/>
  <c r="N220" i="2"/>
  <c r="BF220" i="2" s="1"/>
  <c r="BI216" i="2"/>
  <c r="BH216" i="2"/>
  <c r="BG216" i="2"/>
  <c r="BF216" i="2"/>
  <c r="BE216" i="2"/>
  <c r="AA216" i="2"/>
  <c r="Y216" i="2"/>
  <c r="W216" i="2"/>
  <c r="BK216" i="2"/>
  <c r="N216" i="2"/>
  <c r="BI213" i="2"/>
  <c r="BH213" i="2"/>
  <c r="BG213" i="2"/>
  <c r="BE213" i="2"/>
  <c r="AA213" i="2"/>
  <c r="Y213" i="2"/>
  <c r="W213" i="2"/>
  <c r="BK213" i="2"/>
  <c r="N213" i="2"/>
  <c r="BF213" i="2" s="1"/>
  <c r="BI211" i="2"/>
  <c r="BH211" i="2"/>
  <c r="BG211" i="2"/>
  <c r="BF211" i="2"/>
  <c r="BE211" i="2"/>
  <c r="AA211" i="2"/>
  <c r="Y211" i="2"/>
  <c r="W211" i="2"/>
  <c r="BK211" i="2"/>
  <c r="N211" i="2"/>
  <c r="BI207" i="2"/>
  <c r="BH207" i="2"/>
  <c r="BG207" i="2"/>
  <c r="BE207" i="2"/>
  <c r="AA207" i="2"/>
  <c r="Y207" i="2"/>
  <c r="W207" i="2"/>
  <c r="BK207" i="2"/>
  <c r="N207" i="2"/>
  <c r="BF207" i="2" s="1"/>
  <c r="BI205" i="2"/>
  <c r="BH205" i="2"/>
  <c r="BG205" i="2"/>
  <c r="BF205" i="2"/>
  <c r="BE205" i="2"/>
  <c r="AA205" i="2"/>
  <c r="Y205" i="2"/>
  <c r="W205" i="2"/>
  <c r="BK205" i="2"/>
  <c r="N205" i="2"/>
  <c r="BI204" i="2"/>
  <c r="BH204" i="2"/>
  <c r="BG204" i="2"/>
  <c r="BE204" i="2"/>
  <c r="AA204" i="2"/>
  <c r="Y204" i="2"/>
  <c r="W204" i="2"/>
  <c r="BK204" i="2"/>
  <c r="N204" i="2"/>
  <c r="BF204" i="2" s="1"/>
  <c r="BI200" i="2"/>
  <c r="BH200" i="2"/>
  <c r="BG200" i="2"/>
  <c r="BF200" i="2"/>
  <c r="BE200" i="2"/>
  <c r="AA200" i="2"/>
  <c r="Y200" i="2"/>
  <c r="W200" i="2"/>
  <c r="BK200" i="2"/>
  <c r="N200" i="2"/>
  <c r="BI196" i="2"/>
  <c r="BH196" i="2"/>
  <c r="BG196" i="2"/>
  <c r="BE196" i="2"/>
  <c r="AA196" i="2"/>
  <c r="Y196" i="2"/>
  <c r="W196" i="2"/>
  <c r="BK196" i="2"/>
  <c r="N196" i="2"/>
  <c r="BF196" i="2" s="1"/>
  <c r="BI192" i="2"/>
  <c r="BH192" i="2"/>
  <c r="BG192" i="2"/>
  <c r="BF192" i="2"/>
  <c r="BE192" i="2"/>
  <c r="AA192" i="2"/>
  <c r="Y192" i="2"/>
  <c r="W192" i="2"/>
  <c r="W191" i="2" s="1"/>
  <c r="BK192" i="2"/>
  <c r="BK191" i="2" s="1"/>
  <c r="N191" i="2" s="1"/>
  <c r="N94" i="2" s="1"/>
  <c r="N192" i="2"/>
  <c r="BI190" i="2"/>
  <c r="BH190" i="2"/>
  <c r="BG190" i="2"/>
  <c r="BE190" i="2"/>
  <c r="AA190" i="2"/>
  <c r="AA189" i="2" s="1"/>
  <c r="Y190" i="2"/>
  <c r="Y189" i="2" s="1"/>
  <c r="W190" i="2"/>
  <c r="W189" i="2" s="1"/>
  <c r="BK190" i="2"/>
  <c r="BK189" i="2" s="1"/>
  <c r="N189" i="2" s="1"/>
  <c r="N93" i="2" s="1"/>
  <c r="N190" i="2"/>
  <c r="BF190" i="2" s="1"/>
  <c r="BI187" i="2"/>
  <c r="BH187" i="2"/>
  <c r="BG187" i="2"/>
  <c r="BE187" i="2"/>
  <c r="AA187" i="2"/>
  <c r="Y187" i="2"/>
  <c r="W187" i="2"/>
  <c r="BK187" i="2"/>
  <c r="N187" i="2"/>
  <c r="BF187" i="2" s="1"/>
  <c r="BI185" i="2"/>
  <c r="BH185" i="2"/>
  <c r="BG185" i="2"/>
  <c r="BF185" i="2"/>
  <c r="BE185" i="2"/>
  <c r="AA185" i="2"/>
  <c r="Y185" i="2"/>
  <c r="W185" i="2"/>
  <c r="BK185" i="2"/>
  <c r="N185" i="2"/>
  <c r="BI184" i="2"/>
  <c r="BH184" i="2"/>
  <c r="BG184" i="2"/>
  <c r="BE184" i="2"/>
  <c r="AA184" i="2"/>
  <c r="Y184" i="2"/>
  <c r="W184" i="2"/>
  <c r="BK184" i="2"/>
  <c r="N184" i="2"/>
  <c r="BF184" i="2" s="1"/>
  <c r="BI183" i="2"/>
  <c r="BH183" i="2"/>
  <c r="BG183" i="2"/>
  <c r="BF183" i="2"/>
  <c r="BE183" i="2"/>
  <c r="AA183" i="2"/>
  <c r="Y183" i="2"/>
  <c r="W183" i="2"/>
  <c r="BK183" i="2"/>
  <c r="N183" i="2"/>
  <c r="BI182" i="2"/>
  <c r="BH182" i="2"/>
  <c r="BG182" i="2"/>
  <c r="BE182" i="2"/>
  <c r="AA182" i="2"/>
  <c r="Y182" i="2"/>
  <c r="W182" i="2"/>
  <c r="BK182" i="2"/>
  <c r="N182" i="2"/>
  <c r="BF182" i="2" s="1"/>
  <c r="BI181" i="2"/>
  <c r="BH181" i="2"/>
  <c r="BG181" i="2"/>
  <c r="BF181" i="2"/>
  <c r="BE181" i="2"/>
  <c r="AA181" i="2"/>
  <c r="Y181" i="2"/>
  <c r="W181" i="2"/>
  <c r="BK181" i="2"/>
  <c r="N181" i="2"/>
  <c r="BI180" i="2"/>
  <c r="BH180" i="2"/>
  <c r="BG180" i="2"/>
  <c r="BE180" i="2"/>
  <c r="AA180" i="2"/>
  <c r="Y180" i="2"/>
  <c r="W180" i="2"/>
  <c r="BK180" i="2"/>
  <c r="N180" i="2"/>
  <c r="BF180" i="2" s="1"/>
  <c r="BI179" i="2"/>
  <c r="BH179" i="2"/>
  <c r="BG179" i="2"/>
  <c r="BF179" i="2"/>
  <c r="BE179" i="2"/>
  <c r="AA179" i="2"/>
  <c r="Y179" i="2"/>
  <c r="W179" i="2"/>
  <c r="BK179" i="2"/>
  <c r="N179" i="2"/>
  <c r="BI178" i="2"/>
  <c r="BH178" i="2"/>
  <c r="BG178" i="2"/>
  <c r="BE178" i="2"/>
  <c r="AA178" i="2"/>
  <c r="Y178" i="2"/>
  <c r="W178" i="2"/>
  <c r="BK178" i="2"/>
  <c r="N178" i="2"/>
  <c r="BF178" i="2" s="1"/>
  <c r="BI177" i="2"/>
  <c r="BH177" i="2"/>
  <c r="BG177" i="2"/>
  <c r="BF177" i="2"/>
  <c r="BE177" i="2"/>
  <c r="AA177" i="2"/>
  <c r="Y177" i="2"/>
  <c r="W177" i="2"/>
  <c r="BK177" i="2"/>
  <c r="N177" i="2"/>
  <c r="BI173" i="2"/>
  <c r="BH173" i="2"/>
  <c r="BG173" i="2"/>
  <c r="BE173" i="2"/>
  <c r="AA173" i="2"/>
  <c r="Y173" i="2"/>
  <c r="W173" i="2"/>
  <c r="BK173" i="2"/>
  <c r="N173" i="2"/>
  <c r="BF173" i="2" s="1"/>
  <c r="BI167" i="2"/>
  <c r="BH167" i="2"/>
  <c r="BG167" i="2"/>
  <c r="BF167" i="2"/>
  <c r="BE167" i="2"/>
  <c r="AA167" i="2"/>
  <c r="Y167" i="2"/>
  <c r="W167" i="2"/>
  <c r="BK167" i="2"/>
  <c r="N167" i="2"/>
  <c r="BI161" i="2"/>
  <c r="BH161" i="2"/>
  <c r="BG161" i="2"/>
  <c r="BE161" i="2"/>
  <c r="AA161" i="2"/>
  <c r="Y161" i="2"/>
  <c r="W161" i="2"/>
  <c r="BK161" i="2"/>
  <c r="N161" i="2"/>
  <c r="BF161" i="2" s="1"/>
  <c r="BI157" i="2"/>
  <c r="BH157" i="2"/>
  <c r="BG157" i="2"/>
  <c r="BF157" i="2"/>
  <c r="BE157" i="2"/>
  <c r="AA157" i="2"/>
  <c r="Y157" i="2"/>
  <c r="W157" i="2"/>
  <c r="BK157" i="2"/>
  <c r="N157" i="2"/>
  <c r="BI153" i="2"/>
  <c r="BH153" i="2"/>
  <c r="BG153" i="2"/>
  <c r="BE153" i="2"/>
  <c r="AA153" i="2"/>
  <c r="Y153" i="2"/>
  <c r="W153" i="2"/>
  <c r="BK153" i="2"/>
  <c r="N153" i="2"/>
  <c r="BF153" i="2" s="1"/>
  <c r="BI151" i="2"/>
  <c r="BH151" i="2"/>
  <c r="BG151" i="2"/>
  <c r="BF151" i="2"/>
  <c r="BE151" i="2"/>
  <c r="AA151" i="2"/>
  <c r="Y151" i="2"/>
  <c r="W151" i="2"/>
  <c r="W150" i="2" s="1"/>
  <c r="BK151" i="2"/>
  <c r="N151" i="2"/>
  <c r="BI147" i="2"/>
  <c r="BH147" i="2"/>
  <c r="BG147" i="2"/>
  <c r="BE147" i="2"/>
  <c r="AA147" i="2"/>
  <c r="AA146" i="2" s="1"/>
  <c r="Y147" i="2"/>
  <c r="Y146" i="2" s="1"/>
  <c r="W147" i="2"/>
  <c r="W146" i="2" s="1"/>
  <c r="BK147" i="2"/>
  <c r="BK146" i="2" s="1"/>
  <c r="N147" i="2"/>
  <c r="BF147" i="2" s="1"/>
  <c r="BI141" i="2"/>
  <c r="BH141" i="2"/>
  <c r="BG141" i="2"/>
  <c r="BE141" i="2"/>
  <c r="AA141" i="2"/>
  <c r="Y141" i="2"/>
  <c r="W141" i="2"/>
  <c r="BK141" i="2"/>
  <c r="N141" i="2"/>
  <c r="BF141" i="2" s="1"/>
  <c r="BI137" i="2"/>
  <c r="BH137" i="2"/>
  <c r="BG137" i="2"/>
  <c r="BF137" i="2"/>
  <c r="BE137" i="2"/>
  <c r="AA137" i="2"/>
  <c r="Y137" i="2"/>
  <c r="Y136" i="2" s="1"/>
  <c r="W137" i="2"/>
  <c r="W136" i="2" s="1"/>
  <c r="BK137" i="2"/>
  <c r="N137" i="2"/>
  <c r="M132" i="2"/>
  <c r="F132" i="2"/>
  <c r="M131" i="2"/>
  <c r="F131" i="2"/>
  <c r="M129" i="2"/>
  <c r="F129" i="2"/>
  <c r="F127" i="2"/>
  <c r="F126" i="2"/>
  <c r="BI116" i="2"/>
  <c r="BH116" i="2"/>
  <c r="BG116" i="2"/>
  <c r="BE116" i="2"/>
  <c r="BI115" i="2"/>
  <c r="BH115" i="2"/>
  <c r="BG115" i="2"/>
  <c r="BE115" i="2"/>
  <c r="BI114" i="2"/>
  <c r="BH114" i="2"/>
  <c r="BG114" i="2"/>
  <c r="BE114" i="2"/>
  <c r="BI113" i="2"/>
  <c r="BH113" i="2"/>
  <c r="BG113" i="2"/>
  <c r="BE113" i="2"/>
  <c r="BI112" i="2"/>
  <c r="BH112" i="2"/>
  <c r="BG112" i="2"/>
  <c r="BE112" i="2"/>
  <c r="BI111" i="2"/>
  <c r="BH111" i="2"/>
  <c r="BG111" i="2"/>
  <c r="BE111" i="2"/>
  <c r="M84" i="2"/>
  <c r="F84" i="2"/>
  <c r="M83" i="2"/>
  <c r="F83" i="2"/>
  <c r="M81" i="2"/>
  <c r="F81" i="2"/>
  <c r="F79" i="2"/>
  <c r="O9" i="2"/>
  <c r="F6" i="2"/>
  <c r="F78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AM80" i="1"/>
  <c r="L80" i="1"/>
  <c r="L78" i="1"/>
  <c r="L77" i="1"/>
  <c r="M32" i="2" l="1"/>
  <c r="AV88" i="1" s="1"/>
  <c r="H32" i="2"/>
  <c r="AZ88" i="1" s="1"/>
  <c r="AZ87" i="1" s="1"/>
  <c r="H36" i="2"/>
  <c r="BD88" i="1" s="1"/>
  <c r="BD87" i="1" s="1"/>
  <c r="W35" i="1" s="1"/>
  <c r="W145" i="2"/>
  <c r="BK150" i="2"/>
  <c r="N150" i="2" s="1"/>
  <c r="N92" i="2" s="1"/>
  <c r="N230" i="2"/>
  <c r="N96" i="2" s="1"/>
  <c r="AA428" i="2"/>
  <c r="Y453" i="2"/>
  <c r="BK523" i="2"/>
  <c r="N523" i="2" s="1"/>
  <c r="N103" i="2" s="1"/>
  <c r="N524" i="2"/>
  <c r="N104" i="2" s="1"/>
  <c r="H34" i="2"/>
  <c r="BB88" i="1" s="1"/>
  <c r="BB87" i="1" s="1"/>
  <c r="AA136" i="2"/>
  <c r="Y150" i="2"/>
  <c r="Y145" i="2" s="1"/>
  <c r="Y135" i="2" s="1"/>
  <c r="Y230" i="2"/>
  <c r="Y229" i="2" s="1"/>
  <c r="W428" i="2"/>
  <c r="BK453" i="2"/>
  <c r="N453" i="2" s="1"/>
  <c r="N100" i="2" s="1"/>
  <c r="Y523" i="2"/>
  <c r="W229" i="2"/>
  <c r="W135" i="2" s="1"/>
  <c r="AU88" i="1" s="1"/>
  <c r="AU87" i="1" s="1"/>
  <c r="H35" i="2"/>
  <c r="BC88" i="1" s="1"/>
  <c r="BC87" i="1" s="1"/>
  <c r="BK136" i="2"/>
  <c r="N146" i="2"/>
  <c r="N91" i="2" s="1"/>
  <c r="AA150" i="2"/>
  <c r="AA145" i="2" s="1"/>
  <c r="Y191" i="2"/>
  <c r="AA229" i="2"/>
  <c r="W345" i="2"/>
  <c r="Y407" i="2"/>
  <c r="AA523" i="2"/>
  <c r="W523" i="2"/>
  <c r="M83" i="3"/>
  <c r="BK119" i="3"/>
  <c r="N540" i="2"/>
  <c r="BF540" i="2" s="1"/>
  <c r="M81" i="3"/>
  <c r="N123" i="3"/>
  <c r="BF123" i="3" s="1"/>
  <c r="F78" i="3"/>
  <c r="AY87" i="1" l="1"/>
  <c r="W34" i="1"/>
  <c r="BK145" i="2"/>
  <c r="N145" i="2" s="1"/>
  <c r="N90" i="2" s="1"/>
  <c r="BK229" i="2"/>
  <c r="N229" i="2" s="1"/>
  <c r="N95" i="2" s="1"/>
  <c r="N136" i="2"/>
  <c r="N89" i="2" s="1"/>
  <c r="BK118" i="3"/>
  <c r="N118" i="3" s="1"/>
  <c r="N88" i="3" s="1"/>
  <c r="N119" i="3"/>
  <c r="N89" i="3" s="1"/>
  <c r="AA135" i="2"/>
  <c r="AV87" i="1"/>
  <c r="W33" i="1"/>
  <c r="AX87" i="1"/>
  <c r="N99" i="3" l="1"/>
  <c r="BF99" i="3" s="1"/>
  <c r="N97" i="3"/>
  <c r="BF97" i="3" s="1"/>
  <c r="N95" i="3"/>
  <c r="BF95" i="3" s="1"/>
  <c r="M27" i="3"/>
  <c r="N98" i="3"/>
  <c r="BF98" i="3" s="1"/>
  <c r="N96" i="3"/>
  <c r="BF96" i="3" s="1"/>
  <c r="N94" i="3"/>
  <c r="BK135" i="2"/>
  <c r="N135" i="2" s="1"/>
  <c r="N88" i="2" s="1"/>
  <c r="N115" i="2" l="1"/>
  <c r="BF115" i="2" s="1"/>
  <c r="N113" i="2"/>
  <c r="BF113" i="2" s="1"/>
  <c r="N111" i="2"/>
  <c r="N114" i="2"/>
  <c r="BF114" i="2" s="1"/>
  <c r="M27" i="2"/>
  <c r="N116" i="2"/>
  <c r="BF116" i="2" s="1"/>
  <c r="N112" i="2"/>
  <c r="BF112" i="2" s="1"/>
  <c r="BF94" i="3"/>
  <c r="N93" i="3"/>
  <c r="N110" i="2" l="1"/>
  <c r="BF111" i="2"/>
  <c r="M28" i="3"/>
  <c r="L101" i="3"/>
  <c r="M33" i="3"/>
  <c r="AW89" i="1" s="1"/>
  <c r="AT89" i="1" s="1"/>
  <c r="H33" i="3"/>
  <c r="BA89" i="1" s="1"/>
  <c r="M33" i="2" l="1"/>
  <c r="AW88" i="1" s="1"/>
  <c r="AT88" i="1" s="1"/>
  <c r="H33" i="2"/>
  <c r="BA88" i="1" s="1"/>
  <c r="BA87" i="1" s="1"/>
  <c r="AS89" i="1"/>
  <c r="M30" i="3"/>
  <c r="M28" i="2"/>
  <c r="L118" i="2"/>
  <c r="AS88" i="1" l="1"/>
  <c r="AS87" i="1" s="1"/>
  <c r="M30" i="2"/>
  <c r="L38" i="3"/>
  <c r="AG89" i="1"/>
  <c r="AN89" i="1" s="1"/>
  <c r="W32" i="1"/>
  <c r="AW87" i="1"/>
  <c r="AK32" i="1" l="1"/>
  <c r="AT87" i="1"/>
  <c r="AG88" i="1"/>
  <c r="L38" i="2"/>
  <c r="AG87" i="1" l="1"/>
  <c r="AN88" i="1"/>
  <c r="AK26" i="1" l="1"/>
  <c r="AG95" i="1"/>
  <c r="AN87" i="1"/>
  <c r="AG94" i="1"/>
  <c r="AG93" i="1"/>
  <c r="AG92" i="1"/>
  <c r="CD92" i="1" l="1"/>
  <c r="AV92" i="1"/>
  <c r="BY92" i="1" s="1"/>
  <c r="AK31" i="1" s="1"/>
  <c r="AG91" i="1"/>
  <c r="AV95" i="1"/>
  <c r="BY95" i="1" s="1"/>
  <c r="CD95" i="1"/>
  <c r="AV93" i="1"/>
  <c r="BY93" i="1" s="1"/>
  <c r="AN93" i="1"/>
  <c r="CD93" i="1"/>
  <c r="AV94" i="1"/>
  <c r="BY94" i="1" s="1"/>
  <c r="AN94" i="1"/>
  <c r="CD94" i="1"/>
  <c r="AN95" i="1" l="1"/>
  <c r="AN92" i="1"/>
  <c r="AN91" i="1" s="1"/>
  <c r="AN97" i="1" s="1"/>
  <c r="W31" i="1"/>
  <c r="AK27" i="1"/>
  <c r="AK29" i="1" s="1"/>
  <c r="AK37" i="1" s="1"/>
  <c r="AG97" i="1"/>
</calcChain>
</file>

<file path=xl/sharedStrings.xml><?xml version="1.0" encoding="utf-8"?>
<sst xmlns="http://schemas.openxmlformats.org/spreadsheetml/2006/main" count="4470" uniqueCount="721">
  <si>
    <t>2012</t>
  </si>
  <si>
    <t>Hárok obsahuje:</t>
  </si>
  <si>
    <t>2.0</t>
  </si>
  <si>
    <t>ZAMOK</t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</si>
  <si>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</si>
  <si>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</si>
  <si>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</si>
  <si>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</si>
  <si>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</si>
  <si>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</si>
  <si>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</si>
  <si>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</si>
  <si>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</si>
  <si>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AG201910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</si>
  <si>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</si>
  <si>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</si>
  <si>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strechy-zateplenie a hydroizolácia MŠ V jame</t>
  </si>
  <si>
    <t>JKSO:</t>
  </si>
  <si>
    <t/>
  </si>
  <si>
    <t>KS:</t>
  </si>
  <si>
    <t>Miesto:</t>
  </si>
  <si>
    <t>Trnava, V jame 7224/27</t>
  </si>
  <si>
    <t>Dátum:</t>
  </si>
  <si>
    <t>7. 12. 2019</t>
  </si>
  <si>
    <t>Objednávateľ:</t>
  </si>
  <si>
    <t>IČO:</t>
  </si>
  <si>
    <t>STEFE Trnava, s.r.o.</t>
  </si>
  <si>
    <t>IČO DPH:</t>
  </si>
  <si>
    <t>Zhotoviteľ:</t>
  </si>
  <si>
    <t>Vyplň údaj</t>
  </si>
  <si>
    <t>Projektant:</t>
  </si>
  <si>
    <t xml:space="preserve"> </t>
  </si>
  <si>
    <t>True</t>
  </si>
  <si>
    <t>0,01</t>
  </si>
  <si>
    <t>Spracovateľ:</t>
  </si>
  <si>
    <t>35977051</t>
  </si>
  <si>
    <t>AVING s.r.o.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</si>
  <si>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</si>
  <si>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</si>
  <si>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</si>
  <si>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</si>
  <si>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</si>
  <si>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</si>
  <si>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</si>
  <si>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</si>
  <si>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</si>
  <si>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</si>
  <si>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</si>
  <si>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</si>
  <si>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</si>
  <si>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</si>
  <si>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</si>
  <si>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</si>
  <si>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</si>
  <si>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</si>
  <si>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</si>
  <si>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</si>
  <si>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</si>
  <si>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</si>
  <si>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</si>
  <si>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</si>
  <si>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</si>
  <si>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</si>
  <si>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</si>
  <si>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</si>
  <si>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</si>
  <si>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</si>
  <si>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</si>
  <si>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</si>
  <si>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</si>
  <si>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</si>
  <si>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</si>
  <si>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</si>
  <si>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</si>
  <si>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</si>
  <si>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</si>
  <si>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</si>
  <si>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</si>
  <si>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</si>
  <si>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</si>
  <si>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{1a207f27-fd65-4bc2-8131-3246bb45799f}</t>
  </si>
  <si>
    <t>{00000000-0000-0000-0000-000000000000}</t>
  </si>
  <si>
    <t>ARCH</t>
  </si>
  <si>
    <t>Rekonštrukcia strechy - zateplenie a hydroizolácia</t>
  </si>
  <si>
    <t>1</t>
  </si>
  <si>
    <t>{6cfc5483-fd56-4d97-8904-7223212aad27}</t>
  </si>
  <si>
    <t>BLESK</t>
  </si>
  <si>
    <t>Bleskozvod</t>
  </si>
  <si>
    <t>{ba5451fd-98da-4344-884a-55247f7ce65d}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</si>
  <si>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</si>
  <si>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</si>
  <si>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</si>
  <si>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</si>
  <si>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</si>
  <si>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</si>
  <si>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</si>
  <si>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</si>
  <si>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</si>
  <si>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Späť na hárok:</t>
  </si>
  <si>
    <t>KRYCÍ LIST ROZPOČTU</t>
  </si>
  <si>
    <t>Objekt:</t>
  </si>
  <si>
    <t>ARCH - Rekonštrukcia strechy - zateplenie a hydroizolácia</t>
  </si>
  <si>
    <t>V jame 7224/27, Trnava</t>
  </si>
  <si>
    <t>STEFE Trnava s.r.o. Františkánska 16, 91732 Trnava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</si>
  <si>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</si>
  <si>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</si>
  <si>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</si>
  <si>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</si>
  <si>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</si>
  <si>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</si>
  <si>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6 -  Úpravy povrchov, podlahy, osadenie</t>
  </si>
  <si>
    <t>HSV -  Práce a dodávky HSV</t>
  </si>
  <si>
    <t xml:space="preserve">    3 - Zvislé a kompletné konštrukcie</t>
  </si>
  <si>
    <t xml:space="preserve">    9 -  Ostatné konštrukcie a práce-búranie</t>
  </si>
  <si>
    <t xml:space="preserve">    99 -  Presun hmôt HSV</t>
  </si>
  <si>
    <t>711 -  Izolácie proti vode a vlhkosti</t>
  </si>
  <si>
    <t>PSV -  Práce a dodávky PSV</t>
  </si>
  <si>
    <t xml:space="preserve">    712 -  Izolácie striech</t>
  </si>
  <si>
    <t xml:space="preserve">    713 -  Izolácie tepelné</t>
  </si>
  <si>
    <t xml:space="preserve">    721 -  Zdravotech. vnútorná kanalizácia</t>
  </si>
  <si>
    <t xml:space="preserve">    762 -  Konštrukcie tesárske</t>
  </si>
  <si>
    <t xml:space="preserve">    764 -  Konštrukcie klampiarske</t>
  </si>
  <si>
    <t xml:space="preserve">    767 -  Konštrukcie doplnkové kovové</t>
  </si>
  <si>
    <t xml:space="preserve">    771 - Podlahy z dlaždíc</t>
  </si>
  <si>
    <t>VRN - Vedľajšie rozpočtové náklady</t>
  </si>
  <si>
    <t xml:space="preserve">    VRN01 - Zmluvné požiadavky</t>
  </si>
  <si>
    <t xml:space="preserve">    VRN02 - Prieskumné práce</t>
  </si>
  <si>
    <t xml:space="preserve">    VRN03 - Geodetické práce</t>
  </si>
  <si>
    <t xml:space="preserve">    VRN10 - Inžinierska činnosť</t>
  </si>
  <si>
    <t>VP -   Práce naviac</t>
  </si>
  <si>
    <t>2) Ostatné náklady</t>
  </si>
  <si>
    <t>GZS</t>
  </si>
  <si>
    <t>VRN</t>
  </si>
  <si>
    <t>2</t>
  </si>
  <si>
    <t>Mimostaven. doprava</t>
  </si>
  <si>
    <t>Sťažené podmienky</t>
  </si>
  <si>
    <t>Vplyv prostredia</t>
  </si>
  <si>
    <t>Klimatické vplyvy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</si>
  <si>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</si>
  <si>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</si>
  <si>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</si>
  <si>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</si>
  <si>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</si>
  <si>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</si>
  <si>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</si>
  <si>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</si>
  <si>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</si>
  <si>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</si>
  <si>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</si>
  <si>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</si>
  <si>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</si>
  <si>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</si>
  <si>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</si>
  <si>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</si>
  <si>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</si>
  <si>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</si>
  <si>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631312611</t>
  </si>
  <si>
    <t>Mazanina z betónu prostého (m3) tr. C 16/20 hr.nad 50 do 80 mm</t>
  </si>
  <si>
    <t>m3</t>
  </si>
  <si>
    <t>4</t>
  </si>
  <si>
    <t>1395466799</t>
  </si>
  <si>
    <t>24,84*0,06 "terasa T1n</t>
  </si>
  <si>
    <t>VV</t>
  </si>
  <si>
    <t>33,12*0,06  "terasa T2n</t>
  </si>
  <si>
    <t>Súčet</t>
  </si>
  <si>
    <t>631362402</t>
  </si>
  <si>
    <t>Výstuž mazanín z betónov (z kameniva) a z ľahkých betónov, zo zváraných sietí KARI, priemer drôtu 4/4 mm, veľkosť oka 150x150 mm</t>
  </si>
  <si>
    <t>m2</t>
  </si>
  <si>
    <t>735366415</t>
  </si>
  <si>
    <t>24,84 "terasa T1n</t>
  </si>
  <si>
    <t>33,12  "terasa T2n</t>
  </si>
  <si>
    <t>3</t>
  </si>
  <si>
    <t>310237241</t>
  </si>
  <si>
    <t>Zamurovanie otvoru s plochou nad  0,09 m2 do 0,25 m2 v murive nadzákladovom akýmikoľvek tehlami pálenými s hr. múra do 300 mm</t>
  </si>
  <si>
    <t>1646019735</t>
  </si>
  <si>
    <t>"zamurovanie otvorov na vetracich komorách</t>
  </si>
  <si>
    <t>2*4</t>
  </si>
  <si>
    <t>941955002</t>
  </si>
  <si>
    <t>Lešenie ľahké pracovné pomocné, s výškou lešeňovej podlahy nad 1,20 do 1,90 m</t>
  </si>
  <si>
    <t>1872505458</t>
  </si>
  <si>
    <t xml:space="preserve">1,2*2,4  "práce  rebrík Z2  </t>
  </si>
  <si>
    <t>5</t>
  </si>
  <si>
    <t>941955004</t>
  </si>
  <si>
    <t>Lešenie ľahké pracovné pomocné s výškou lešeňovej podlahy nad 2,50 do 3,5 m</t>
  </si>
  <si>
    <t>-530695831</t>
  </si>
  <si>
    <t>2,4*1,2  "prace rebrík Z1</t>
  </si>
  <si>
    <t>6,9*1,2*2  "terasy</t>
  </si>
  <si>
    <t>6</t>
  </si>
  <si>
    <t>963012510</t>
  </si>
  <si>
    <t>Búranie stropov z dosiek alebo panelov zo železobetónu prefabrikovaných s dutinami hr. do 140 mm,  -2,10000t</t>
  </si>
  <si>
    <t>1359933559</t>
  </si>
  <si>
    <t>"otvor priem. 200 mm v strope prízemia nad miestnosťou č. 44</t>
  </si>
  <si>
    <t>3,14*0,1*0,1*0,25</t>
  </si>
  <si>
    <t>7</t>
  </si>
  <si>
    <t>965042141</t>
  </si>
  <si>
    <t>Búranie podkladov pod dlažby, liatych dlažieb a mazanín,betón alebo liaty asfalt hr.do 100 mm, plochy nad 4 m2 -2,20000t</t>
  </si>
  <si>
    <t>295517922</t>
  </si>
  <si>
    <t>"terasa T1ex</t>
  </si>
  <si>
    <t>24,84*0,07</t>
  </si>
  <si>
    <t>"terasa T2ex</t>
  </si>
  <si>
    <t>33,12*0,07</t>
  </si>
  <si>
    <t>8</t>
  </si>
  <si>
    <t>965081812</t>
  </si>
  <si>
    <t>Búranie dlažieb, z kamen., cement., terazzových, čadičových alebo keram. dĺžky , hr.nad 10 mm,  -0,06500t</t>
  </si>
  <si>
    <t>2039957944</t>
  </si>
  <si>
    <t>24,84</t>
  </si>
  <si>
    <t>33,12</t>
  </si>
  <si>
    <t>9</t>
  </si>
  <si>
    <t>966055121</t>
  </si>
  <si>
    <t>Vybúranie častí ríms zo železobetónu vyložených nad 500 mm,  -0,18700t</t>
  </si>
  <si>
    <t>m</t>
  </si>
  <si>
    <t>-638239208</t>
  </si>
  <si>
    <t>"striešky na vetracích komorách</t>
  </si>
  <si>
    <t>0,75*0,75*0,07*3+0,75*1,1*0,07</t>
  </si>
  <si>
    <t>10</t>
  </si>
  <si>
    <t>979011111</t>
  </si>
  <si>
    <t>Zvislá doprava sutiny a vybúraných hmôt za prvé podlažie nad alebo pod základným podlažím</t>
  </si>
  <si>
    <t>t</t>
  </si>
  <si>
    <t>2147028538</t>
  </si>
  <si>
    <t>11</t>
  </si>
  <si>
    <t>979011121</t>
  </si>
  <si>
    <t>Zvislá doprava sutiny a vybúraných hmôt za každé ďalšie podlažie</t>
  </si>
  <si>
    <t>-522878458</t>
  </si>
  <si>
    <t>12</t>
  </si>
  <si>
    <t>979081111</t>
  </si>
  <si>
    <t>Odvoz sutiny a vybúraných hmôt na skládku do 1 km</t>
  </si>
  <si>
    <t>-51369153</t>
  </si>
  <si>
    <t>13</t>
  </si>
  <si>
    <t>979081121</t>
  </si>
  <si>
    <t>Odvoz sutiny a vybúraných hmôt na skládku za každý ďalší 1 km</t>
  </si>
  <si>
    <t>89595853</t>
  </si>
  <si>
    <t>14</t>
  </si>
  <si>
    <t>979082111</t>
  </si>
  <si>
    <t>Vnútrostavenisková doprava sutiny a vybúraných hmôt do 10 m</t>
  </si>
  <si>
    <t>195120555</t>
  </si>
  <si>
    <t>15</t>
  </si>
  <si>
    <t>979082121</t>
  </si>
  <si>
    <t>Vnútrostavenisková doprava sutiny a vybúraných hmôt za každých ďalších 5 m</t>
  </si>
  <si>
    <t>-1270990479</t>
  </si>
  <si>
    <t>16</t>
  </si>
  <si>
    <t>979089012</t>
  </si>
  <si>
    <t>Poplatok za skladovanie - betón, tehly, dlaždice (17 01 ), ostatné</t>
  </si>
  <si>
    <t>-971544476</t>
  </si>
  <si>
    <t>17</t>
  </si>
  <si>
    <t>979089112</t>
  </si>
  <si>
    <t>Poplatok za skladovanie - drevo, sklo, plasty (17 02 ), ostatné</t>
  </si>
  <si>
    <t>34778061</t>
  </si>
  <si>
    <t>18</t>
  </si>
  <si>
    <t>979089212</t>
  </si>
  <si>
    <t>Poplatok za skladovanie - bitúmenové zmesi, uholný decht, dechtové výrobky (17 03 ), ostatné</t>
  </si>
  <si>
    <t>-1467160917</t>
  </si>
  <si>
    <t>1376,95*0,002*3  "živičná krytina</t>
  </si>
  <si>
    <t>19</t>
  </si>
  <si>
    <t>979089411</t>
  </si>
  <si>
    <t>Poplatok za skladovanie - izolačné materiály a materiály obsahujúce azbest (17 06 ), nebezpečné</t>
  </si>
  <si>
    <t>-887335104</t>
  </si>
  <si>
    <t>0,77+0,058</t>
  </si>
  <si>
    <t>998011003</t>
  </si>
  <si>
    <t>Presun hmôt pre budovy JKSO 801, 803,812,zvislá konštr.z tehál,tvárnic,z kovu výšky do 24 m</t>
  </si>
  <si>
    <t>316506459</t>
  </si>
  <si>
    <t>21</t>
  </si>
  <si>
    <t>711131102</t>
  </si>
  <si>
    <t>Zhotovenie geotextílie alebo tkaniny na plochu vodorovnú</t>
  </si>
  <si>
    <t>-761318911</t>
  </si>
  <si>
    <t>24,84*2 "terasa T1n</t>
  </si>
  <si>
    <t>33,12*2  "terasa T2n</t>
  </si>
  <si>
    <t>22</t>
  </si>
  <si>
    <t>M</t>
  </si>
  <si>
    <t>6936654500</t>
  </si>
  <si>
    <t>Textília 0 300 g/m2 100% PP</t>
  </si>
  <si>
    <t>32</t>
  </si>
  <si>
    <t>-1581089795</t>
  </si>
  <si>
    <t>57,96*2  "vodorovne</t>
  </si>
  <si>
    <t>21,95 "zvislo</t>
  </si>
  <si>
    <t>23</t>
  </si>
  <si>
    <t>711131103</t>
  </si>
  <si>
    <t>Zhotovenie  izolácie proti zemnej vlhkosti vodorovne, separačná, drenážna fólia na sucho</t>
  </si>
  <si>
    <t>113972524</t>
  </si>
  <si>
    <t>24,84 "T1n</t>
  </si>
  <si>
    <t>33,12  "T2n</t>
  </si>
  <si>
    <t>24</t>
  </si>
  <si>
    <t>2830010075</t>
  </si>
  <si>
    <t xml:space="preserve">Drenážna fólia </t>
  </si>
  <si>
    <t>kg</t>
  </si>
  <si>
    <t>-1423955022</t>
  </si>
  <si>
    <t>25</t>
  </si>
  <si>
    <t>711132102</t>
  </si>
  <si>
    <t>Zhotovenie geotextílie alebo tkaniny na plochu zvislú</t>
  </si>
  <si>
    <t>-1750094487</t>
  </si>
  <si>
    <t xml:space="preserve">43,9*0,25*2 </t>
  </si>
  <si>
    <t>26</t>
  </si>
  <si>
    <t>711133001</t>
  </si>
  <si>
    <t>Zhotovenie izolácie proti zemnej vlhkosti PVC fóliou položenou voľne na vodorovnej ploche so zvarením spoju</t>
  </si>
  <si>
    <t>1470641137</t>
  </si>
  <si>
    <t>27</t>
  </si>
  <si>
    <t>2833000210</t>
  </si>
  <si>
    <t>Hydroizolačná fólia so sklenou vložkou hr.1,50 mm, š.1,3m hnedá</t>
  </si>
  <si>
    <t>-1212507048</t>
  </si>
  <si>
    <t>57,96+10,88</t>
  </si>
  <si>
    <t>28</t>
  </si>
  <si>
    <t>711133010</t>
  </si>
  <si>
    <t>Zhotovenie izolácie proti zemnej vlhkosti PVC fóliou položenou voľne na zvislej ploche so zvarením spoju</t>
  </si>
  <si>
    <t>2079761796</t>
  </si>
  <si>
    <t>"styk s vysokou stenou T1+T2 - vyska 320 mm</t>
  </si>
  <si>
    <t>34*0,32</t>
  </si>
  <si>
    <t>29</t>
  </si>
  <si>
    <t>711210220</t>
  </si>
  <si>
    <t xml:space="preserve">Zhotovenie izol. stierky dvojnásobnej hr. 4 mm balkónov a terás na ploche vodorovnej </t>
  </si>
  <si>
    <t>382706220</t>
  </si>
  <si>
    <t>30</t>
  </si>
  <si>
    <t>2456022500</t>
  </si>
  <si>
    <t>Hydroizolačná stierka pružná do exteriéru</t>
  </si>
  <si>
    <t>324171369</t>
  </si>
  <si>
    <t>(57,96+6,585)*1,5*4  "terasy</t>
  </si>
  <si>
    <t>31</t>
  </si>
  <si>
    <t>711210225</t>
  </si>
  <si>
    <t xml:space="preserve">Zhotovenie izol. stierky dvojnásobnej hr. 4 mm balkónov a terás na ploche zvislej </t>
  </si>
  <si>
    <t>307387167</t>
  </si>
  <si>
    <t>"terasy obvodove steny</t>
  </si>
  <si>
    <t>(21+22,9)*0,15</t>
  </si>
  <si>
    <t>711210xxx.R</t>
  </si>
  <si>
    <t>Dodávka a montáž tesniacej pásky</t>
  </si>
  <si>
    <t>-639812219</t>
  </si>
  <si>
    <t>(21+22,9)</t>
  </si>
  <si>
    <t>33</t>
  </si>
  <si>
    <t>998711102</t>
  </si>
  <si>
    <t>Presun hmôt pre izoláciu proti vode v objektoch výšky nad 6 do 12 m</t>
  </si>
  <si>
    <t>1058544074</t>
  </si>
  <si>
    <t>34</t>
  </si>
  <si>
    <t>712290010</t>
  </si>
  <si>
    <t xml:space="preserve">Zhotovenie parozábrany pre strechy ploché do 10° </t>
  </si>
  <si>
    <t>-1041163561</t>
  </si>
  <si>
    <t>24,84  "vodorovne</t>
  </si>
  <si>
    <t>(0,169+0,15)*21  "na zvislu stenu</t>
  </si>
  <si>
    <t>(0,169+0,15)*22,9  "na zvislu stenu</t>
  </si>
  <si>
    <t>Medzisúčet</t>
  </si>
  <si>
    <t>"strecha S1ex</t>
  </si>
  <si>
    <t>631,75</t>
  </si>
  <si>
    <t xml:space="preserve">0,25*(186,9+39,7) "na atiku a zvislu stenu </t>
  </si>
  <si>
    <t>"strecha S2ex</t>
  </si>
  <si>
    <t>687,24</t>
  </si>
  <si>
    <t>0,25*225,6  "na atiku</t>
  </si>
  <si>
    <t>35</t>
  </si>
  <si>
    <t>712300833</t>
  </si>
  <si>
    <t>Odstránenie povlakovej krytiny na strechách plochých 10° trojvrstvovej,  -0,01400t</t>
  </si>
  <si>
    <t>1214189545</t>
  </si>
  <si>
    <t>36</t>
  </si>
  <si>
    <t>712300841</t>
  </si>
  <si>
    <t>Odstránenie povlakovej krytiny na strechách plochých do 10° machu,  -0,00200t</t>
  </si>
  <si>
    <t>-122548919</t>
  </si>
  <si>
    <t>37</t>
  </si>
  <si>
    <t>712311101</t>
  </si>
  <si>
    <t>Zhotovenie povlakovej krytiny striech plochých do 10° za studena náterom penetračným</t>
  </si>
  <si>
    <t>-526775801</t>
  </si>
  <si>
    <t>1504,004 "pod parozábranu</t>
  </si>
  <si>
    <t>38</t>
  </si>
  <si>
    <t>1116331020</t>
  </si>
  <si>
    <t>Penetračný náter    10l/nádoba</t>
  </si>
  <si>
    <t>l</t>
  </si>
  <si>
    <t>-69443638</t>
  </si>
  <si>
    <t>1504,004*0,3</t>
  </si>
  <si>
    <t>39</t>
  </si>
  <si>
    <t>712331101</t>
  </si>
  <si>
    <t>Zhotovenie povlak. krytiny striech plochých do 10° pásmi na sucho AIP, NAIP alebo tkaniny</t>
  </si>
  <si>
    <t>681079768</t>
  </si>
  <si>
    <t>"strecha S1n</t>
  </si>
  <si>
    <t xml:space="preserve">(0,2+0,35)*186,9 "na atiku </t>
  </si>
  <si>
    <t>0,2*39,7 "na zvislu stenu</t>
  </si>
  <si>
    <t>"strecha S2n</t>
  </si>
  <si>
    <t>(0,25+0,35)*225,6  "na atiku</t>
  </si>
  <si>
    <t>40</t>
  </si>
  <si>
    <t>6936651300.R</t>
  </si>
  <si>
    <t>Geotextília netkaná polypropylénová  PP 300g/m2</t>
  </si>
  <si>
    <t>-791536539</t>
  </si>
  <si>
    <t>41</t>
  </si>
  <si>
    <t>712341659</t>
  </si>
  <si>
    <t>Zhotovenie parozábrany zo živičných pásov striech plochých do 10° pásmi pritavením. NAIP bodovo</t>
  </si>
  <si>
    <t>1261479547</t>
  </si>
  <si>
    <t>42</t>
  </si>
  <si>
    <t>6285271250</t>
  </si>
  <si>
    <t>Asfaltovaný pás s hliníkovou vložkou0 (parotesná zábrana)</t>
  </si>
  <si>
    <t>-700187394</t>
  </si>
  <si>
    <t>43</t>
  </si>
  <si>
    <t>712370070</t>
  </si>
  <si>
    <t>Zhotovenie povlakovej krytiny striech plochých do 10° PVC-P fóliou upevnenou prikotvením so zvarením spoju</t>
  </si>
  <si>
    <t>951589102</t>
  </si>
  <si>
    <t>44</t>
  </si>
  <si>
    <t>2832990610</t>
  </si>
  <si>
    <t>Kotviaca technika - šrób do betónu</t>
  </si>
  <si>
    <t>ks</t>
  </si>
  <si>
    <t>2069084247</t>
  </si>
  <si>
    <t>"oblasť sania vetra 1</t>
  </si>
  <si>
    <t>705*10</t>
  </si>
  <si>
    <t>"oblasť sania vetra 2</t>
  </si>
  <si>
    <t>614*6</t>
  </si>
  <si>
    <t>45</t>
  </si>
  <si>
    <t>2832990640</t>
  </si>
  <si>
    <t>Kotviaca technika - univerzálny teleskop NYLON</t>
  </si>
  <si>
    <t>-1764738605</t>
  </si>
  <si>
    <t>46</t>
  </si>
  <si>
    <t>2833000150</t>
  </si>
  <si>
    <t>PVC hydroizolačná fólia hr.1,50 mm, do požiarne nebezpečného priestoru pre mechanické kotvenie</t>
  </si>
  <si>
    <t>74298336</t>
  </si>
  <si>
    <t>1565,085*1,15</t>
  </si>
  <si>
    <t>47</t>
  </si>
  <si>
    <t>712391175</t>
  </si>
  <si>
    <t>Pripevnenie povlakovej krytiny na plochých strechách do 10° kotviacimi pásikmi, uholníkmi</t>
  </si>
  <si>
    <t>1750506431</t>
  </si>
  <si>
    <t>394*3  "dlzka atiky</t>
  </si>
  <si>
    <t>74*3  "dlzka pripojenia k vysokej stene</t>
  </si>
  <si>
    <t>((0,75*4)*3+(0,75+1,1)*2)*2  "vetr komory</t>
  </si>
  <si>
    <t>48</t>
  </si>
  <si>
    <t>2455162162.R</t>
  </si>
  <si>
    <t xml:space="preserve">Kotviace profily  6/15 (bal. 2,250mm) </t>
  </si>
  <si>
    <t>1125856486</t>
  </si>
  <si>
    <t>1429,4*1,05</t>
  </si>
  <si>
    <t>49</t>
  </si>
  <si>
    <t>712410918-1</t>
  </si>
  <si>
    <t>Vyčistenie strechy, vyspravenie vyduti a nerovnosti strechy</t>
  </si>
  <si>
    <t>964069453</t>
  </si>
  <si>
    <t>50</t>
  </si>
  <si>
    <t>712991050</t>
  </si>
  <si>
    <t>Montáž podkladnej konštrukcie z OSB dosiek na atike šírky 621 - 800 mm pod klampiarske konštrukcie</t>
  </si>
  <si>
    <t>-1758060233</t>
  </si>
  <si>
    <t>"atika strechy S1 (205+300+205)mm</t>
  </si>
  <si>
    <t>159</t>
  </si>
  <si>
    <t>"atika strechy S2 (200+300+200) mm</t>
  </si>
  <si>
    <t>235</t>
  </si>
  <si>
    <t>"strop vetracej komory</t>
  </si>
  <si>
    <t>(0,75*0,75)*3+0,75*1,1</t>
  </si>
  <si>
    <t>51</t>
  </si>
  <si>
    <t>998712102</t>
  </si>
  <si>
    <t>Presun hmôt pre izoláciu povlakovej krytiny v objektoch výšky nad 6 do 12 m</t>
  </si>
  <si>
    <t>1453675058</t>
  </si>
  <si>
    <t>52</t>
  </si>
  <si>
    <t>713000019.R</t>
  </si>
  <si>
    <t>Odstránenie tepelnej izolácie stropov striekanej z polyuretánu hr. nad 10 cm -0,01062t - cca 25 cm hrúbky strojne po častiach</t>
  </si>
  <si>
    <t>-256128456</t>
  </si>
  <si>
    <t>53</t>
  </si>
  <si>
    <t>713000024</t>
  </si>
  <si>
    <t>Odstránenie tepelnej izolácie podláh lepenej z vláknitých materiálov hr. do 10 cm -0,012t</t>
  </si>
  <si>
    <t>1360099598</t>
  </si>
  <si>
    <t>54</t>
  </si>
  <si>
    <t>713132132</t>
  </si>
  <si>
    <t>Montáž tepelnej izolácie stien polystyrénom, celoplošným prilepením</t>
  </si>
  <si>
    <t>-267345394</t>
  </si>
  <si>
    <t>"atika S1 - výška izolácie 500 mm</t>
  </si>
  <si>
    <t>159*0,5</t>
  </si>
  <si>
    <t>"atika S2 - výška izolácie 420 mm</t>
  </si>
  <si>
    <t>235*0,42</t>
  </si>
  <si>
    <t>"styk s vysokou stenou S1 a T1+T2 - vyska 320 mm</t>
  </si>
  <si>
    <t>(40+34)*0,32</t>
  </si>
  <si>
    <t>"steny vetracích komôr</t>
  </si>
  <si>
    <t>0,75*4*1*3+(0,75+1,1)*2*1</t>
  </si>
  <si>
    <t>55</t>
  </si>
  <si>
    <t>2837650030</t>
  </si>
  <si>
    <t>Extrudovaný polystyrén - XPS hrúbka 50 mm</t>
  </si>
  <si>
    <t>110495161</t>
  </si>
  <si>
    <t>214,58*1,02</t>
  </si>
  <si>
    <t>56</t>
  </si>
  <si>
    <t>713142160</t>
  </si>
  <si>
    <t>Montáž tepelnej izolácie striech plochých do 10° spadovými doskami z polystyrénu</t>
  </si>
  <si>
    <t>-538186639</t>
  </si>
  <si>
    <t>631,76  "plocha strechy S1</t>
  </si>
  <si>
    <t>687,24  "plocha strechy S2</t>
  </si>
  <si>
    <t>57</t>
  </si>
  <si>
    <t>2837653501</t>
  </si>
  <si>
    <t xml:space="preserve">EPS spádová doska  spádový penový polystyrén 150S   </t>
  </si>
  <si>
    <t>-517884489</t>
  </si>
  <si>
    <t>"strecha S1-kliny 20-40, 40-60, 60-80, 80-100 mm+doplnkové</t>
  </si>
  <si>
    <t>46,62+36,9</t>
  </si>
  <si>
    <t>"strecha S2 -kliny 20-40, 40-60, 60-80, 80-100 mm+doplnkové</t>
  </si>
  <si>
    <t>49,12+49,06</t>
  </si>
  <si>
    <t>58</t>
  </si>
  <si>
    <t>713142255</t>
  </si>
  <si>
    <t>Montáž tepelnej izolácie striech plochých do 10° polystyrénom, rozloženej v dvoch vrstvách, prichyte</t>
  </si>
  <si>
    <t>1140181203</t>
  </si>
  <si>
    <t>59</t>
  </si>
  <si>
    <t>2837653440</t>
  </si>
  <si>
    <t>EPS 150S strešný penový polystyrén hrúbka 50 mm</t>
  </si>
  <si>
    <t>-1570297334</t>
  </si>
  <si>
    <t>1319*2   "dve vrstvy</t>
  </si>
  <si>
    <t>60</t>
  </si>
  <si>
    <t>713170050.R</t>
  </si>
  <si>
    <t>Montáž tepelnej izolácie z PIR HR. 100 MM na balkóny a terasy položením voľne</t>
  </si>
  <si>
    <t>57686778</t>
  </si>
  <si>
    <t>61</t>
  </si>
  <si>
    <t>2837653206.r</t>
  </si>
  <si>
    <t>Polyuretan doska PIR hrúbka 100 mm s obojstranným vliesom</t>
  </si>
  <si>
    <t>-1573167014</t>
  </si>
  <si>
    <t>24,84*1,02 "terasa T1n</t>
  </si>
  <si>
    <t>33,12*1,02  "terasa T2n</t>
  </si>
  <si>
    <t>62</t>
  </si>
  <si>
    <t>713144030</t>
  </si>
  <si>
    <t>Montáž tepelnej izolácie na atiku XPS prikotvením</t>
  </si>
  <si>
    <t>-1447873891</t>
  </si>
  <si>
    <t>(394 -656*0,18)*0,3 "zvýšená atika komplet - medzi trámy</t>
  </si>
  <si>
    <t>63</t>
  </si>
  <si>
    <t>2837650082</t>
  </si>
  <si>
    <t xml:space="preserve"> Extrudovaný polystyrén - XPS hrúbka 180 mm - 220 mm</t>
  </si>
  <si>
    <t>1580367012</t>
  </si>
  <si>
    <t>(394 -656*0,18)*0,3*1,05 "zvýšená atika komplet</t>
  </si>
  <si>
    <t>64</t>
  </si>
  <si>
    <t>721160806</t>
  </si>
  <si>
    <t>Demontáž potrubia z azbestocementových rúr odpadového alebo ventilačného nad 100 do DN 200,  -0,01620t</t>
  </si>
  <si>
    <t>-2026807894</t>
  </si>
  <si>
    <t>"ventilačné odvetracie potrubia 125 mm s vetracími hlavicami</t>
  </si>
  <si>
    <t>2,5*19</t>
  </si>
  <si>
    <t>65</t>
  </si>
  <si>
    <t>721210823</t>
  </si>
  <si>
    <t>Demontáž strešného vtoku DN 125,  -0,02011t</t>
  </si>
  <si>
    <t>-1370321577</t>
  </si>
  <si>
    <t>"strecha S1</t>
  </si>
  <si>
    <t>"strecha S2</t>
  </si>
  <si>
    <t>"terasa T1 a T2</t>
  </si>
  <si>
    <t>1*2</t>
  </si>
  <si>
    <t>66</t>
  </si>
  <si>
    <t>721232106.R</t>
  </si>
  <si>
    <t>Strešný vtok balkónový a terasový DN 125</t>
  </si>
  <si>
    <t>1270369753</t>
  </si>
  <si>
    <t>2 "terasy</t>
  </si>
  <si>
    <t>67</t>
  </si>
  <si>
    <t>2866100002</t>
  </si>
  <si>
    <t>Podlahový terasový vpust s kolmým odtokom, DN125, lapač z PP, plast, sanitárny systém</t>
  </si>
  <si>
    <t>-1355818583</t>
  </si>
  <si>
    <t>68</t>
  </si>
  <si>
    <t>2866100015</t>
  </si>
  <si>
    <t>Predlžovacia súprava pre vpust terasový, plast, sanitárny systém</t>
  </si>
  <si>
    <t>87817844</t>
  </si>
  <si>
    <t>69</t>
  </si>
  <si>
    <t>721233116</t>
  </si>
  <si>
    <t>Strešný vtok novodurový DN 125 dvojstupňový pre napojenie PVC fólie - dodávka a montáž</t>
  </si>
  <si>
    <t>-191161078</t>
  </si>
  <si>
    <t>5+3</t>
  </si>
  <si>
    <t>70</t>
  </si>
  <si>
    <t>721274103.R</t>
  </si>
  <si>
    <t>Ventilačné hlavice strešná - dodávka a montáž</t>
  </si>
  <si>
    <t>-2001892983</t>
  </si>
  <si>
    <t>71</t>
  </si>
  <si>
    <t>998721103</t>
  </si>
  <si>
    <t>Presun hmôt pre vnútornú kanalizáciu v objektoch výšky nad 12 do 24 m</t>
  </si>
  <si>
    <t>2134656657</t>
  </si>
  <si>
    <t>72</t>
  </si>
  <si>
    <t>762361124</t>
  </si>
  <si>
    <t>Montáž spádových klinov pre rovné strechy z reziva nad 120 do 224 cm2</t>
  </si>
  <si>
    <t>-691162566</t>
  </si>
  <si>
    <t>"S1 - hranoly 180x220 priecne na atiku dl. 250 mm</t>
  </si>
  <si>
    <t>159/0,6*0,25</t>
  </si>
  <si>
    <t>"S2 - hranoly 180x180 priečne na atiku dl. 250 mm</t>
  </si>
  <si>
    <t>234,6/0,6*0,25</t>
  </si>
  <si>
    <t>73</t>
  </si>
  <si>
    <t>6051593400</t>
  </si>
  <si>
    <t>Hranol mäkké rezivo - omietané smrekovec akosť I L=400-650cm 180x180,250mm</t>
  </si>
  <si>
    <t>1133114246</t>
  </si>
  <si>
    <t>159/0,6*0,25*(0,18*0,22)*1,03</t>
  </si>
  <si>
    <t>234,6/0,6*0,25*(0,18*0,18)*1,03</t>
  </si>
  <si>
    <t>74</t>
  </si>
  <si>
    <t>6072628106</t>
  </si>
  <si>
    <t>Doska drevoštiepková OSB 3 do vlhkého prostrediahr. 25 mm (2500x1250mm)</t>
  </si>
  <si>
    <t>2017599504</t>
  </si>
  <si>
    <t>(0,205+0,3+0,205)*159</t>
  </si>
  <si>
    <t>(0,2+0,3+0,2)*235</t>
  </si>
  <si>
    <t>279,903*1,05</t>
  </si>
  <si>
    <t>75</t>
  </si>
  <si>
    <t>762395000</t>
  </si>
  <si>
    <t>Spojovacie prostriedky  pre viazané konštrukcie krovov, debnenie a laťovanie, nadstrešné konštr., spádové kliny - svorky, dosky, klince, pásová oceľ, vruty</t>
  </si>
  <si>
    <t>-1654841445</t>
  </si>
  <si>
    <t>76</t>
  </si>
  <si>
    <t>998762103</t>
  </si>
  <si>
    <t>Presun hmôt pre konštrukcie tesárske v objektoch výšky od 12 do 24 m</t>
  </si>
  <si>
    <t>-703308021</t>
  </si>
  <si>
    <t>77</t>
  </si>
  <si>
    <t>764341831</t>
  </si>
  <si>
    <t>Demontáž klampiarskych prvkov strechy  -0,00305t</t>
  </si>
  <si>
    <t>-2039791936</t>
  </si>
  <si>
    <t>78</t>
  </si>
  <si>
    <t>764345831.R</t>
  </si>
  <si>
    <t>Demontáž ostatných prvkov kusových azbestocementových, ventilačný nadstavec so sklonom do 30°, D do 150 mm,  -0,00303t</t>
  </si>
  <si>
    <t>1591756361</t>
  </si>
  <si>
    <t>"vetracie hlavice na ventilačné odvetracie potrubia 125 mm</t>
  </si>
  <si>
    <t>79</t>
  </si>
  <si>
    <t>764430840</t>
  </si>
  <si>
    <t>Demontáž oplechovania múrov a nadmuroviek rš od 330 do 500 mm,  -0,00230t</t>
  </si>
  <si>
    <t>-1761365558</t>
  </si>
  <si>
    <t>"atika S1</t>
  </si>
  <si>
    <t>"atika S2</t>
  </si>
  <si>
    <t>"styk s vysokou stenou S1 a T1+T2</t>
  </si>
  <si>
    <t>40+34</t>
  </si>
  <si>
    <t>80</t>
  </si>
  <si>
    <t>764454231.R</t>
  </si>
  <si>
    <t>Montáž vetracích rúr z pozinkovaného PZ plechu, kruhové s priemerom 350 mm</t>
  </si>
  <si>
    <t>-2094759194</t>
  </si>
  <si>
    <t>"rúra vetracia z kuchyne pozink plech - spätná montáž</t>
  </si>
  <si>
    <t>4,1</t>
  </si>
  <si>
    <t>81</t>
  </si>
  <si>
    <t>764454804.R</t>
  </si>
  <si>
    <t>Demontáž vetracích rúr kruhových, s priemerom 350 mm,  -0,00432t</t>
  </si>
  <si>
    <t>-848630015</t>
  </si>
  <si>
    <t>"rúra vetracia z kuchyne pozink plech - demontáž a uskladnenie pre ďalšiu montáž</t>
  </si>
  <si>
    <t>82</t>
  </si>
  <si>
    <t>764731117</t>
  </si>
  <si>
    <t>Oplechovanie múrov dodávka a montáž - K1, K2, K3, K4 - pozink plech lakovaný</t>
  </si>
  <si>
    <t>-200953161</t>
  </si>
  <si>
    <t>394  "K1</t>
  </si>
  <si>
    <t>167  "K2</t>
  </si>
  <si>
    <t>241  "K3</t>
  </si>
  <si>
    <t>74     "K4</t>
  </si>
  <si>
    <t>83</t>
  </si>
  <si>
    <t>998764103</t>
  </si>
  <si>
    <t>Presun hmôt pre konštrukcie klampiarske v objektoch výšky nad 12 do 24 m</t>
  </si>
  <si>
    <t>1772065515</t>
  </si>
  <si>
    <t>84</t>
  </si>
  <si>
    <t>767995103</t>
  </si>
  <si>
    <t>Montáž ostatných atypických kovových stavebných doplnkových konštrukcií nad 10 do 20 kg</t>
  </si>
  <si>
    <t>-1604375144</t>
  </si>
  <si>
    <t>"ventilačné hlavice samoťažné</t>
  </si>
  <si>
    <t>85</t>
  </si>
  <si>
    <t>4290038458</t>
  </si>
  <si>
    <t>Z03 Ventilačná hlavica samoťažná komplet s doplnkami</t>
  </si>
  <si>
    <t>209683530</t>
  </si>
  <si>
    <t>86</t>
  </si>
  <si>
    <t>767995106</t>
  </si>
  <si>
    <t>Montáž ostatných atypických kovových stavebných doplnkových konštrukcií nad 100 do 250 kg</t>
  </si>
  <si>
    <t>651469283</t>
  </si>
  <si>
    <t>"Z1 odhad kg</t>
  </si>
  <si>
    <t>150</t>
  </si>
  <si>
    <t>"Z2 odhad kg</t>
  </si>
  <si>
    <t>120</t>
  </si>
  <si>
    <t>87</t>
  </si>
  <si>
    <t>767995390</t>
  </si>
  <si>
    <t>Výroba a dodávka doplnku stavebného atypického o hmotnosti od 20,01 do 300 kg stupňa zložitosti 3</t>
  </si>
  <si>
    <t>1068353486</t>
  </si>
  <si>
    <t>88</t>
  </si>
  <si>
    <t>767996801</t>
  </si>
  <si>
    <t>Demontáž ostatných doplnkov stavieb s hmotnosťou jednotlivých dielov konštrukcií do 50 kg,  -0,00100t</t>
  </si>
  <si>
    <t>-1044276502</t>
  </si>
  <si>
    <t>"vetracie mreže a siete na ventilač komorách</t>
  </si>
  <si>
    <t>6*2</t>
  </si>
  <si>
    <t>89</t>
  </si>
  <si>
    <t>767996802</t>
  </si>
  <si>
    <t>Demontáž ostatných doplnkov stavieb s hmotnosťou jednotlivých dielov konštr. nad 50 do 100 kg,  -0,00100t</t>
  </si>
  <si>
    <t>-195557413</t>
  </si>
  <si>
    <t>"rebrík na strechu S1</t>
  </si>
  <si>
    <t>72,04</t>
  </si>
  <si>
    <t>"rebrík na strechu S2</t>
  </si>
  <si>
    <t>64,69</t>
  </si>
  <si>
    <t>90</t>
  </si>
  <si>
    <t>998767103</t>
  </si>
  <si>
    <t>Presun hmôt pre kovové stavebné doplnkové konštrukcie v objektoch výšky nad 12 do 24 m</t>
  </si>
  <si>
    <t>-430240986</t>
  </si>
  <si>
    <t>91</t>
  </si>
  <si>
    <t>771415016</t>
  </si>
  <si>
    <t>Montáž soklíkov z obkladačiek do tmelu veľ. 150 x 300 mm</t>
  </si>
  <si>
    <t>343315721</t>
  </si>
  <si>
    <t>21  "terasa T1n</t>
  </si>
  <si>
    <t>22,9  "terasa T2n</t>
  </si>
  <si>
    <t>92</t>
  </si>
  <si>
    <t>5976579000</t>
  </si>
  <si>
    <t>Dlaždice keramické neglazované mrazuvzdorné protišmykové soklové pásky 300x150 Ia</t>
  </si>
  <si>
    <t>1766742504</t>
  </si>
  <si>
    <t>93</t>
  </si>
  <si>
    <t>771575109</t>
  </si>
  <si>
    <t>Montáž podláh z dlaždíc keramických do tmelu veľ. 300 x 300 mm</t>
  </si>
  <si>
    <t>1397870470</t>
  </si>
  <si>
    <t>"terasa T1n</t>
  </si>
  <si>
    <t>"terasa T2n</t>
  </si>
  <si>
    <t>94</t>
  </si>
  <si>
    <t>5978651460</t>
  </si>
  <si>
    <t xml:space="preserve">Keramické vonkajšie dlaždice - protišmyk R11 rozmer 300x300x8 mm, </t>
  </si>
  <si>
    <t>1442424234</t>
  </si>
  <si>
    <t>95</t>
  </si>
  <si>
    <t>998771102</t>
  </si>
  <si>
    <t>Presun hmôt pre podlahy z dlaždíc v objektoch výšky nad 6 do 12 m</t>
  </si>
  <si>
    <t>2006801014</t>
  </si>
  <si>
    <t>96</t>
  </si>
  <si>
    <t>000100041</t>
  </si>
  <si>
    <t xml:space="preserve">Nepredvídané práce - finančná rezerva z dôvodu rekonštrukcie </t>
  </si>
  <si>
    <t>kpl</t>
  </si>
  <si>
    <t>1024</t>
  </si>
  <si>
    <t>-855086126</t>
  </si>
  <si>
    <t>1 "z dovodu nerealizácie sond do konštrukcií počas spracovania PD</t>
  </si>
  <si>
    <t>97</t>
  </si>
  <si>
    <t>000200061</t>
  </si>
  <si>
    <t>Prieskumné práce - stavebný prieskum stavebno - statického stavu</t>
  </si>
  <si>
    <t>-1227062124</t>
  </si>
  <si>
    <t>98</t>
  </si>
  <si>
    <t>000300013</t>
  </si>
  <si>
    <t>Geodetické práce - vykonávané pred výstavbou určenie priebehu nadzemného alebo podzemného existujúceho aj plánovaného vedenia</t>
  </si>
  <si>
    <t>-1301228251</t>
  </si>
  <si>
    <t>1  "pri prácach bleskozvodu</t>
  </si>
  <si>
    <t>99</t>
  </si>
  <si>
    <t>001000011</t>
  </si>
  <si>
    <t>Inžinierska činnosť - dozory autorský dozor projektanta</t>
  </si>
  <si>
    <t>1588401994</t>
  </si>
  <si>
    <t>100</t>
  </si>
  <si>
    <t>001000023</t>
  </si>
  <si>
    <t>Inžinierska činnosť - posudky energetický štítok obálky budovy</t>
  </si>
  <si>
    <t>2092595627</t>
  </si>
  <si>
    <t>101</t>
  </si>
  <si>
    <t>001000034</t>
  </si>
  <si>
    <t>Inžinierska činnosť - skúšky a revízie ostatné skúšky</t>
  </si>
  <si>
    <t>1562322407</t>
  </si>
  <si>
    <t>VP - Práce naviac</t>
  </si>
  <si>
    <t>PN</t>
  </si>
  <si>
    <t>BLESK - Bleskozvod</t>
  </si>
  <si>
    <t>Edecon s.r.o.</t>
  </si>
  <si>
    <t>N00 - Nepomenované práce</t>
  </si>
  <si>
    <t xml:space="preserve">    N01 - Nepomenovaný diel</t>
  </si>
  <si>
    <t>Projektové práce</t>
  </si>
  <si>
    <t>Iné VRN</t>
  </si>
  <si>
    <t>B</t>
  </si>
  <si>
    <t>Bleskozvod komplet - podrobný VV v časti PD Bleskozvod</t>
  </si>
  <si>
    <t>512</t>
  </si>
  <si>
    <t>-1867509394</t>
  </si>
  <si>
    <t>1) Súhrnný list stavby</t>
  </si>
  <si>
    <t>2) Rekapitulácia objektov</t>
  </si>
  <si>
    <t>/</t>
  </si>
  <si>
    <t>1) Krycí list rozpočtu</t>
  </si>
  <si>
    <t>2) Rekapitulácia rozpočtu</t>
  </si>
  <si>
    <t>3) Rozpočet</t>
  </si>
  <si>
    <t>Rekapitulácia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</si>
</sst>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0" fillId="2" borderId="0" xfId="0" applyFill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8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6" fillId="0" borderId="22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0" fontId="16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16" xfId="0" applyNumberFormat="1" applyFont="1" applyBorder="1" applyAlignment="1" applyProtection="1">
      <alignment vertical="center"/>
    </xf>
    <xf numFmtId="4" fontId="29" fillId="0" borderId="17" xfId="0" applyNumberFormat="1" applyFont="1" applyBorder="1" applyAlignment="1" applyProtection="1">
      <alignment vertical="center"/>
    </xf>
    <xf numFmtId="166" fontId="29" fillId="0" borderId="17" xfId="0" applyNumberFormat="1" applyFont="1" applyBorder="1" applyAlignment="1" applyProtection="1">
      <alignment vertical="center"/>
    </xf>
    <xf numFmtId="4" fontId="29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6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167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167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5" xfId="0" applyFont="1" applyBorder="1" applyAlignment="1" applyProtection="1">
      <alignment horizontal="center" vertical="center"/>
    </xf>
    <xf numFmtId="49" fontId="37" fillId="0" borderId="25" xfId="0" applyNumberFormat="1" applyFont="1" applyBorder="1" applyAlignment="1" applyProtection="1">
      <alignment horizontal="left" vertical="center" wrapText="1"/>
    </xf>
    <xf numFmtId="0" fontId="37" fillId="0" borderId="25" xfId="0" applyFont="1" applyBorder="1" applyAlignment="1" applyProtection="1">
      <alignment horizontal="center" vertical="center" wrapText="1"/>
    </xf>
    <xf numFmtId="167" fontId="37" fillId="4" borderId="25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>
      <alignment horizontal="center" vertical="center"/>
    </xf>
    <xf numFmtId="0" fontId="0" fillId="0" borderId="0" xfId="0"/>
    <xf numFmtId="0" fontId="14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7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0" xfId="0" applyNumberFormat="1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4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13" fillId="3" borderId="0" xfId="0" applyFont="1" applyFill="1" applyAlignment="1">
      <alignment horizontal="center" vertical="center"/>
    </xf>
    <xf numFmtId="0" fontId="16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" fontId="20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167" fontId="5" fillId="0" borderId="0" xfId="0" applyNumberFormat="1" applyFont="1" applyBorder="1" applyAlignment="1" applyProtection="1"/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6" borderId="23" xfId="0" applyFont="1" applyFill="1" applyBorder="1" applyAlignment="1" applyProtection="1">
      <alignment horizontal="center" vertical="center" wrapText="1"/>
    </xf>
    <xf numFmtId="0" fontId="32" fillId="6" borderId="23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35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36" fillId="0" borderId="12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 wrapText="1"/>
    </xf>
    <xf numFmtId="0" fontId="37" fillId="0" borderId="25" xfId="0" applyFont="1" applyBorder="1" applyAlignment="1" applyProtection="1">
      <alignment horizontal="left" vertical="center" wrapText="1"/>
    </xf>
    <xf numFmtId="0" fontId="37" fillId="0" borderId="25" xfId="0" applyFont="1" applyBorder="1" applyAlignment="1" applyProtection="1">
      <alignment vertical="center"/>
    </xf>
    <xf numFmtId="167" fontId="37" fillId="4" borderId="25" xfId="0" applyNumberFormat="1" applyFont="1" applyFill="1" applyBorder="1" applyAlignment="1" applyProtection="1">
      <alignment vertical="center"/>
      <protection locked="0"/>
    </xf>
    <xf numFmtId="167" fontId="37" fillId="0" borderId="25" xfId="0" applyNumberFormat="1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vertical="center"/>
      <protection locked="0"/>
    </xf>
    <xf numFmtId="167" fontId="25" fillId="0" borderId="12" xfId="0" applyNumberFormat="1" applyFont="1" applyBorder="1" applyAlignment="1" applyProtection="1"/>
    <xf numFmtId="167" fontId="3" fillId="0" borderId="12" xfId="0" applyNumberFormat="1" applyFont="1" applyBorder="1" applyAlignment="1" applyProtection="1">
      <alignment vertical="center"/>
    </xf>
    <xf numFmtId="167" fontId="5" fillId="0" borderId="17" xfId="0" applyNumberFormat="1" applyFont="1" applyBorder="1" applyAlignment="1" applyProtection="1"/>
    <xf numFmtId="167" fontId="5" fillId="0" borderId="17" xfId="0" applyNumberFormat="1" applyFont="1" applyBorder="1" applyAlignment="1" applyProtection="1">
      <alignment vertical="center"/>
    </xf>
    <xf numFmtId="167" fontId="5" fillId="0" borderId="0" xfId="0" applyNumberFormat="1" applyFont="1" applyBorder="1" applyAlignment="1" applyProtection="1">
      <alignment vertical="center"/>
    </xf>
    <xf numFmtId="167" fontId="6" fillId="0" borderId="17" xfId="0" applyNumberFormat="1" applyFont="1" applyBorder="1" applyAlignment="1" applyProtection="1"/>
    <xf numFmtId="167" fontId="6" fillId="0" borderId="17" xfId="0" applyNumberFormat="1" applyFont="1" applyBorder="1" applyAlignment="1" applyProtection="1">
      <alignment vertical="center"/>
    </xf>
    <xf numFmtId="167" fontId="5" fillId="0" borderId="23" xfId="0" applyNumberFormat="1" applyFont="1" applyBorder="1" applyAlignment="1" applyProtection="1"/>
    <xf numFmtId="167" fontId="5" fillId="0" borderId="23" xfId="0" applyNumberFormat="1" applyFont="1" applyBorder="1" applyAlignment="1" applyProtection="1">
      <alignment vertical="center"/>
    </xf>
    <xf numFmtId="167" fontId="5" fillId="0" borderId="12" xfId="0" applyNumberFormat="1" applyFont="1" applyBorder="1" applyAlignment="1" applyProtection="1"/>
    <xf numFmtId="167" fontId="5" fillId="0" borderId="12" xfId="0" applyNumberFormat="1" applyFont="1" applyBorder="1" applyAlignment="1" applyProtection="1">
      <alignment vertical="center"/>
    </xf>
    <xf numFmtId="167" fontId="6" fillId="0" borderId="23" xfId="0" applyNumberFormat="1" applyFont="1" applyBorder="1" applyAlignment="1" applyProtection="1"/>
    <xf numFmtId="167" fontId="6" fillId="0" borderId="23" xfId="0" applyNumberFormat="1" applyFont="1" applyBorder="1" applyAlignment="1" applyProtection="1">
      <alignment vertical="center"/>
    </xf>
    <xf numFmtId="0" fontId="39" fillId="0" borderId="0" xfId="1" applyFont="1" applyAlignment="1">
      <alignment horizontal="center" vertical="center"/>
    </xf>
    <xf numFmtId="0" fontId="12" fillId="2" borderId="0" xfId="0" applyFont="1" applyFill="1" applyAlignment="1" applyProtection="1">
      <alignment horizontal="left" vertical="center"/>
    </xf>
    <xf numFmtId="0" fontId="41" fillId="2" borderId="0" xfId="0" applyFont="1" applyFill="1" applyAlignment="1" applyProtection="1">
      <alignment vertical="center"/>
    </xf>
    <xf numFmtId="0" fontId="40" fillId="2" borderId="0" xfId="0" applyFont="1" applyFill="1" applyAlignment="1" applyProtection="1">
      <alignment horizontal="left" vertical="center"/>
    </xf>
    <xf numFmtId="0" fontId="42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42" fillId="2" borderId="0" xfId="1" applyFont="1" applyFill="1" applyAlignment="1" applyProtection="1">
      <alignment horizontal="center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CENKROSplusData\System\Temp\radD136D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kros.sk/11138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CENKROSplusData\System\Temp\rad2E1AB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kros.sk/11138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CENKROSplusData\System\Temp\rad1D9CD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kros.sk/1113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ok 1">
          <a:hlinkClick xmlns:r="http://schemas.openxmlformats.org/officeDocument/2006/relationships" r:id="rId1" tooltip="www.kros.sk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ok 1">
          <a:hlinkClick xmlns:r="http://schemas.openxmlformats.org/officeDocument/2006/relationships" r:id="rId1" tooltip="www.kros.sk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ok 1">
          <a:hlinkClick xmlns:r="http://schemas.openxmlformats.org/officeDocument/2006/relationships" r:id="rId1" tooltip="www.kros.sk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8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309" t="s">
        <v>0</v>
      </c>
      <c r="B1" s="310"/>
      <c r="C1" s="310"/>
      <c r="D1" s="311" t="s">
        <v>1</v>
      </c>
      <c r="E1" s="310"/>
      <c r="F1" s="310"/>
      <c r="G1" s="310"/>
      <c r="H1" s="310"/>
      <c r="I1" s="310"/>
      <c r="J1" s="310"/>
      <c r="K1" s="312" t="s">
        <v>714</v>
      </c>
      <c r="L1" s="312"/>
      <c r="M1" s="312"/>
      <c r="N1" s="312"/>
      <c r="O1" s="312"/>
      <c r="P1" s="312"/>
      <c r="Q1" s="312"/>
      <c r="R1" s="312"/>
      <c r="S1" s="312"/>
      <c r="T1" s="310"/>
      <c r="U1" s="310"/>
      <c r="V1" s="310"/>
      <c r="W1" s="312" t="s">
        <v>715</v>
      </c>
      <c r="X1" s="312"/>
      <c r="Y1" s="312"/>
      <c r="Z1" s="312"/>
      <c r="AA1" s="312"/>
      <c r="AB1" s="312"/>
      <c r="AC1" s="312"/>
      <c r="AD1" s="312"/>
      <c r="AE1" s="312"/>
      <c r="AF1" s="312"/>
      <c r="AG1" s="310"/>
      <c r="AH1" s="310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6" t="s">
        <v>4</v>
      </c>
      <c r="BU1" s="16" t="s">
        <v>4</v>
      </c>
    </row>
    <row r="2" spans="1:73" ht="36.950000000000003" customHeight="1" x14ac:dyDescent="0.3">
      <c r="C2" s="213" t="s">
        <v>5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  <c r="AO2" s="214"/>
      <c r="AP2" s="214"/>
      <c r="AR2" s="256" t="s">
        <v>6</v>
      </c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7" t="s">
        <v>7</v>
      </c>
      <c r="BT2" s="17" t="s">
        <v>8</v>
      </c>
    </row>
    <row r="3" spans="1:73" ht="6.95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7</v>
      </c>
      <c r="BT3" s="17" t="s">
        <v>8</v>
      </c>
    </row>
    <row r="4" spans="1:73" ht="36.950000000000003" customHeight="1" x14ac:dyDescent="0.3">
      <c r="B4" s="21"/>
      <c r="C4" s="215" t="s">
        <v>9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3"/>
      <c r="AS4" s="24" t="s">
        <v>10</v>
      </c>
      <c r="BE4" s="25" t="s">
        <v>11</v>
      </c>
      <c r="BS4" s="17" t="s">
        <v>7</v>
      </c>
    </row>
    <row r="5" spans="1:73" ht="14.45" customHeight="1" x14ac:dyDescent="0.3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20" t="s">
        <v>13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2"/>
      <c r="AQ5" s="23"/>
      <c r="BE5" s="217" t="s">
        <v>14</v>
      </c>
      <c r="BS5" s="17" t="s">
        <v>7</v>
      </c>
    </row>
    <row r="6" spans="1:73" ht="36.950000000000003" customHeight="1" x14ac:dyDescent="0.3">
      <c r="B6" s="21"/>
      <c r="C6" s="22"/>
      <c r="D6" s="28" t="s">
        <v>15</v>
      </c>
      <c r="E6" s="22"/>
      <c r="F6" s="22"/>
      <c r="G6" s="22"/>
      <c r="H6" s="22"/>
      <c r="I6" s="22"/>
      <c r="J6" s="22"/>
      <c r="K6" s="221" t="s">
        <v>16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2"/>
      <c r="AQ6" s="23"/>
      <c r="BE6" s="214"/>
      <c r="BS6" s="17" t="s">
        <v>7</v>
      </c>
    </row>
    <row r="7" spans="1:73" ht="14.45" customHeight="1" x14ac:dyDescent="0.3">
      <c r="B7" s="21"/>
      <c r="C7" s="22"/>
      <c r="D7" s="29" t="s">
        <v>17</v>
      </c>
      <c r="E7" s="22"/>
      <c r="F7" s="22"/>
      <c r="G7" s="22"/>
      <c r="H7" s="22"/>
      <c r="I7" s="22"/>
      <c r="J7" s="22"/>
      <c r="K7" s="27" t="s">
        <v>18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18</v>
      </c>
      <c r="AO7" s="22"/>
      <c r="AP7" s="22"/>
      <c r="AQ7" s="23"/>
      <c r="BE7" s="214"/>
      <c r="BS7" s="17" t="s">
        <v>7</v>
      </c>
    </row>
    <row r="8" spans="1:73" ht="14.45" customHeight="1" x14ac:dyDescent="0.3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3"/>
      <c r="BE8" s="214"/>
      <c r="BS8" s="17" t="s">
        <v>7</v>
      </c>
    </row>
    <row r="9" spans="1:73" ht="14.45" customHeight="1" x14ac:dyDescent="0.3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3"/>
      <c r="BE9" s="214"/>
      <c r="BS9" s="17" t="s">
        <v>7</v>
      </c>
    </row>
    <row r="10" spans="1:73" ht="14.45" customHeight="1" x14ac:dyDescent="0.3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18</v>
      </c>
      <c r="AO10" s="22"/>
      <c r="AP10" s="22"/>
      <c r="AQ10" s="23"/>
      <c r="BE10" s="214"/>
      <c r="BS10" s="17" t="s">
        <v>7</v>
      </c>
    </row>
    <row r="11" spans="1:73" ht="18.399999999999999" customHeight="1" x14ac:dyDescent="0.3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18</v>
      </c>
      <c r="AO11" s="22"/>
      <c r="AP11" s="22"/>
      <c r="AQ11" s="23"/>
      <c r="BE11" s="214"/>
      <c r="BS11" s="17" t="s">
        <v>7</v>
      </c>
    </row>
    <row r="12" spans="1:73" ht="6.95" customHeight="1" x14ac:dyDescent="0.3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3"/>
      <c r="BE12" s="214"/>
      <c r="BS12" s="17" t="s">
        <v>7</v>
      </c>
    </row>
    <row r="13" spans="1:73" ht="14.45" customHeight="1" x14ac:dyDescent="0.3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3"/>
      <c r="BE13" s="214"/>
      <c r="BS13" s="17" t="s">
        <v>7</v>
      </c>
    </row>
    <row r="14" spans="1:73" x14ac:dyDescent="0.3">
      <c r="B14" s="21"/>
      <c r="C14" s="22"/>
      <c r="D14" s="22"/>
      <c r="E14" s="222" t="s">
        <v>29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9" t="s">
        <v>27</v>
      </c>
      <c r="AL14" s="22"/>
      <c r="AM14" s="22"/>
      <c r="AN14" s="31" t="s">
        <v>29</v>
      </c>
      <c r="AO14" s="22"/>
      <c r="AP14" s="22"/>
      <c r="AQ14" s="23"/>
      <c r="BE14" s="214"/>
      <c r="BS14" s="17" t="s">
        <v>7</v>
      </c>
    </row>
    <row r="15" spans="1:73" ht="6.95" customHeight="1" x14ac:dyDescent="0.3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3"/>
      <c r="BE15" s="214"/>
      <c r="BS15" s="17" t="s">
        <v>4</v>
      </c>
    </row>
    <row r="16" spans="1:73" ht="14.45" customHeight="1" x14ac:dyDescent="0.3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18</v>
      </c>
      <c r="AO16" s="22"/>
      <c r="AP16" s="22"/>
      <c r="AQ16" s="23"/>
      <c r="BE16" s="214"/>
      <c r="BS16" s="17" t="s">
        <v>4</v>
      </c>
    </row>
    <row r="17" spans="2:71" ht="18.399999999999999" customHeight="1" x14ac:dyDescent="0.3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18</v>
      </c>
      <c r="AO17" s="22"/>
      <c r="AP17" s="22"/>
      <c r="AQ17" s="23"/>
      <c r="BE17" s="214"/>
      <c r="BS17" s="17" t="s">
        <v>32</v>
      </c>
    </row>
    <row r="18" spans="2:71" ht="6.95" customHeight="1" x14ac:dyDescent="0.3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3"/>
      <c r="BE18" s="214"/>
      <c r="BS18" s="17" t="s">
        <v>33</v>
      </c>
    </row>
    <row r="19" spans="2:71" ht="14.45" customHeight="1" x14ac:dyDescent="0.3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35</v>
      </c>
      <c r="AO19" s="22"/>
      <c r="AP19" s="22"/>
      <c r="AQ19" s="23"/>
      <c r="BE19" s="214"/>
      <c r="BS19" s="17" t="s">
        <v>33</v>
      </c>
    </row>
    <row r="20" spans="2:71" ht="18.399999999999999" customHeight="1" x14ac:dyDescent="0.3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18</v>
      </c>
      <c r="AO20" s="22"/>
      <c r="AP20" s="22"/>
      <c r="AQ20" s="23"/>
      <c r="BE20" s="214"/>
    </row>
    <row r="21" spans="2:71" ht="6.95" customHeight="1" x14ac:dyDescent="0.3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3"/>
      <c r="BE21" s="214"/>
    </row>
    <row r="22" spans="2:71" x14ac:dyDescent="0.3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3"/>
      <c r="BE22" s="214"/>
    </row>
    <row r="23" spans="2:71" ht="22.5" customHeight="1" x14ac:dyDescent="0.3">
      <c r="B23" s="21"/>
      <c r="C23" s="22"/>
      <c r="D23" s="22"/>
      <c r="E23" s="223" t="s">
        <v>18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2"/>
      <c r="AP23" s="22"/>
      <c r="AQ23" s="23"/>
      <c r="BE23" s="214"/>
    </row>
    <row r="24" spans="2:71" ht="6.95" customHeight="1" x14ac:dyDescent="0.3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3"/>
      <c r="BE24" s="214"/>
    </row>
    <row r="25" spans="2:71" ht="6.95" customHeight="1" x14ac:dyDescent="0.3">
      <c r="B25" s="21"/>
      <c r="C25" s="2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2"/>
      <c r="AQ25" s="23"/>
      <c r="BE25" s="214"/>
    </row>
    <row r="26" spans="2:71" ht="14.45" customHeight="1" x14ac:dyDescent="0.3">
      <c r="B26" s="21"/>
      <c r="C26" s="22"/>
      <c r="D26" s="33" t="s">
        <v>38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4">
        <f>ROUND(AG87,2)</f>
        <v>0</v>
      </c>
      <c r="AL26" s="216"/>
      <c r="AM26" s="216"/>
      <c r="AN26" s="216"/>
      <c r="AO26" s="216"/>
      <c r="AP26" s="22"/>
      <c r="AQ26" s="23"/>
      <c r="BE26" s="214"/>
    </row>
    <row r="27" spans="2:71" ht="14.45" customHeight="1" x14ac:dyDescent="0.3">
      <c r="B27" s="21"/>
      <c r="C27" s="22"/>
      <c r="D27" s="33" t="s">
        <v>39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4">
        <f>ROUND(AG91,2)</f>
        <v>0</v>
      </c>
      <c r="AL27" s="216"/>
      <c r="AM27" s="216"/>
      <c r="AN27" s="216"/>
      <c r="AO27" s="216"/>
      <c r="AP27" s="22"/>
      <c r="AQ27" s="23"/>
      <c r="BE27" s="214"/>
    </row>
    <row r="28" spans="2:71" s="1" customFormat="1" ht="6.95" customHeight="1" x14ac:dyDescent="0.3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218"/>
    </row>
    <row r="29" spans="2:71" s="1" customFormat="1" ht="25.9" customHeight="1" x14ac:dyDescent="0.3">
      <c r="B29" s="34"/>
      <c r="C29" s="35"/>
      <c r="D29" s="37" t="s">
        <v>40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25">
        <f>ROUND(AK26+AK27,2)</f>
        <v>0</v>
      </c>
      <c r="AL29" s="226"/>
      <c r="AM29" s="226"/>
      <c r="AN29" s="226"/>
      <c r="AO29" s="226"/>
      <c r="AP29" s="35"/>
      <c r="AQ29" s="36"/>
      <c r="BE29" s="218"/>
    </row>
    <row r="30" spans="2:71" s="1" customFormat="1" ht="6.95" customHeight="1" x14ac:dyDescent="0.3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218"/>
    </row>
    <row r="31" spans="2:71" s="2" customFormat="1" ht="14.45" customHeight="1" x14ac:dyDescent="0.3">
      <c r="B31" s="39"/>
      <c r="C31" s="40"/>
      <c r="D31" s="41" t="s">
        <v>41</v>
      </c>
      <c r="E31" s="40"/>
      <c r="F31" s="41" t="s">
        <v>42</v>
      </c>
      <c r="G31" s="40"/>
      <c r="H31" s="40"/>
      <c r="I31" s="40"/>
      <c r="J31" s="40"/>
      <c r="K31" s="40"/>
      <c r="L31" s="227">
        <v>0.2</v>
      </c>
      <c r="M31" s="228"/>
      <c r="N31" s="228"/>
      <c r="O31" s="228"/>
      <c r="P31" s="40"/>
      <c r="Q31" s="40"/>
      <c r="R31" s="40"/>
      <c r="S31" s="40"/>
      <c r="T31" s="43" t="s">
        <v>43</v>
      </c>
      <c r="U31" s="40"/>
      <c r="V31" s="40"/>
      <c r="W31" s="229">
        <f>ROUND(AZ87+SUM(CD92:CD96),2)</f>
        <v>0</v>
      </c>
      <c r="X31" s="228"/>
      <c r="Y31" s="228"/>
      <c r="Z31" s="228"/>
      <c r="AA31" s="228"/>
      <c r="AB31" s="228"/>
      <c r="AC31" s="228"/>
      <c r="AD31" s="228"/>
      <c r="AE31" s="228"/>
      <c r="AF31" s="40"/>
      <c r="AG31" s="40"/>
      <c r="AH31" s="40"/>
      <c r="AI31" s="40"/>
      <c r="AJ31" s="40"/>
      <c r="AK31" s="229">
        <f>ROUND(AV87+SUM(BY92:BY96),2)</f>
        <v>0</v>
      </c>
      <c r="AL31" s="228"/>
      <c r="AM31" s="228"/>
      <c r="AN31" s="228"/>
      <c r="AO31" s="228"/>
      <c r="AP31" s="40"/>
      <c r="AQ31" s="44"/>
      <c r="BE31" s="219"/>
    </row>
    <row r="32" spans="2:71" s="2" customFormat="1" ht="14.45" customHeight="1" x14ac:dyDescent="0.3">
      <c r="B32" s="39"/>
      <c r="C32" s="40"/>
      <c r="D32" s="40"/>
      <c r="E32" s="40"/>
      <c r="F32" s="41" t="s">
        <v>44</v>
      </c>
      <c r="G32" s="40"/>
      <c r="H32" s="40"/>
      <c r="I32" s="40"/>
      <c r="J32" s="40"/>
      <c r="K32" s="40"/>
      <c r="L32" s="227">
        <v>0.2</v>
      </c>
      <c r="M32" s="228"/>
      <c r="N32" s="228"/>
      <c r="O32" s="228"/>
      <c r="P32" s="40"/>
      <c r="Q32" s="40"/>
      <c r="R32" s="40"/>
      <c r="S32" s="40"/>
      <c r="T32" s="43" t="s">
        <v>43</v>
      </c>
      <c r="U32" s="40"/>
      <c r="V32" s="40"/>
      <c r="W32" s="229">
        <f>ROUND(BA87+SUM(CE92:CE96),2)</f>
        <v>0</v>
      </c>
      <c r="X32" s="228"/>
      <c r="Y32" s="228"/>
      <c r="Z32" s="228"/>
      <c r="AA32" s="228"/>
      <c r="AB32" s="228"/>
      <c r="AC32" s="228"/>
      <c r="AD32" s="228"/>
      <c r="AE32" s="228"/>
      <c r="AF32" s="40"/>
      <c r="AG32" s="40"/>
      <c r="AH32" s="40"/>
      <c r="AI32" s="40"/>
      <c r="AJ32" s="40"/>
      <c r="AK32" s="229">
        <f>ROUND(AW87+SUM(BZ92:BZ96),2)</f>
        <v>0</v>
      </c>
      <c r="AL32" s="228"/>
      <c r="AM32" s="228"/>
      <c r="AN32" s="228"/>
      <c r="AO32" s="228"/>
      <c r="AP32" s="40"/>
      <c r="AQ32" s="44"/>
      <c r="BE32" s="219"/>
    </row>
    <row r="33" spans="2:57" s="2" customFormat="1" ht="14.45" hidden="1" customHeight="1" x14ac:dyDescent="0.3">
      <c r="B33" s="39"/>
      <c r="C33" s="40"/>
      <c r="D33" s="40"/>
      <c r="E33" s="40"/>
      <c r="F33" s="41" t="s">
        <v>45</v>
      </c>
      <c r="G33" s="40"/>
      <c r="H33" s="40"/>
      <c r="I33" s="40"/>
      <c r="J33" s="40"/>
      <c r="K33" s="40"/>
      <c r="L33" s="227">
        <v>0.2</v>
      </c>
      <c r="M33" s="228"/>
      <c r="N33" s="228"/>
      <c r="O33" s="228"/>
      <c r="P33" s="40"/>
      <c r="Q33" s="40"/>
      <c r="R33" s="40"/>
      <c r="S33" s="40"/>
      <c r="T33" s="43" t="s">
        <v>43</v>
      </c>
      <c r="U33" s="40"/>
      <c r="V33" s="40"/>
      <c r="W33" s="229">
        <f>ROUND(BB87+SUM(CF92:CF96),2)</f>
        <v>0</v>
      </c>
      <c r="X33" s="228"/>
      <c r="Y33" s="228"/>
      <c r="Z33" s="228"/>
      <c r="AA33" s="228"/>
      <c r="AB33" s="228"/>
      <c r="AC33" s="228"/>
      <c r="AD33" s="228"/>
      <c r="AE33" s="228"/>
      <c r="AF33" s="40"/>
      <c r="AG33" s="40"/>
      <c r="AH33" s="40"/>
      <c r="AI33" s="40"/>
      <c r="AJ33" s="40"/>
      <c r="AK33" s="229">
        <v>0</v>
      </c>
      <c r="AL33" s="228"/>
      <c r="AM33" s="228"/>
      <c r="AN33" s="228"/>
      <c r="AO33" s="228"/>
      <c r="AP33" s="40"/>
      <c r="AQ33" s="44"/>
      <c r="BE33" s="219"/>
    </row>
    <row r="34" spans="2:57" s="2" customFormat="1" ht="14.45" hidden="1" customHeight="1" x14ac:dyDescent="0.3">
      <c r="B34" s="39"/>
      <c r="C34" s="40"/>
      <c r="D34" s="40"/>
      <c r="E34" s="40"/>
      <c r="F34" s="41" t="s">
        <v>46</v>
      </c>
      <c r="G34" s="40"/>
      <c r="H34" s="40"/>
      <c r="I34" s="40"/>
      <c r="J34" s="40"/>
      <c r="K34" s="40"/>
      <c r="L34" s="227">
        <v>0.2</v>
      </c>
      <c r="M34" s="228"/>
      <c r="N34" s="228"/>
      <c r="O34" s="228"/>
      <c r="P34" s="40"/>
      <c r="Q34" s="40"/>
      <c r="R34" s="40"/>
      <c r="S34" s="40"/>
      <c r="T34" s="43" t="s">
        <v>43</v>
      </c>
      <c r="U34" s="40"/>
      <c r="V34" s="40"/>
      <c r="W34" s="229">
        <f>ROUND(BC87+SUM(CG92:CG96),2)</f>
        <v>0</v>
      </c>
      <c r="X34" s="228"/>
      <c r="Y34" s="228"/>
      <c r="Z34" s="228"/>
      <c r="AA34" s="228"/>
      <c r="AB34" s="228"/>
      <c r="AC34" s="228"/>
      <c r="AD34" s="228"/>
      <c r="AE34" s="228"/>
      <c r="AF34" s="40"/>
      <c r="AG34" s="40"/>
      <c r="AH34" s="40"/>
      <c r="AI34" s="40"/>
      <c r="AJ34" s="40"/>
      <c r="AK34" s="229">
        <v>0</v>
      </c>
      <c r="AL34" s="228"/>
      <c r="AM34" s="228"/>
      <c r="AN34" s="228"/>
      <c r="AO34" s="228"/>
      <c r="AP34" s="40"/>
      <c r="AQ34" s="44"/>
      <c r="BE34" s="219"/>
    </row>
    <row r="35" spans="2:57" s="2" customFormat="1" ht="14.45" hidden="1" customHeight="1" x14ac:dyDescent="0.3">
      <c r="B35" s="39"/>
      <c r="C35" s="40"/>
      <c r="D35" s="40"/>
      <c r="E35" s="40"/>
      <c r="F35" s="41" t="s">
        <v>47</v>
      </c>
      <c r="G35" s="40"/>
      <c r="H35" s="40"/>
      <c r="I35" s="40"/>
      <c r="J35" s="40"/>
      <c r="K35" s="40"/>
      <c r="L35" s="227">
        <v>0</v>
      </c>
      <c r="M35" s="228"/>
      <c r="N35" s="228"/>
      <c r="O35" s="228"/>
      <c r="P35" s="40"/>
      <c r="Q35" s="40"/>
      <c r="R35" s="40"/>
      <c r="S35" s="40"/>
      <c r="T35" s="43" t="s">
        <v>43</v>
      </c>
      <c r="U35" s="40"/>
      <c r="V35" s="40"/>
      <c r="W35" s="229">
        <f>ROUND(BD87+SUM(CH92:CH96),2)</f>
        <v>0</v>
      </c>
      <c r="X35" s="228"/>
      <c r="Y35" s="228"/>
      <c r="Z35" s="228"/>
      <c r="AA35" s="228"/>
      <c r="AB35" s="228"/>
      <c r="AC35" s="228"/>
      <c r="AD35" s="228"/>
      <c r="AE35" s="228"/>
      <c r="AF35" s="40"/>
      <c r="AG35" s="40"/>
      <c r="AH35" s="40"/>
      <c r="AI35" s="40"/>
      <c r="AJ35" s="40"/>
      <c r="AK35" s="229">
        <v>0</v>
      </c>
      <c r="AL35" s="228"/>
      <c r="AM35" s="228"/>
      <c r="AN35" s="228"/>
      <c r="AO35" s="228"/>
      <c r="AP35" s="40"/>
      <c r="AQ35" s="44"/>
    </row>
    <row r="36" spans="2:57" s="1" customFormat="1" ht="6.95" customHeight="1" x14ac:dyDescent="0.3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 x14ac:dyDescent="0.3">
      <c r="B37" s="34"/>
      <c r="C37" s="45"/>
      <c r="D37" s="46" t="s">
        <v>48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49</v>
      </c>
      <c r="U37" s="47"/>
      <c r="V37" s="47"/>
      <c r="W37" s="47"/>
      <c r="X37" s="230" t="s">
        <v>50</v>
      </c>
      <c r="Y37" s="231"/>
      <c r="Z37" s="231"/>
      <c r="AA37" s="231"/>
      <c r="AB37" s="231"/>
      <c r="AC37" s="47"/>
      <c r="AD37" s="47"/>
      <c r="AE37" s="47"/>
      <c r="AF37" s="47"/>
      <c r="AG37" s="47"/>
      <c r="AH37" s="47"/>
      <c r="AI37" s="47"/>
      <c r="AJ37" s="47"/>
      <c r="AK37" s="232">
        <f>SUM(AK29:AK35)</f>
        <v>0</v>
      </c>
      <c r="AL37" s="231"/>
      <c r="AM37" s="231"/>
      <c r="AN37" s="231"/>
      <c r="AO37" s="233"/>
      <c r="AP37" s="45"/>
      <c r="AQ37" s="36"/>
    </row>
    <row r="38" spans="2:57" s="1" customFormat="1" ht="14.45" customHeight="1" x14ac:dyDescent="0.3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 x14ac:dyDescent="0.3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3"/>
    </row>
    <row r="40" spans="2:57" ht="13.5" x14ac:dyDescent="0.3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3"/>
    </row>
    <row r="41" spans="2:57" ht="13.5" x14ac:dyDescent="0.3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3"/>
    </row>
    <row r="42" spans="2:57" ht="13.5" x14ac:dyDescent="0.3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3"/>
    </row>
    <row r="43" spans="2:57" ht="13.5" x14ac:dyDescent="0.3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3"/>
    </row>
    <row r="44" spans="2:57" ht="13.5" x14ac:dyDescent="0.3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3"/>
    </row>
    <row r="45" spans="2:57" ht="13.5" x14ac:dyDescent="0.3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3"/>
    </row>
    <row r="46" spans="2:57" ht="13.5" x14ac:dyDescent="0.3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3"/>
    </row>
    <row r="47" spans="2:57" ht="13.5" x14ac:dyDescent="0.3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3"/>
    </row>
    <row r="48" spans="2:57" ht="13.5" x14ac:dyDescent="0.3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3"/>
    </row>
    <row r="49" spans="2:43" s="1" customFormat="1" x14ac:dyDescent="0.3">
      <c r="B49" s="34"/>
      <c r="C49" s="35"/>
      <c r="D49" s="49" t="s">
        <v>51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52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 x14ac:dyDescent="0.3">
      <c r="B50" s="21"/>
      <c r="C50" s="22"/>
      <c r="D50" s="5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53"/>
      <c r="AA50" s="22"/>
      <c r="AB50" s="22"/>
      <c r="AC50" s="5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53"/>
      <c r="AP50" s="22"/>
      <c r="AQ50" s="23"/>
    </row>
    <row r="51" spans="2:43" ht="13.5" x14ac:dyDescent="0.3">
      <c r="B51" s="21"/>
      <c r="C51" s="22"/>
      <c r="D51" s="5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53"/>
      <c r="AA51" s="22"/>
      <c r="AB51" s="22"/>
      <c r="AC51" s="5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53"/>
      <c r="AP51" s="22"/>
      <c r="AQ51" s="23"/>
    </row>
    <row r="52" spans="2:43" ht="13.5" x14ac:dyDescent="0.3">
      <c r="B52" s="21"/>
      <c r="C52" s="22"/>
      <c r="D52" s="5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53"/>
      <c r="AA52" s="22"/>
      <c r="AB52" s="22"/>
      <c r="AC52" s="5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53"/>
      <c r="AP52" s="22"/>
      <c r="AQ52" s="23"/>
    </row>
    <row r="53" spans="2:43" ht="13.5" x14ac:dyDescent="0.3">
      <c r="B53" s="21"/>
      <c r="C53" s="22"/>
      <c r="D53" s="5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53"/>
      <c r="AA53" s="22"/>
      <c r="AB53" s="22"/>
      <c r="AC53" s="5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53"/>
      <c r="AP53" s="22"/>
      <c r="AQ53" s="23"/>
    </row>
    <row r="54" spans="2:43" ht="13.5" x14ac:dyDescent="0.3">
      <c r="B54" s="21"/>
      <c r="C54" s="22"/>
      <c r="D54" s="5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53"/>
      <c r="AA54" s="22"/>
      <c r="AB54" s="22"/>
      <c r="AC54" s="5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53"/>
      <c r="AP54" s="22"/>
      <c r="AQ54" s="23"/>
    </row>
    <row r="55" spans="2:43" ht="13.5" x14ac:dyDescent="0.3">
      <c r="B55" s="21"/>
      <c r="C55" s="22"/>
      <c r="D55" s="5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53"/>
      <c r="AA55" s="22"/>
      <c r="AB55" s="22"/>
      <c r="AC55" s="5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53"/>
      <c r="AP55" s="22"/>
      <c r="AQ55" s="23"/>
    </row>
    <row r="56" spans="2:43" ht="13.5" x14ac:dyDescent="0.3">
      <c r="B56" s="21"/>
      <c r="C56" s="22"/>
      <c r="D56" s="5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53"/>
      <c r="AA56" s="22"/>
      <c r="AB56" s="22"/>
      <c r="AC56" s="5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53"/>
      <c r="AP56" s="22"/>
      <c r="AQ56" s="23"/>
    </row>
    <row r="57" spans="2:43" ht="13.5" x14ac:dyDescent="0.3">
      <c r="B57" s="21"/>
      <c r="C57" s="22"/>
      <c r="D57" s="5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53"/>
      <c r="AA57" s="22"/>
      <c r="AB57" s="22"/>
      <c r="AC57" s="5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53"/>
      <c r="AP57" s="22"/>
      <c r="AQ57" s="23"/>
    </row>
    <row r="58" spans="2:43" s="1" customFormat="1" x14ac:dyDescent="0.3">
      <c r="B58" s="34"/>
      <c r="C58" s="35"/>
      <c r="D58" s="54" t="s">
        <v>53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54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53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54</v>
      </c>
      <c r="AN58" s="55"/>
      <c r="AO58" s="57"/>
      <c r="AP58" s="35"/>
      <c r="AQ58" s="36"/>
    </row>
    <row r="59" spans="2:43" ht="13.5" x14ac:dyDescent="0.3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3"/>
    </row>
    <row r="60" spans="2:43" s="1" customFormat="1" x14ac:dyDescent="0.3">
      <c r="B60" s="34"/>
      <c r="C60" s="35"/>
      <c r="D60" s="49" t="s">
        <v>55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56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 x14ac:dyDescent="0.3">
      <c r="B61" s="21"/>
      <c r="C61" s="22"/>
      <c r="D61" s="5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53"/>
      <c r="AA61" s="22"/>
      <c r="AB61" s="22"/>
      <c r="AC61" s="5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53"/>
      <c r="AP61" s="22"/>
      <c r="AQ61" s="23"/>
    </row>
    <row r="62" spans="2:43" ht="13.5" x14ac:dyDescent="0.3">
      <c r="B62" s="21"/>
      <c r="C62" s="22"/>
      <c r="D62" s="5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53"/>
      <c r="AA62" s="22"/>
      <c r="AB62" s="22"/>
      <c r="AC62" s="5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53"/>
      <c r="AP62" s="22"/>
      <c r="AQ62" s="23"/>
    </row>
    <row r="63" spans="2:43" ht="13.5" x14ac:dyDescent="0.3">
      <c r="B63" s="21"/>
      <c r="C63" s="22"/>
      <c r="D63" s="5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53"/>
      <c r="AA63" s="22"/>
      <c r="AB63" s="22"/>
      <c r="AC63" s="5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53"/>
      <c r="AP63" s="22"/>
      <c r="AQ63" s="23"/>
    </row>
    <row r="64" spans="2:43" ht="13.5" x14ac:dyDescent="0.3">
      <c r="B64" s="21"/>
      <c r="C64" s="22"/>
      <c r="D64" s="5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53"/>
      <c r="AA64" s="22"/>
      <c r="AB64" s="22"/>
      <c r="AC64" s="5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53"/>
      <c r="AP64" s="22"/>
      <c r="AQ64" s="23"/>
    </row>
    <row r="65" spans="2:43" ht="13.5" x14ac:dyDescent="0.3">
      <c r="B65" s="21"/>
      <c r="C65" s="22"/>
      <c r="D65" s="5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53"/>
      <c r="AA65" s="22"/>
      <c r="AB65" s="22"/>
      <c r="AC65" s="5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53"/>
      <c r="AP65" s="22"/>
      <c r="AQ65" s="23"/>
    </row>
    <row r="66" spans="2:43" ht="13.5" x14ac:dyDescent="0.3">
      <c r="B66" s="21"/>
      <c r="C66" s="22"/>
      <c r="D66" s="5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53"/>
      <c r="AA66" s="22"/>
      <c r="AB66" s="22"/>
      <c r="AC66" s="5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53"/>
      <c r="AP66" s="22"/>
      <c r="AQ66" s="23"/>
    </row>
    <row r="67" spans="2:43" ht="13.5" x14ac:dyDescent="0.3">
      <c r="B67" s="21"/>
      <c r="C67" s="22"/>
      <c r="D67" s="5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53"/>
      <c r="AA67" s="22"/>
      <c r="AB67" s="22"/>
      <c r="AC67" s="5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53"/>
      <c r="AP67" s="22"/>
      <c r="AQ67" s="23"/>
    </row>
    <row r="68" spans="2:43" ht="13.5" x14ac:dyDescent="0.3">
      <c r="B68" s="21"/>
      <c r="C68" s="22"/>
      <c r="D68" s="5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53"/>
      <c r="AA68" s="22"/>
      <c r="AB68" s="22"/>
      <c r="AC68" s="5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53"/>
      <c r="AP68" s="22"/>
      <c r="AQ68" s="23"/>
    </row>
    <row r="69" spans="2:43" s="1" customFormat="1" x14ac:dyDescent="0.3">
      <c r="B69" s="34"/>
      <c r="C69" s="35"/>
      <c r="D69" s="54" t="s">
        <v>53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54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53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54</v>
      </c>
      <c r="AN69" s="55"/>
      <c r="AO69" s="57"/>
      <c r="AP69" s="35"/>
      <c r="AQ69" s="36"/>
    </row>
    <row r="70" spans="2:43" s="1" customFormat="1" ht="6.95" customHeight="1" x14ac:dyDescent="0.3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 x14ac:dyDescent="0.3">
      <c r="B76" s="34"/>
      <c r="C76" s="215" t="s">
        <v>57</v>
      </c>
      <c r="D76" s="234"/>
      <c r="E76" s="234"/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  <c r="X76" s="234"/>
      <c r="Y76" s="234"/>
      <c r="Z76" s="234"/>
      <c r="AA76" s="234"/>
      <c r="AB76" s="234"/>
      <c r="AC76" s="234"/>
      <c r="AD76" s="234"/>
      <c r="AE76" s="234"/>
      <c r="AF76" s="234"/>
      <c r="AG76" s="234"/>
      <c r="AH76" s="234"/>
      <c r="AI76" s="234"/>
      <c r="AJ76" s="234"/>
      <c r="AK76" s="234"/>
      <c r="AL76" s="234"/>
      <c r="AM76" s="234"/>
      <c r="AN76" s="234"/>
      <c r="AO76" s="234"/>
      <c r="AP76" s="234"/>
      <c r="AQ76" s="36"/>
    </row>
    <row r="77" spans="2:43" s="3" customFormat="1" ht="14.45" customHeight="1" x14ac:dyDescent="0.3">
      <c r="B77" s="64"/>
      <c r="C77" s="29" t="s">
        <v>12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AG201910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 x14ac:dyDescent="0.3">
      <c r="B78" s="67"/>
      <c r="C78" s="68" t="s">
        <v>15</v>
      </c>
      <c r="D78" s="69"/>
      <c r="E78" s="69"/>
      <c r="F78" s="69"/>
      <c r="G78" s="69"/>
      <c r="H78" s="69"/>
      <c r="I78" s="69"/>
      <c r="J78" s="69"/>
      <c r="K78" s="69"/>
      <c r="L78" s="235" t="str">
        <f>K6</f>
        <v>Rekonštrukcia strechy-zateplenie a hydroizolácia MŠ V jame</v>
      </c>
      <c r="M78" s="236"/>
      <c r="N78" s="236"/>
      <c r="O78" s="236"/>
      <c r="P78" s="236"/>
      <c r="Q78" s="236"/>
      <c r="R78" s="236"/>
      <c r="S78" s="236"/>
      <c r="T78" s="236"/>
      <c r="U78" s="236"/>
      <c r="V78" s="236"/>
      <c r="W78" s="236"/>
      <c r="X78" s="236"/>
      <c r="Y78" s="236"/>
      <c r="Z78" s="236"/>
      <c r="AA78" s="236"/>
      <c r="AB78" s="236"/>
      <c r="AC78" s="236"/>
      <c r="AD78" s="236"/>
      <c r="AE78" s="236"/>
      <c r="AF78" s="236"/>
      <c r="AG78" s="236"/>
      <c r="AH78" s="236"/>
      <c r="AI78" s="236"/>
      <c r="AJ78" s="236"/>
      <c r="AK78" s="236"/>
      <c r="AL78" s="236"/>
      <c r="AM78" s="236"/>
      <c r="AN78" s="236"/>
      <c r="AO78" s="236"/>
      <c r="AP78" s="69"/>
      <c r="AQ78" s="70"/>
    </row>
    <row r="79" spans="2:43" s="1" customFormat="1" ht="6.95" customHeight="1" x14ac:dyDescent="0.3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x14ac:dyDescent="0.3">
      <c r="B80" s="34"/>
      <c r="C80" s="29" t="s">
        <v>20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Trnava, V jame 7224/27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22</v>
      </c>
      <c r="AJ80" s="35"/>
      <c r="AK80" s="35"/>
      <c r="AL80" s="35"/>
      <c r="AM80" s="72" t="str">
        <f>IF(AN8= "","",AN8)</f>
        <v>7. 12. 2019</v>
      </c>
      <c r="AN80" s="35"/>
      <c r="AO80" s="35"/>
      <c r="AP80" s="35"/>
      <c r="AQ80" s="36"/>
    </row>
    <row r="81" spans="1:89" s="1" customFormat="1" ht="6.95" customHeight="1" x14ac:dyDescent="0.3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x14ac:dyDescent="0.3">
      <c r="B82" s="34"/>
      <c r="C82" s="29" t="s">
        <v>24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STEFE Trnava, s.r.o.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30</v>
      </c>
      <c r="AJ82" s="35"/>
      <c r="AK82" s="35"/>
      <c r="AL82" s="35"/>
      <c r="AM82" s="237" t="str">
        <f>IF(E17="","",E17)</f>
        <v xml:space="preserve"> </v>
      </c>
      <c r="AN82" s="234"/>
      <c r="AO82" s="234"/>
      <c r="AP82" s="234"/>
      <c r="AQ82" s="36"/>
      <c r="AS82" s="238" t="s">
        <v>58</v>
      </c>
      <c r="AT82" s="239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 x14ac:dyDescent="0.3">
      <c r="B83" s="34"/>
      <c r="C83" s="29" t="s">
        <v>28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34</v>
      </c>
      <c r="AJ83" s="35"/>
      <c r="AK83" s="35"/>
      <c r="AL83" s="35"/>
      <c r="AM83" s="237" t="str">
        <f>IF(E20="","",E20)</f>
        <v>AVING s.r.o.</v>
      </c>
      <c r="AN83" s="234"/>
      <c r="AO83" s="234"/>
      <c r="AP83" s="234"/>
      <c r="AQ83" s="36"/>
      <c r="AS83" s="240"/>
      <c r="AT83" s="241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 x14ac:dyDescent="0.3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42"/>
      <c r="AT84" s="234"/>
      <c r="AU84" s="35"/>
      <c r="AV84" s="35"/>
      <c r="AW84" s="35"/>
      <c r="AX84" s="35"/>
      <c r="AY84" s="35"/>
      <c r="AZ84" s="35"/>
      <c r="BA84" s="35"/>
      <c r="BB84" s="35"/>
      <c r="BC84" s="35"/>
      <c r="BD84" s="78"/>
    </row>
    <row r="85" spans="1:89" s="1" customFormat="1" ht="29.25" customHeight="1" x14ac:dyDescent="0.3">
      <c r="B85" s="34"/>
      <c r="C85" s="243" t="s">
        <v>59</v>
      </c>
      <c r="D85" s="244"/>
      <c r="E85" s="244"/>
      <c r="F85" s="244"/>
      <c r="G85" s="244"/>
      <c r="H85" s="79"/>
      <c r="I85" s="245" t="s">
        <v>60</v>
      </c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4"/>
      <c r="AG85" s="245" t="s">
        <v>61</v>
      </c>
      <c r="AH85" s="244"/>
      <c r="AI85" s="244"/>
      <c r="AJ85" s="244"/>
      <c r="AK85" s="244"/>
      <c r="AL85" s="244"/>
      <c r="AM85" s="244"/>
      <c r="AN85" s="245" t="s">
        <v>62</v>
      </c>
      <c r="AO85" s="244"/>
      <c r="AP85" s="246"/>
      <c r="AQ85" s="36"/>
      <c r="AS85" s="80" t="s">
        <v>63</v>
      </c>
      <c r="AT85" s="81" t="s">
        <v>64</v>
      </c>
      <c r="AU85" s="81" t="s">
        <v>65</v>
      </c>
      <c r="AV85" s="81" t="s">
        <v>66</v>
      </c>
      <c r="AW85" s="81" t="s">
        <v>67</v>
      </c>
      <c r="AX85" s="81" t="s">
        <v>68</v>
      </c>
      <c r="AY85" s="81" t="s">
        <v>69</v>
      </c>
      <c r="AZ85" s="81" t="s">
        <v>70</v>
      </c>
      <c r="BA85" s="81" t="s">
        <v>71</v>
      </c>
      <c r="BB85" s="81" t="s">
        <v>72</v>
      </c>
      <c r="BC85" s="81" t="s">
        <v>73</v>
      </c>
      <c r="BD85" s="82" t="s">
        <v>74</v>
      </c>
    </row>
    <row r="86" spans="1:89" s="1" customFormat="1" ht="10.9" customHeight="1" x14ac:dyDescent="0.3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3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 x14ac:dyDescent="0.3">
      <c r="B87" s="67"/>
      <c r="C87" s="84" t="s">
        <v>75</v>
      </c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253">
        <f>ROUND(SUM(AG88:AG89),2)</f>
        <v>0</v>
      </c>
      <c r="AH87" s="253"/>
      <c r="AI87" s="253"/>
      <c r="AJ87" s="253"/>
      <c r="AK87" s="253"/>
      <c r="AL87" s="253"/>
      <c r="AM87" s="253"/>
      <c r="AN87" s="254">
        <f>SUM(AG87,AT87)</f>
        <v>0</v>
      </c>
      <c r="AO87" s="254"/>
      <c r="AP87" s="254"/>
      <c r="AQ87" s="70"/>
      <c r="AS87" s="86">
        <f>ROUND(SUM(AS88:AS89),2)</f>
        <v>0</v>
      </c>
      <c r="AT87" s="87">
        <f>ROUND(SUM(AV87:AW87),2)</f>
        <v>0</v>
      </c>
      <c r="AU87" s="88">
        <f>ROUND(SUM(AU88:AU89),5)</f>
        <v>0</v>
      </c>
      <c r="AV87" s="87">
        <f>ROUND(AZ87*L31,2)</f>
        <v>0</v>
      </c>
      <c r="AW87" s="87">
        <f>ROUND(BA87*L32,2)</f>
        <v>0</v>
      </c>
      <c r="AX87" s="87">
        <f>ROUND(BB87*L31,2)</f>
        <v>0</v>
      </c>
      <c r="AY87" s="87">
        <f>ROUND(BC87*L32,2)</f>
        <v>0</v>
      </c>
      <c r="AZ87" s="87">
        <f>ROUND(SUM(AZ88:AZ89),2)</f>
        <v>0</v>
      </c>
      <c r="BA87" s="87">
        <f>ROUND(SUM(BA88:BA89),2)</f>
        <v>0</v>
      </c>
      <c r="BB87" s="87">
        <f>ROUND(SUM(BB88:BB89),2)</f>
        <v>0</v>
      </c>
      <c r="BC87" s="87">
        <f>ROUND(SUM(BC88:BC89),2)</f>
        <v>0</v>
      </c>
      <c r="BD87" s="89">
        <f>ROUND(SUM(BD88:BD89),2)</f>
        <v>0</v>
      </c>
      <c r="BS87" s="90" t="s">
        <v>76</v>
      </c>
      <c r="BT87" s="90" t="s">
        <v>77</v>
      </c>
      <c r="BU87" s="91" t="s">
        <v>78</v>
      </c>
      <c r="BV87" s="90" t="s">
        <v>79</v>
      </c>
      <c r="BW87" s="90" t="s">
        <v>80</v>
      </c>
      <c r="BX87" s="90" t="s">
        <v>81</v>
      </c>
    </row>
    <row r="88" spans="1:89" s="5" customFormat="1" ht="37.5" customHeight="1" x14ac:dyDescent="0.3">
      <c r="A88" s="308" t="s">
        <v>716</v>
      </c>
      <c r="B88" s="92"/>
      <c r="C88" s="93"/>
      <c r="D88" s="249" t="s">
        <v>82</v>
      </c>
      <c r="E88" s="248"/>
      <c r="F88" s="248"/>
      <c r="G88" s="248"/>
      <c r="H88" s="248"/>
      <c r="I88" s="94"/>
      <c r="J88" s="249" t="s">
        <v>83</v>
      </c>
      <c r="K88" s="248"/>
      <c r="L88" s="248"/>
      <c r="M88" s="248"/>
      <c r="N88" s="248"/>
      <c r="O88" s="248"/>
      <c r="P88" s="248"/>
      <c r="Q88" s="248"/>
      <c r="R88" s="248"/>
      <c r="S88" s="248"/>
      <c r="T88" s="248"/>
      <c r="U88" s="248"/>
      <c r="V88" s="248"/>
      <c r="W88" s="248"/>
      <c r="X88" s="248"/>
      <c r="Y88" s="248"/>
      <c r="Z88" s="248"/>
      <c r="AA88" s="248"/>
      <c r="AB88" s="248"/>
      <c r="AC88" s="248"/>
      <c r="AD88" s="248"/>
      <c r="AE88" s="248"/>
      <c r="AF88" s="248"/>
      <c r="AG88" s="247">
        <f>'ARCH - Rekonštrukcia stre...'!M30</f>
        <v>0</v>
      </c>
      <c r="AH88" s="248"/>
      <c r="AI88" s="248"/>
      <c r="AJ88" s="248"/>
      <c r="AK88" s="248"/>
      <c r="AL88" s="248"/>
      <c r="AM88" s="248"/>
      <c r="AN88" s="247">
        <f>SUM(AG88,AT88)</f>
        <v>0</v>
      </c>
      <c r="AO88" s="248"/>
      <c r="AP88" s="248"/>
      <c r="AQ88" s="95"/>
      <c r="AS88" s="96">
        <f>'ARCH - Rekonštrukcia stre...'!M28</f>
        <v>0</v>
      </c>
      <c r="AT88" s="97">
        <f>ROUND(SUM(AV88:AW88),2)</f>
        <v>0</v>
      </c>
      <c r="AU88" s="98">
        <f>'ARCH - Rekonštrukcia stre...'!W135</f>
        <v>0</v>
      </c>
      <c r="AV88" s="97">
        <f>'ARCH - Rekonštrukcia stre...'!M32</f>
        <v>0</v>
      </c>
      <c r="AW88" s="97">
        <f>'ARCH - Rekonštrukcia stre...'!M33</f>
        <v>0</v>
      </c>
      <c r="AX88" s="97">
        <f>'ARCH - Rekonštrukcia stre...'!M34</f>
        <v>0</v>
      </c>
      <c r="AY88" s="97">
        <f>'ARCH - Rekonštrukcia stre...'!M35</f>
        <v>0</v>
      </c>
      <c r="AZ88" s="97">
        <f>'ARCH - Rekonštrukcia stre...'!H32</f>
        <v>0</v>
      </c>
      <c r="BA88" s="97">
        <f>'ARCH - Rekonštrukcia stre...'!H33</f>
        <v>0</v>
      </c>
      <c r="BB88" s="97">
        <f>'ARCH - Rekonštrukcia stre...'!H34</f>
        <v>0</v>
      </c>
      <c r="BC88" s="97">
        <f>'ARCH - Rekonštrukcia stre...'!H35</f>
        <v>0</v>
      </c>
      <c r="BD88" s="99">
        <f>'ARCH - Rekonštrukcia stre...'!H36</f>
        <v>0</v>
      </c>
      <c r="BT88" s="100" t="s">
        <v>84</v>
      </c>
      <c r="BV88" s="100" t="s">
        <v>79</v>
      </c>
      <c r="BW88" s="100" t="s">
        <v>85</v>
      </c>
      <c r="BX88" s="100" t="s">
        <v>80</v>
      </c>
    </row>
    <row r="89" spans="1:89" s="5" customFormat="1" ht="22.5" customHeight="1" x14ac:dyDescent="0.3">
      <c r="A89" s="308" t="s">
        <v>716</v>
      </c>
      <c r="B89" s="92"/>
      <c r="C89" s="93"/>
      <c r="D89" s="249" t="s">
        <v>86</v>
      </c>
      <c r="E89" s="248"/>
      <c r="F89" s="248"/>
      <c r="G89" s="248"/>
      <c r="H89" s="248"/>
      <c r="I89" s="94"/>
      <c r="J89" s="249" t="s">
        <v>87</v>
      </c>
      <c r="K89" s="248"/>
      <c r="L89" s="248"/>
      <c r="M89" s="248"/>
      <c r="N89" s="248"/>
      <c r="O89" s="248"/>
      <c r="P89" s="248"/>
      <c r="Q89" s="248"/>
      <c r="R89" s="248"/>
      <c r="S89" s="248"/>
      <c r="T89" s="248"/>
      <c r="U89" s="248"/>
      <c r="V89" s="248"/>
      <c r="W89" s="248"/>
      <c r="X89" s="248"/>
      <c r="Y89" s="248"/>
      <c r="Z89" s="248"/>
      <c r="AA89" s="248"/>
      <c r="AB89" s="248"/>
      <c r="AC89" s="248"/>
      <c r="AD89" s="248"/>
      <c r="AE89" s="248"/>
      <c r="AF89" s="248"/>
      <c r="AG89" s="247">
        <f>'BLESK - Bleskozvod'!M30</f>
        <v>0</v>
      </c>
      <c r="AH89" s="248"/>
      <c r="AI89" s="248"/>
      <c r="AJ89" s="248"/>
      <c r="AK89" s="248"/>
      <c r="AL89" s="248"/>
      <c r="AM89" s="248"/>
      <c r="AN89" s="247">
        <f>SUM(AG89,AT89)</f>
        <v>0</v>
      </c>
      <c r="AO89" s="248"/>
      <c r="AP89" s="248"/>
      <c r="AQ89" s="95"/>
      <c r="AS89" s="101">
        <f>'BLESK - Bleskozvod'!M28</f>
        <v>0</v>
      </c>
      <c r="AT89" s="102">
        <f>ROUND(SUM(AV89:AW89),2)</f>
        <v>0</v>
      </c>
      <c r="AU89" s="103">
        <f>'BLESK - Bleskozvod'!W118</f>
        <v>0</v>
      </c>
      <c r="AV89" s="102">
        <f>'BLESK - Bleskozvod'!M32</f>
        <v>0</v>
      </c>
      <c r="AW89" s="102">
        <f>'BLESK - Bleskozvod'!M33</f>
        <v>0</v>
      </c>
      <c r="AX89" s="102">
        <f>'BLESK - Bleskozvod'!M34</f>
        <v>0</v>
      </c>
      <c r="AY89" s="102">
        <f>'BLESK - Bleskozvod'!M35</f>
        <v>0</v>
      </c>
      <c r="AZ89" s="102">
        <f>'BLESK - Bleskozvod'!H32</f>
        <v>0</v>
      </c>
      <c r="BA89" s="102">
        <f>'BLESK - Bleskozvod'!H33</f>
        <v>0</v>
      </c>
      <c r="BB89" s="102">
        <f>'BLESK - Bleskozvod'!H34</f>
        <v>0</v>
      </c>
      <c r="BC89" s="102">
        <f>'BLESK - Bleskozvod'!H35</f>
        <v>0</v>
      </c>
      <c r="BD89" s="104">
        <f>'BLESK - Bleskozvod'!H36</f>
        <v>0</v>
      </c>
      <c r="BT89" s="100" t="s">
        <v>84</v>
      </c>
      <c r="BV89" s="100" t="s">
        <v>79</v>
      </c>
      <c r="BW89" s="100" t="s">
        <v>88</v>
      </c>
      <c r="BX89" s="100" t="s">
        <v>80</v>
      </c>
    </row>
    <row r="90" spans="1:89" ht="13.5" x14ac:dyDescent="0.3">
      <c r="B90" s="21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3"/>
    </row>
    <row r="91" spans="1:89" s="1" customFormat="1" ht="30" customHeight="1" x14ac:dyDescent="0.3">
      <c r="B91" s="34"/>
      <c r="C91" s="84" t="s">
        <v>89</v>
      </c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54">
        <f>ROUND(SUM(AG92:AG95),2)</f>
        <v>0</v>
      </c>
      <c r="AH91" s="234"/>
      <c r="AI91" s="234"/>
      <c r="AJ91" s="234"/>
      <c r="AK91" s="234"/>
      <c r="AL91" s="234"/>
      <c r="AM91" s="234"/>
      <c r="AN91" s="254">
        <f>ROUND(SUM(AN92:AN95),2)</f>
        <v>0</v>
      </c>
      <c r="AO91" s="234"/>
      <c r="AP91" s="234"/>
      <c r="AQ91" s="36"/>
      <c r="AS91" s="80" t="s">
        <v>90</v>
      </c>
      <c r="AT91" s="81" t="s">
        <v>91</v>
      </c>
      <c r="AU91" s="81" t="s">
        <v>41</v>
      </c>
      <c r="AV91" s="82" t="s">
        <v>64</v>
      </c>
    </row>
    <row r="92" spans="1:89" s="1" customFormat="1" ht="19.899999999999999" customHeight="1" x14ac:dyDescent="0.3">
      <c r="B92" s="34"/>
      <c r="C92" s="35"/>
      <c r="D92" s="105" t="s">
        <v>92</v>
      </c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250">
        <f>ROUND(AG87*AS92,2)</f>
        <v>0</v>
      </c>
      <c r="AH92" s="234"/>
      <c r="AI92" s="234"/>
      <c r="AJ92" s="234"/>
      <c r="AK92" s="234"/>
      <c r="AL92" s="234"/>
      <c r="AM92" s="234"/>
      <c r="AN92" s="251">
        <f>ROUND(AG92+AV92,2)</f>
        <v>0</v>
      </c>
      <c r="AO92" s="234"/>
      <c r="AP92" s="234"/>
      <c r="AQ92" s="36"/>
      <c r="AS92" s="106">
        <v>0</v>
      </c>
      <c r="AT92" s="107" t="s">
        <v>93</v>
      </c>
      <c r="AU92" s="107" t="s">
        <v>42</v>
      </c>
      <c r="AV92" s="108">
        <f>ROUND(IF(AU92="základná",AG92*L31,IF(AU92="znížená",AG92*L32,0)),2)</f>
        <v>0</v>
      </c>
      <c r="BV92" s="17" t="s">
        <v>94</v>
      </c>
      <c r="BY92" s="109">
        <f>IF(AU92="základná",AV92,0)</f>
        <v>0</v>
      </c>
      <c r="BZ92" s="109">
        <f>IF(AU92="znížená",AV92,0)</f>
        <v>0</v>
      </c>
      <c r="CA92" s="109">
        <v>0</v>
      </c>
      <c r="CB92" s="109">
        <v>0</v>
      </c>
      <c r="CC92" s="109">
        <v>0</v>
      </c>
      <c r="CD92" s="109">
        <f>IF(AU92="základná",AG92,0)</f>
        <v>0</v>
      </c>
      <c r="CE92" s="109">
        <f>IF(AU92="znížená",AG92,0)</f>
        <v>0</v>
      </c>
      <c r="CF92" s="109">
        <f>IF(AU92="zákl. prenesená",AG92,0)</f>
        <v>0</v>
      </c>
      <c r="CG92" s="109">
        <f>IF(AU92="zníž. prenesená",AG92,0)</f>
        <v>0</v>
      </c>
      <c r="CH92" s="109">
        <f>IF(AU92="nulová",AG92,0)</f>
        <v>0</v>
      </c>
      <c r="CI92" s="17">
        <f>IF(AU92="základná",1,IF(AU92="znížená",2,IF(AU92="zákl. prenesená",4,IF(AU92="zníž. prenesená",5,3))))</f>
        <v>1</v>
      </c>
      <c r="CJ92" s="17">
        <f>IF(AT92="stavebná časť",1,IF(8892="investičná časť",2,3))</f>
        <v>1</v>
      </c>
      <c r="CK92" s="17" t="str">
        <f>IF(D92="Vyplň vlastné","","x")</f>
        <v>x</v>
      </c>
    </row>
    <row r="93" spans="1:89" s="1" customFormat="1" ht="19.899999999999999" customHeight="1" x14ac:dyDescent="0.3">
      <c r="B93" s="34"/>
      <c r="C93" s="35"/>
      <c r="D93" s="252" t="s">
        <v>95</v>
      </c>
      <c r="E93" s="234"/>
      <c r="F93" s="234"/>
      <c r="G93" s="234"/>
      <c r="H93" s="234"/>
      <c r="I93" s="234"/>
      <c r="J93" s="234"/>
      <c r="K93" s="234"/>
      <c r="L93" s="234"/>
      <c r="M93" s="234"/>
      <c r="N93" s="234"/>
      <c r="O93" s="234"/>
      <c r="P93" s="234"/>
      <c r="Q93" s="234"/>
      <c r="R93" s="234"/>
      <c r="S93" s="234"/>
      <c r="T93" s="234"/>
      <c r="U93" s="234"/>
      <c r="V93" s="234"/>
      <c r="W93" s="234"/>
      <c r="X93" s="234"/>
      <c r="Y93" s="234"/>
      <c r="Z93" s="234"/>
      <c r="AA93" s="234"/>
      <c r="AB93" s="234"/>
      <c r="AC93" s="35"/>
      <c r="AD93" s="35"/>
      <c r="AE93" s="35"/>
      <c r="AF93" s="35"/>
      <c r="AG93" s="250">
        <f>AG87*AS93</f>
        <v>0</v>
      </c>
      <c r="AH93" s="234"/>
      <c r="AI93" s="234"/>
      <c r="AJ93" s="234"/>
      <c r="AK93" s="234"/>
      <c r="AL93" s="234"/>
      <c r="AM93" s="234"/>
      <c r="AN93" s="251">
        <f>AG93+AV93</f>
        <v>0</v>
      </c>
      <c r="AO93" s="234"/>
      <c r="AP93" s="234"/>
      <c r="AQ93" s="36"/>
      <c r="AS93" s="110">
        <v>0</v>
      </c>
      <c r="AT93" s="111" t="s">
        <v>93</v>
      </c>
      <c r="AU93" s="111" t="s">
        <v>42</v>
      </c>
      <c r="AV93" s="112">
        <f>ROUND(IF(AU93="nulová",0,IF(OR(AU93="základná",AU93="zákl. prenesená"),AG93*L31,AG93*L32)),2)</f>
        <v>0</v>
      </c>
      <c r="BV93" s="17" t="s">
        <v>96</v>
      </c>
      <c r="BY93" s="109">
        <f>IF(AU93="základná",AV93,0)</f>
        <v>0</v>
      </c>
      <c r="BZ93" s="109">
        <f>IF(AU93="znížená",AV93,0)</f>
        <v>0</v>
      </c>
      <c r="CA93" s="109">
        <f>IF(AU93="zákl. prenesená",AV93,0)</f>
        <v>0</v>
      </c>
      <c r="CB93" s="109">
        <f>IF(AU93="zníž. prenesená",AV93,0)</f>
        <v>0</v>
      </c>
      <c r="CC93" s="109">
        <f>IF(AU93="nulová",AV93,0)</f>
        <v>0</v>
      </c>
      <c r="CD93" s="109">
        <f>IF(AU93="základná",AG93,0)</f>
        <v>0</v>
      </c>
      <c r="CE93" s="109">
        <f>IF(AU93="znížená",AG93,0)</f>
        <v>0</v>
      </c>
      <c r="CF93" s="109">
        <f>IF(AU93="zákl. prenesená",AG93,0)</f>
        <v>0</v>
      </c>
      <c r="CG93" s="109">
        <f>IF(AU93="zníž. prenesená",AG93,0)</f>
        <v>0</v>
      </c>
      <c r="CH93" s="109">
        <f>IF(AU93="nulová",AG93,0)</f>
        <v>0</v>
      </c>
      <c r="CI93" s="17">
        <f>IF(AU93="základná",1,IF(AU93="znížená",2,IF(AU93="zákl. prenesená",4,IF(AU93="zníž. prenesená",5,3))))</f>
        <v>1</v>
      </c>
      <c r="CJ93" s="17">
        <f>IF(AT93="stavebná časť",1,IF(8893="investičná časť",2,3))</f>
        <v>1</v>
      </c>
      <c r="CK93" s="17" t="str">
        <f>IF(D93="Vyplň vlastné","","x")</f>
        <v/>
      </c>
    </row>
    <row r="94" spans="1:89" s="1" customFormat="1" ht="19.899999999999999" customHeight="1" x14ac:dyDescent="0.3">
      <c r="B94" s="34"/>
      <c r="C94" s="35"/>
      <c r="D94" s="252" t="s">
        <v>95</v>
      </c>
      <c r="E94" s="234"/>
      <c r="F94" s="234"/>
      <c r="G94" s="234"/>
      <c r="H94" s="234"/>
      <c r="I94" s="234"/>
      <c r="J94" s="234"/>
      <c r="K94" s="234"/>
      <c r="L94" s="234"/>
      <c r="M94" s="234"/>
      <c r="N94" s="234"/>
      <c r="O94" s="234"/>
      <c r="P94" s="234"/>
      <c r="Q94" s="234"/>
      <c r="R94" s="234"/>
      <c r="S94" s="234"/>
      <c r="T94" s="234"/>
      <c r="U94" s="234"/>
      <c r="V94" s="234"/>
      <c r="W94" s="234"/>
      <c r="X94" s="234"/>
      <c r="Y94" s="234"/>
      <c r="Z94" s="234"/>
      <c r="AA94" s="234"/>
      <c r="AB94" s="234"/>
      <c r="AC94" s="35"/>
      <c r="AD94" s="35"/>
      <c r="AE94" s="35"/>
      <c r="AF94" s="35"/>
      <c r="AG94" s="250">
        <f>AG87*AS94</f>
        <v>0</v>
      </c>
      <c r="AH94" s="234"/>
      <c r="AI94" s="234"/>
      <c r="AJ94" s="234"/>
      <c r="AK94" s="234"/>
      <c r="AL94" s="234"/>
      <c r="AM94" s="234"/>
      <c r="AN94" s="251">
        <f>AG94+AV94</f>
        <v>0</v>
      </c>
      <c r="AO94" s="234"/>
      <c r="AP94" s="234"/>
      <c r="AQ94" s="36"/>
      <c r="AS94" s="110">
        <v>0</v>
      </c>
      <c r="AT94" s="111" t="s">
        <v>93</v>
      </c>
      <c r="AU94" s="111" t="s">
        <v>42</v>
      </c>
      <c r="AV94" s="112">
        <f>ROUND(IF(AU94="nulová",0,IF(OR(AU94="základná",AU94="zákl. prenesená"),AG94*L31,AG94*L32)),2)</f>
        <v>0</v>
      </c>
      <c r="BV94" s="17" t="s">
        <v>96</v>
      </c>
      <c r="BY94" s="109">
        <f>IF(AU94="základná",AV94,0)</f>
        <v>0</v>
      </c>
      <c r="BZ94" s="109">
        <f>IF(AU94="znížená",AV94,0)</f>
        <v>0</v>
      </c>
      <c r="CA94" s="109">
        <f>IF(AU94="zákl. prenesená",AV94,0)</f>
        <v>0</v>
      </c>
      <c r="CB94" s="109">
        <f>IF(AU94="zníž. prenesená",AV94,0)</f>
        <v>0</v>
      </c>
      <c r="CC94" s="109">
        <f>IF(AU94="nulová",AV94,0)</f>
        <v>0</v>
      </c>
      <c r="CD94" s="109">
        <f>IF(AU94="základná",AG94,0)</f>
        <v>0</v>
      </c>
      <c r="CE94" s="109">
        <f>IF(AU94="znížená",AG94,0)</f>
        <v>0</v>
      </c>
      <c r="CF94" s="109">
        <f>IF(AU94="zákl. prenesená",AG94,0)</f>
        <v>0</v>
      </c>
      <c r="CG94" s="109">
        <f>IF(AU94="zníž. prenesená",AG94,0)</f>
        <v>0</v>
      </c>
      <c r="CH94" s="109">
        <f>IF(AU94="nulová",AG94,0)</f>
        <v>0</v>
      </c>
      <c r="CI94" s="17">
        <f>IF(AU94="základná",1,IF(AU94="znížená",2,IF(AU94="zákl. prenesená",4,IF(AU94="zníž. prenesená",5,3))))</f>
        <v>1</v>
      </c>
      <c r="CJ94" s="17">
        <f>IF(AT94="stavebná časť",1,IF(8894="investičná časť",2,3))</f>
        <v>1</v>
      </c>
      <c r="CK94" s="17" t="str">
        <f>IF(D94="Vyplň vlastné","","x")</f>
        <v/>
      </c>
    </row>
    <row r="95" spans="1:89" s="1" customFormat="1" ht="19.899999999999999" customHeight="1" x14ac:dyDescent="0.3">
      <c r="B95" s="34"/>
      <c r="C95" s="35"/>
      <c r="D95" s="252" t="s">
        <v>95</v>
      </c>
      <c r="E95" s="234"/>
      <c r="F95" s="234"/>
      <c r="G95" s="234"/>
      <c r="H95" s="234"/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35"/>
      <c r="AD95" s="35"/>
      <c r="AE95" s="35"/>
      <c r="AF95" s="35"/>
      <c r="AG95" s="250">
        <f>AG87*AS95</f>
        <v>0</v>
      </c>
      <c r="AH95" s="234"/>
      <c r="AI95" s="234"/>
      <c r="AJ95" s="234"/>
      <c r="AK95" s="234"/>
      <c r="AL95" s="234"/>
      <c r="AM95" s="234"/>
      <c r="AN95" s="251">
        <f>AG95+AV95</f>
        <v>0</v>
      </c>
      <c r="AO95" s="234"/>
      <c r="AP95" s="234"/>
      <c r="AQ95" s="36"/>
      <c r="AS95" s="113">
        <v>0</v>
      </c>
      <c r="AT95" s="114" t="s">
        <v>93</v>
      </c>
      <c r="AU95" s="114" t="s">
        <v>42</v>
      </c>
      <c r="AV95" s="115">
        <f>ROUND(IF(AU95="nulová",0,IF(OR(AU95="základná",AU95="zákl. prenesená"),AG95*L31,AG95*L32)),2)</f>
        <v>0</v>
      </c>
      <c r="BV95" s="17" t="s">
        <v>96</v>
      </c>
      <c r="BY95" s="109">
        <f>IF(AU95="základná",AV95,0)</f>
        <v>0</v>
      </c>
      <c r="BZ95" s="109">
        <f>IF(AU95="znížená",AV95,0)</f>
        <v>0</v>
      </c>
      <c r="CA95" s="109">
        <f>IF(AU95="zákl. prenesená",AV95,0)</f>
        <v>0</v>
      </c>
      <c r="CB95" s="109">
        <f>IF(AU95="zníž. prenesená",AV95,0)</f>
        <v>0</v>
      </c>
      <c r="CC95" s="109">
        <f>IF(AU95="nulová",AV95,0)</f>
        <v>0</v>
      </c>
      <c r="CD95" s="109">
        <f>IF(AU95="základná",AG95,0)</f>
        <v>0</v>
      </c>
      <c r="CE95" s="109">
        <f>IF(AU95="znížená",AG95,0)</f>
        <v>0</v>
      </c>
      <c r="CF95" s="109">
        <f>IF(AU95="zákl. prenesená",AG95,0)</f>
        <v>0</v>
      </c>
      <c r="CG95" s="109">
        <f>IF(AU95="zníž. prenesená",AG95,0)</f>
        <v>0</v>
      </c>
      <c r="CH95" s="109">
        <f>IF(AU95="nulová",AG95,0)</f>
        <v>0</v>
      </c>
      <c r="CI95" s="17">
        <f>IF(AU95="základná",1,IF(AU95="znížená",2,IF(AU95="zákl. prenesená",4,IF(AU95="zníž. prenesená",5,3))))</f>
        <v>1</v>
      </c>
      <c r="CJ95" s="17">
        <f>IF(AT95="stavebná časť",1,IF(8895="investičná časť",2,3))</f>
        <v>1</v>
      </c>
      <c r="CK95" s="17" t="str">
        <f>IF(D95="Vyplň vlastné","","x")</f>
        <v/>
      </c>
    </row>
    <row r="96" spans="1:89" s="1" customFormat="1" ht="10.9" customHeight="1" x14ac:dyDescent="0.3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6"/>
    </row>
    <row r="97" spans="2:43" s="1" customFormat="1" ht="30" customHeight="1" x14ac:dyDescent="0.3">
      <c r="B97" s="34"/>
      <c r="C97" s="116" t="s">
        <v>97</v>
      </c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255">
        <f>ROUND(AG87+AG91,2)</f>
        <v>0</v>
      </c>
      <c r="AH97" s="255"/>
      <c r="AI97" s="255"/>
      <c r="AJ97" s="255"/>
      <c r="AK97" s="255"/>
      <c r="AL97" s="255"/>
      <c r="AM97" s="255"/>
      <c r="AN97" s="255">
        <f>AN87+AN91</f>
        <v>0</v>
      </c>
      <c r="AO97" s="255"/>
      <c r="AP97" s="255"/>
      <c r="AQ97" s="36"/>
    </row>
    <row r="98" spans="2:43" s="1" customFormat="1" ht="6.95" customHeight="1" x14ac:dyDescent="0.3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60"/>
    </row>
  </sheetData>
  <sheetProtection password="CC35" sheet="1" objects="1" scenarios="1" formatColumns="0" formatRows="0" sort="0" autoFilter="0"/>
  <mergeCells count="62"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  <mergeCell ref="AN89:AP89"/>
    <mergeCell ref="AG89:AM89"/>
    <mergeCell ref="D89:H89"/>
    <mergeCell ref="J89:AF89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é sú hodnoty základná, znížená, nulová." sqref="AU92:AU96">
      <formula1>"základná,znížená,nulová"</formula1>
    </dataValidation>
    <dataValidation type="list" allowBlank="1" showInputMessage="1" showErrorMessage="1" error="Povolené sú hodnoty stavebná časť, technologická časť, investičná časť." sqref="AT92:AT96">
      <formula1>"stavebná časť,technologická časť,investičná časť"</formula1>
    </dataValidation>
  </dataValidations>
  <hyperlinks>
    <hyperlink ref="K1:S1" location="C2" tooltip="Súhrnný list stavby" display="1) Súhrnný list stavby"/>
    <hyperlink ref="W1:AF1" location="C87" tooltip="Rekapitulácia objektov" display="2) Rekapitulácia objektov"/>
    <hyperlink ref="A88" location="'ARCH - Rekonštrukcia stre...'!C2" tooltip="ARCH - Rekonštrukcia stre..." display="/"/>
    <hyperlink ref="A89" location="'BLESK - Bleskozvod'!C2" tooltip="BLESK - Bleskozvod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45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313"/>
      <c r="B1" s="310"/>
      <c r="C1" s="310"/>
      <c r="D1" s="311" t="s">
        <v>1</v>
      </c>
      <c r="E1" s="310"/>
      <c r="F1" s="312" t="s">
        <v>717</v>
      </c>
      <c r="G1" s="312"/>
      <c r="H1" s="314" t="s">
        <v>718</v>
      </c>
      <c r="I1" s="314"/>
      <c r="J1" s="314"/>
      <c r="K1" s="314"/>
      <c r="L1" s="312" t="s">
        <v>719</v>
      </c>
      <c r="M1" s="310"/>
      <c r="N1" s="310"/>
      <c r="O1" s="311" t="s">
        <v>98</v>
      </c>
      <c r="P1" s="310"/>
      <c r="Q1" s="310"/>
      <c r="R1" s="310"/>
      <c r="S1" s="312" t="s">
        <v>720</v>
      </c>
      <c r="T1" s="312"/>
      <c r="U1" s="313"/>
      <c r="V1" s="313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 x14ac:dyDescent="0.3">
      <c r="C2" s="213" t="s">
        <v>5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S2" s="256" t="s">
        <v>6</v>
      </c>
      <c r="T2" s="214"/>
      <c r="U2" s="214"/>
      <c r="V2" s="214"/>
      <c r="W2" s="214"/>
      <c r="X2" s="214"/>
      <c r="Y2" s="214"/>
      <c r="Z2" s="214"/>
      <c r="AA2" s="214"/>
      <c r="AB2" s="214"/>
      <c r="AC2" s="214"/>
      <c r="AT2" s="17" t="s">
        <v>85</v>
      </c>
    </row>
    <row r="3" spans="1:66" ht="6.95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77</v>
      </c>
    </row>
    <row r="4" spans="1:66" ht="36.950000000000003" customHeight="1" x14ac:dyDescent="0.3">
      <c r="B4" s="21"/>
      <c r="C4" s="215" t="s">
        <v>99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3"/>
      <c r="T4" s="24" t="s">
        <v>10</v>
      </c>
      <c r="AT4" s="17" t="s">
        <v>4</v>
      </c>
    </row>
    <row r="5" spans="1:66" ht="6.95" customHeight="1" x14ac:dyDescent="0.3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3"/>
    </row>
    <row r="6" spans="1:66" ht="25.35" customHeight="1" x14ac:dyDescent="0.3">
      <c r="B6" s="21"/>
      <c r="C6" s="22"/>
      <c r="D6" s="29" t="s">
        <v>15</v>
      </c>
      <c r="E6" s="22"/>
      <c r="F6" s="257" t="str">
        <f>'Rekapitulácia stavby'!K6</f>
        <v>Rekonštrukcia strechy-zateplenie a hydroizolácia MŠ V jame</v>
      </c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2"/>
      <c r="R6" s="23"/>
    </row>
    <row r="7" spans="1:66" s="1" customFormat="1" ht="32.85" customHeight="1" x14ac:dyDescent="0.3">
      <c r="B7" s="34"/>
      <c r="C7" s="35"/>
      <c r="D7" s="28" t="s">
        <v>100</v>
      </c>
      <c r="E7" s="35"/>
      <c r="F7" s="221" t="s">
        <v>101</v>
      </c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35"/>
      <c r="R7" s="36"/>
    </row>
    <row r="8" spans="1:66" s="1" customFormat="1" ht="14.45" customHeight="1" x14ac:dyDescent="0.3">
      <c r="B8" s="34"/>
      <c r="C8" s="35"/>
      <c r="D8" s="29" t="s">
        <v>17</v>
      </c>
      <c r="E8" s="35"/>
      <c r="F8" s="27" t="s">
        <v>31</v>
      </c>
      <c r="G8" s="35"/>
      <c r="H8" s="35"/>
      <c r="I8" s="35"/>
      <c r="J8" s="35"/>
      <c r="K8" s="35"/>
      <c r="L8" s="35"/>
      <c r="M8" s="29" t="s">
        <v>19</v>
      </c>
      <c r="N8" s="35"/>
      <c r="O8" s="27" t="s">
        <v>18</v>
      </c>
      <c r="P8" s="35"/>
      <c r="Q8" s="35"/>
      <c r="R8" s="36"/>
    </row>
    <row r="9" spans="1:66" s="1" customFormat="1" ht="14.45" customHeight="1" x14ac:dyDescent="0.3">
      <c r="B9" s="34"/>
      <c r="C9" s="35"/>
      <c r="D9" s="29" t="s">
        <v>20</v>
      </c>
      <c r="E9" s="35"/>
      <c r="F9" s="27" t="s">
        <v>102</v>
      </c>
      <c r="G9" s="35"/>
      <c r="H9" s="35"/>
      <c r="I9" s="35"/>
      <c r="J9" s="35"/>
      <c r="K9" s="35"/>
      <c r="L9" s="35"/>
      <c r="M9" s="29" t="s">
        <v>22</v>
      </c>
      <c r="N9" s="35"/>
      <c r="O9" s="258" t="str">
        <f>'Rekapitulácia stavby'!AN8</f>
        <v>7. 12. 2019</v>
      </c>
      <c r="P9" s="234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29" t="s">
        <v>24</v>
      </c>
      <c r="E11" s="35"/>
      <c r="F11" s="35"/>
      <c r="G11" s="35"/>
      <c r="H11" s="35"/>
      <c r="I11" s="35"/>
      <c r="J11" s="35"/>
      <c r="K11" s="35"/>
      <c r="L11" s="35"/>
      <c r="M11" s="29" t="s">
        <v>25</v>
      </c>
      <c r="N11" s="35"/>
      <c r="O11" s="220" t="s">
        <v>18</v>
      </c>
      <c r="P11" s="234"/>
      <c r="Q11" s="35"/>
      <c r="R11" s="36"/>
    </row>
    <row r="12" spans="1:66" s="1" customFormat="1" ht="18" customHeight="1" x14ac:dyDescent="0.3">
      <c r="B12" s="34"/>
      <c r="C12" s="35"/>
      <c r="D12" s="35"/>
      <c r="E12" s="27" t="s">
        <v>103</v>
      </c>
      <c r="F12" s="35"/>
      <c r="G12" s="35"/>
      <c r="H12" s="35"/>
      <c r="I12" s="35"/>
      <c r="J12" s="35"/>
      <c r="K12" s="35"/>
      <c r="L12" s="35"/>
      <c r="M12" s="29" t="s">
        <v>27</v>
      </c>
      <c r="N12" s="35"/>
      <c r="O12" s="220" t="s">
        <v>18</v>
      </c>
      <c r="P12" s="234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29" t="s">
        <v>28</v>
      </c>
      <c r="E14" s="35"/>
      <c r="F14" s="35"/>
      <c r="G14" s="35"/>
      <c r="H14" s="35"/>
      <c r="I14" s="35"/>
      <c r="J14" s="35"/>
      <c r="K14" s="35"/>
      <c r="L14" s="35"/>
      <c r="M14" s="29" t="s">
        <v>25</v>
      </c>
      <c r="N14" s="35"/>
      <c r="O14" s="259" t="s">
        <v>18</v>
      </c>
      <c r="P14" s="234"/>
      <c r="Q14" s="35"/>
      <c r="R14" s="36"/>
    </row>
    <row r="15" spans="1:66" s="1" customFormat="1" ht="18" customHeight="1" x14ac:dyDescent="0.3">
      <c r="B15" s="34"/>
      <c r="C15" s="35"/>
      <c r="D15" s="35"/>
      <c r="E15" s="259" t="s">
        <v>31</v>
      </c>
      <c r="F15" s="234"/>
      <c r="G15" s="234"/>
      <c r="H15" s="234"/>
      <c r="I15" s="234"/>
      <c r="J15" s="234"/>
      <c r="K15" s="234"/>
      <c r="L15" s="234"/>
      <c r="M15" s="29" t="s">
        <v>27</v>
      </c>
      <c r="N15" s="35"/>
      <c r="O15" s="259" t="s">
        <v>18</v>
      </c>
      <c r="P15" s="234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29" t="s">
        <v>30</v>
      </c>
      <c r="E17" s="35"/>
      <c r="F17" s="35"/>
      <c r="G17" s="35"/>
      <c r="H17" s="35"/>
      <c r="I17" s="35"/>
      <c r="J17" s="35"/>
      <c r="K17" s="35"/>
      <c r="L17" s="35"/>
      <c r="M17" s="29" t="s">
        <v>25</v>
      </c>
      <c r="N17" s="35"/>
      <c r="O17" s="220" t="s">
        <v>18</v>
      </c>
      <c r="P17" s="234"/>
      <c r="Q17" s="35"/>
      <c r="R17" s="36"/>
    </row>
    <row r="18" spans="2:18" s="1" customFormat="1" ht="18" customHeight="1" x14ac:dyDescent="0.3">
      <c r="B18" s="34"/>
      <c r="C18" s="35"/>
      <c r="D18" s="35"/>
      <c r="E18" s="27" t="s">
        <v>31</v>
      </c>
      <c r="F18" s="35"/>
      <c r="G18" s="35"/>
      <c r="H18" s="35"/>
      <c r="I18" s="35"/>
      <c r="J18" s="35"/>
      <c r="K18" s="35"/>
      <c r="L18" s="35"/>
      <c r="M18" s="29" t="s">
        <v>27</v>
      </c>
      <c r="N18" s="35"/>
      <c r="O18" s="220" t="s">
        <v>18</v>
      </c>
      <c r="P18" s="234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29" t="s">
        <v>34</v>
      </c>
      <c r="E20" s="35"/>
      <c r="F20" s="35"/>
      <c r="G20" s="35"/>
      <c r="H20" s="35"/>
      <c r="I20" s="35"/>
      <c r="J20" s="35"/>
      <c r="K20" s="35"/>
      <c r="L20" s="35"/>
      <c r="M20" s="29" t="s">
        <v>25</v>
      </c>
      <c r="N20" s="35"/>
      <c r="O20" s="220" t="s">
        <v>18</v>
      </c>
      <c r="P20" s="234"/>
      <c r="Q20" s="35"/>
      <c r="R20" s="36"/>
    </row>
    <row r="21" spans="2:18" s="1" customFormat="1" ht="18" customHeight="1" x14ac:dyDescent="0.3">
      <c r="B21" s="34"/>
      <c r="C21" s="35"/>
      <c r="D21" s="35"/>
      <c r="E21" s="27" t="s">
        <v>31</v>
      </c>
      <c r="F21" s="35"/>
      <c r="G21" s="35"/>
      <c r="H21" s="35"/>
      <c r="I21" s="35"/>
      <c r="J21" s="35"/>
      <c r="K21" s="35"/>
      <c r="L21" s="35"/>
      <c r="M21" s="29" t="s">
        <v>27</v>
      </c>
      <c r="N21" s="35"/>
      <c r="O21" s="220" t="s">
        <v>18</v>
      </c>
      <c r="P21" s="234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29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 x14ac:dyDescent="0.3">
      <c r="B24" s="34"/>
      <c r="C24" s="35"/>
      <c r="D24" s="35"/>
      <c r="E24" s="223" t="s">
        <v>18</v>
      </c>
      <c r="F24" s="234"/>
      <c r="G24" s="234"/>
      <c r="H24" s="234"/>
      <c r="I24" s="234"/>
      <c r="J24" s="234"/>
      <c r="K24" s="234"/>
      <c r="L24" s="234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18" t="s">
        <v>104</v>
      </c>
      <c r="E27" s="35"/>
      <c r="F27" s="35"/>
      <c r="G27" s="35"/>
      <c r="H27" s="35"/>
      <c r="I27" s="35"/>
      <c r="J27" s="35"/>
      <c r="K27" s="35"/>
      <c r="L27" s="35"/>
      <c r="M27" s="224">
        <f>N88</f>
        <v>0</v>
      </c>
      <c r="N27" s="234"/>
      <c r="O27" s="234"/>
      <c r="P27" s="234"/>
      <c r="Q27" s="35"/>
      <c r="R27" s="36"/>
    </row>
    <row r="28" spans="2:18" s="1" customFormat="1" ht="14.45" customHeight="1" x14ac:dyDescent="0.3">
      <c r="B28" s="34"/>
      <c r="C28" s="35"/>
      <c r="D28" s="33" t="s">
        <v>92</v>
      </c>
      <c r="E28" s="35"/>
      <c r="F28" s="35"/>
      <c r="G28" s="35"/>
      <c r="H28" s="35"/>
      <c r="I28" s="35"/>
      <c r="J28" s="35"/>
      <c r="K28" s="35"/>
      <c r="L28" s="35"/>
      <c r="M28" s="224">
        <f>N110</f>
        <v>0</v>
      </c>
      <c r="N28" s="234"/>
      <c r="O28" s="234"/>
      <c r="P28" s="234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19" t="s">
        <v>40</v>
      </c>
      <c r="E30" s="35"/>
      <c r="F30" s="35"/>
      <c r="G30" s="35"/>
      <c r="H30" s="35"/>
      <c r="I30" s="35"/>
      <c r="J30" s="35"/>
      <c r="K30" s="35"/>
      <c r="L30" s="35"/>
      <c r="M30" s="260">
        <f>ROUND(M27+M28,2)</f>
        <v>0</v>
      </c>
      <c r="N30" s="234"/>
      <c r="O30" s="234"/>
      <c r="P30" s="234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41</v>
      </c>
      <c r="E32" s="41" t="s">
        <v>42</v>
      </c>
      <c r="F32" s="42">
        <v>0.2</v>
      </c>
      <c r="G32" s="120" t="s">
        <v>43</v>
      </c>
      <c r="H32" s="261">
        <f>ROUND((((SUM(BE110:BE117)+SUM(BE135:BE538))+SUM(BE540:BE544))),2)</f>
        <v>0</v>
      </c>
      <c r="I32" s="234"/>
      <c r="J32" s="234"/>
      <c r="K32" s="35"/>
      <c r="L32" s="35"/>
      <c r="M32" s="261">
        <f>ROUND(((ROUND((SUM(BE110:BE117)+SUM(BE135:BE538)), 2)*F32)+SUM(BE540:BE544)*F32),2)</f>
        <v>0</v>
      </c>
      <c r="N32" s="234"/>
      <c r="O32" s="234"/>
      <c r="P32" s="234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44</v>
      </c>
      <c r="F33" s="42">
        <v>0.2</v>
      </c>
      <c r="G33" s="120" t="s">
        <v>43</v>
      </c>
      <c r="H33" s="261">
        <f>ROUND((((SUM(BF110:BF117)+SUM(BF135:BF538))+SUM(BF540:BF544))),2)</f>
        <v>0</v>
      </c>
      <c r="I33" s="234"/>
      <c r="J33" s="234"/>
      <c r="K33" s="35"/>
      <c r="L33" s="35"/>
      <c r="M33" s="261">
        <f>ROUND(((ROUND((SUM(BF110:BF117)+SUM(BF135:BF538)), 2)*F33)+SUM(BF540:BF544)*F33),2)</f>
        <v>0</v>
      </c>
      <c r="N33" s="234"/>
      <c r="O33" s="234"/>
      <c r="P33" s="234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45</v>
      </c>
      <c r="F34" s="42">
        <v>0.2</v>
      </c>
      <c r="G34" s="120" t="s">
        <v>43</v>
      </c>
      <c r="H34" s="261">
        <f>ROUND((((SUM(BG110:BG117)+SUM(BG135:BG538))+SUM(BG540:BG544))),2)</f>
        <v>0</v>
      </c>
      <c r="I34" s="234"/>
      <c r="J34" s="234"/>
      <c r="K34" s="35"/>
      <c r="L34" s="35"/>
      <c r="M34" s="261">
        <v>0</v>
      </c>
      <c r="N34" s="234"/>
      <c r="O34" s="234"/>
      <c r="P34" s="234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46</v>
      </c>
      <c r="F35" s="42">
        <v>0.2</v>
      </c>
      <c r="G35" s="120" t="s">
        <v>43</v>
      </c>
      <c r="H35" s="261">
        <f>ROUND((((SUM(BH110:BH117)+SUM(BH135:BH538))+SUM(BH540:BH544))),2)</f>
        <v>0</v>
      </c>
      <c r="I35" s="234"/>
      <c r="J35" s="234"/>
      <c r="K35" s="35"/>
      <c r="L35" s="35"/>
      <c r="M35" s="261">
        <v>0</v>
      </c>
      <c r="N35" s="234"/>
      <c r="O35" s="234"/>
      <c r="P35" s="234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47</v>
      </c>
      <c r="F36" s="42">
        <v>0</v>
      </c>
      <c r="G36" s="120" t="s">
        <v>43</v>
      </c>
      <c r="H36" s="261">
        <f>ROUND((((SUM(BI110:BI117)+SUM(BI135:BI538))+SUM(BI540:BI544))),2)</f>
        <v>0</v>
      </c>
      <c r="I36" s="234"/>
      <c r="J36" s="234"/>
      <c r="K36" s="35"/>
      <c r="L36" s="35"/>
      <c r="M36" s="261">
        <v>0</v>
      </c>
      <c r="N36" s="234"/>
      <c r="O36" s="234"/>
      <c r="P36" s="234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17"/>
      <c r="D38" s="121" t="s">
        <v>48</v>
      </c>
      <c r="E38" s="79"/>
      <c r="F38" s="79"/>
      <c r="G38" s="122" t="s">
        <v>49</v>
      </c>
      <c r="H38" s="123" t="s">
        <v>50</v>
      </c>
      <c r="I38" s="79"/>
      <c r="J38" s="79"/>
      <c r="K38" s="79"/>
      <c r="L38" s="262">
        <f>SUM(M30:M36)</f>
        <v>0</v>
      </c>
      <c r="M38" s="244"/>
      <c r="N38" s="244"/>
      <c r="O38" s="244"/>
      <c r="P38" s="246"/>
      <c r="Q38" s="117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 x14ac:dyDescent="0.3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3"/>
    </row>
    <row r="42" spans="2:18" ht="13.5" x14ac:dyDescent="0.3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3"/>
    </row>
    <row r="43" spans="2:18" ht="13.5" x14ac:dyDescent="0.3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3"/>
    </row>
    <row r="44" spans="2:18" ht="13.5" x14ac:dyDescent="0.3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3"/>
    </row>
    <row r="45" spans="2:18" ht="13.5" x14ac:dyDescent="0.3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3"/>
    </row>
    <row r="46" spans="2:18" ht="13.5" x14ac:dyDescent="0.3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3"/>
    </row>
    <row r="47" spans="2:18" ht="13.5" x14ac:dyDescent="0.3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3"/>
    </row>
    <row r="48" spans="2:18" ht="13.5" x14ac:dyDescent="0.3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3"/>
    </row>
    <row r="49" spans="2:18" ht="13.5" x14ac:dyDescent="0.3">
      <c r="B49" s="21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3"/>
    </row>
    <row r="50" spans="2:18" s="1" customFormat="1" x14ac:dyDescent="0.3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 ht="13.5" x14ac:dyDescent="0.3">
      <c r="B51" s="21"/>
      <c r="C51" s="22"/>
      <c r="D51" s="52"/>
      <c r="E51" s="22"/>
      <c r="F51" s="22"/>
      <c r="G51" s="22"/>
      <c r="H51" s="53"/>
      <c r="I51" s="22"/>
      <c r="J51" s="52"/>
      <c r="K51" s="22"/>
      <c r="L51" s="22"/>
      <c r="M51" s="22"/>
      <c r="N51" s="22"/>
      <c r="O51" s="22"/>
      <c r="P51" s="53"/>
      <c r="Q51" s="22"/>
      <c r="R51" s="23"/>
    </row>
    <row r="52" spans="2:18" ht="13.5" x14ac:dyDescent="0.3">
      <c r="B52" s="21"/>
      <c r="C52" s="22"/>
      <c r="D52" s="52"/>
      <c r="E52" s="22"/>
      <c r="F52" s="22"/>
      <c r="G52" s="22"/>
      <c r="H52" s="53"/>
      <c r="I52" s="22"/>
      <c r="J52" s="52"/>
      <c r="K52" s="22"/>
      <c r="L52" s="22"/>
      <c r="M52" s="22"/>
      <c r="N52" s="22"/>
      <c r="O52" s="22"/>
      <c r="P52" s="53"/>
      <c r="Q52" s="22"/>
      <c r="R52" s="23"/>
    </row>
    <row r="53" spans="2:18" ht="13.5" x14ac:dyDescent="0.3">
      <c r="B53" s="21"/>
      <c r="C53" s="22"/>
      <c r="D53" s="52"/>
      <c r="E53" s="22"/>
      <c r="F53" s="22"/>
      <c r="G53" s="22"/>
      <c r="H53" s="53"/>
      <c r="I53" s="22"/>
      <c r="J53" s="52"/>
      <c r="K53" s="22"/>
      <c r="L53" s="22"/>
      <c r="M53" s="22"/>
      <c r="N53" s="22"/>
      <c r="O53" s="22"/>
      <c r="P53" s="53"/>
      <c r="Q53" s="22"/>
      <c r="R53" s="23"/>
    </row>
    <row r="54" spans="2:18" ht="13.5" x14ac:dyDescent="0.3">
      <c r="B54" s="21"/>
      <c r="C54" s="22"/>
      <c r="D54" s="52"/>
      <c r="E54" s="22"/>
      <c r="F54" s="22"/>
      <c r="G54" s="22"/>
      <c r="H54" s="53"/>
      <c r="I54" s="22"/>
      <c r="J54" s="52"/>
      <c r="K54" s="22"/>
      <c r="L54" s="22"/>
      <c r="M54" s="22"/>
      <c r="N54" s="22"/>
      <c r="O54" s="22"/>
      <c r="P54" s="53"/>
      <c r="Q54" s="22"/>
      <c r="R54" s="23"/>
    </row>
    <row r="55" spans="2:18" ht="13.5" x14ac:dyDescent="0.3">
      <c r="B55" s="21"/>
      <c r="C55" s="22"/>
      <c r="D55" s="52"/>
      <c r="E55" s="22"/>
      <c r="F55" s="22"/>
      <c r="G55" s="22"/>
      <c r="H55" s="53"/>
      <c r="I55" s="22"/>
      <c r="J55" s="52"/>
      <c r="K55" s="22"/>
      <c r="L55" s="22"/>
      <c r="M55" s="22"/>
      <c r="N55" s="22"/>
      <c r="O55" s="22"/>
      <c r="P55" s="53"/>
      <c r="Q55" s="22"/>
      <c r="R55" s="23"/>
    </row>
    <row r="56" spans="2:18" ht="13.5" x14ac:dyDescent="0.3">
      <c r="B56" s="21"/>
      <c r="C56" s="22"/>
      <c r="D56" s="52"/>
      <c r="E56" s="22"/>
      <c r="F56" s="22"/>
      <c r="G56" s="22"/>
      <c r="H56" s="53"/>
      <c r="I56" s="22"/>
      <c r="J56" s="52"/>
      <c r="K56" s="22"/>
      <c r="L56" s="22"/>
      <c r="M56" s="22"/>
      <c r="N56" s="22"/>
      <c r="O56" s="22"/>
      <c r="P56" s="53"/>
      <c r="Q56" s="22"/>
      <c r="R56" s="23"/>
    </row>
    <row r="57" spans="2:18" ht="13.5" x14ac:dyDescent="0.3">
      <c r="B57" s="21"/>
      <c r="C57" s="22"/>
      <c r="D57" s="52"/>
      <c r="E57" s="22"/>
      <c r="F57" s="22"/>
      <c r="G57" s="22"/>
      <c r="H57" s="53"/>
      <c r="I57" s="22"/>
      <c r="J57" s="52"/>
      <c r="K57" s="22"/>
      <c r="L57" s="22"/>
      <c r="M57" s="22"/>
      <c r="N57" s="22"/>
      <c r="O57" s="22"/>
      <c r="P57" s="53"/>
      <c r="Q57" s="22"/>
      <c r="R57" s="23"/>
    </row>
    <row r="58" spans="2:18" ht="13.5" x14ac:dyDescent="0.3">
      <c r="B58" s="21"/>
      <c r="C58" s="22"/>
      <c r="D58" s="52"/>
      <c r="E58" s="22"/>
      <c r="F58" s="22"/>
      <c r="G58" s="22"/>
      <c r="H58" s="53"/>
      <c r="I58" s="22"/>
      <c r="J58" s="52"/>
      <c r="K58" s="22"/>
      <c r="L58" s="22"/>
      <c r="M58" s="22"/>
      <c r="N58" s="22"/>
      <c r="O58" s="22"/>
      <c r="P58" s="53"/>
      <c r="Q58" s="22"/>
      <c r="R58" s="23"/>
    </row>
    <row r="59" spans="2:18" s="1" customFormat="1" x14ac:dyDescent="0.3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 ht="13.5" x14ac:dyDescent="0.3">
      <c r="B60" s="21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3"/>
    </row>
    <row r="61" spans="2:18" s="1" customFormat="1" x14ac:dyDescent="0.3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 ht="13.5" x14ac:dyDescent="0.3">
      <c r="B62" s="21"/>
      <c r="C62" s="22"/>
      <c r="D62" s="52"/>
      <c r="E62" s="22"/>
      <c r="F62" s="22"/>
      <c r="G62" s="22"/>
      <c r="H62" s="53"/>
      <c r="I62" s="22"/>
      <c r="J62" s="52"/>
      <c r="K62" s="22"/>
      <c r="L62" s="22"/>
      <c r="M62" s="22"/>
      <c r="N62" s="22"/>
      <c r="O62" s="22"/>
      <c r="P62" s="53"/>
      <c r="Q62" s="22"/>
      <c r="R62" s="23"/>
    </row>
    <row r="63" spans="2:18" ht="13.5" x14ac:dyDescent="0.3">
      <c r="B63" s="21"/>
      <c r="C63" s="22"/>
      <c r="D63" s="52"/>
      <c r="E63" s="22"/>
      <c r="F63" s="22"/>
      <c r="G63" s="22"/>
      <c r="H63" s="53"/>
      <c r="I63" s="22"/>
      <c r="J63" s="52"/>
      <c r="K63" s="22"/>
      <c r="L63" s="22"/>
      <c r="M63" s="22"/>
      <c r="N63" s="22"/>
      <c r="O63" s="22"/>
      <c r="P63" s="53"/>
      <c r="Q63" s="22"/>
      <c r="R63" s="23"/>
    </row>
    <row r="64" spans="2:18" ht="13.5" x14ac:dyDescent="0.3">
      <c r="B64" s="21"/>
      <c r="C64" s="22"/>
      <c r="D64" s="52"/>
      <c r="E64" s="22"/>
      <c r="F64" s="22"/>
      <c r="G64" s="22"/>
      <c r="H64" s="53"/>
      <c r="I64" s="22"/>
      <c r="J64" s="52"/>
      <c r="K64" s="22"/>
      <c r="L64" s="22"/>
      <c r="M64" s="22"/>
      <c r="N64" s="22"/>
      <c r="O64" s="22"/>
      <c r="P64" s="53"/>
      <c r="Q64" s="22"/>
      <c r="R64" s="23"/>
    </row>
    <row r="65" spans="2:21" ht="13.5" x14ac:dyDescent="0.3">
      <c r="B65" s="21"/>
      <c r="C65" s="22"/>
      <c r="D65" s="52"/>
      <c r="E65" s="22"/>
      <c r="F65" s="22"/>
      <c r="G65" s="22"/>
      <c r="H65" s="53"/>
      <c r="I65" s="22"/>
      <c r="J65" s="52"/>
      <c r="K65" s="22"/>
      <c r="L65" s="22"/>
      <c r="M65" s="22"/>
      <c r="N65" s="22"/>
      <c r="O65" s="22"/>
      <c r="P65" s="53"/>
      <c r="Q65" s="22"/>
      <c r="R65" s="23"/>
    </row>
    <row r="66" spans="2:21" ht="13.5" x14ac:dyDescent="0.3">
      <c r="B66" s="21"/>
      <c r="C66" s="22"/>
      <c r="D66" s="52"/>
      <c r="E66" s="22"/>
      <c r="F66" s="22"/>
      <c r="G66" s="22"/>
      <c r="H66" s="53"/>
      <c r="I66" s="22"/>
      <c r="J66" s="52"/>
      <c r="K66" s="22"/>
      <c r="L66" s="22"/>
      <c r="M66" s="22"/>
      <c r="N66" s="22"/>
      <c r="O66" s="22"/>
      <c r="P66" s="53"/>
      <c r="Q66" s="22"/>
      <c r="R66" s="23"/>
    </row>
    <row r="67" spans="2:21" ht="13.5" x14ac:dyDescent="0.3">
      <c r="B67" s="21"/>
      <c r="C67" s="22"/>
      <c r="D67" s="52"/>
      <c r="E67" s="22"/>
      <c r="F67" s="22"/>
      <c r="G67" s="22"/>
      <c r="H67" s="53"/>
      <c r="I67" s="22"/>
      <c r="J67" s="52"/>
      <c r="K67" s="22"/>
      <c r="L67" s="22"/>
      <c r="M67" s="22"/>
      <c r="N67" s="22"/>
      <c r="O67" s="22"/>
      <c r="P67" s="53"/>
      <c r="Q67" s="22"/>
      <c r="R67" s="23"/>
    </row>
    <row r="68" spans="2:21" ht="13.5" x14ac:dyDescent="0.3">
      <c r="B68" s="21"/>
      <c r="C68" s="22"/>
      <c r="D68" s="52"/>
      <c r="E68" s="22"/>
      <c r="F68" s="22"/>
      <c r="G68" s="22"/>
      <c r="H68" s="53"/>
      <c r="I68" s="22"/>
      <c r="J68" s="52"/>
      <c r="K68" s="22"/>
      <c r="L68" s="22"/>
      <c r="M68" s="22"/>
      <c r="N68" s="22"/>
      <c r="O68" s="22"/>
      <c r="P68" s="53"/>
      <c r="Q68" s="22"/>
      <c r="R68" s="23"/>
    </row>
    <row r="69" spans="2:21" ht="13.5" x14ac:dyDescent="0.3">
      <c r="B69" s="21"/>
      <c r="C69" s="22"/>
      <c r="D69" s="52"/>
      <c r="E69" s="22"/>
      <c r="F69" s="22"/>
      <c r="G69" s="22"/>
      <c r="H69" s="53"/>
      <c r="I69" s="22"/>
      <c r="J69" s="52"/>
      <c r="K69" s="22"/>
      <c r="L69" s="22"/>
      <c r="M69" s="22"/>
      <c r="N69" s="22"/>
      <c r="O69" s="22"/>
      <c r="P69" s="53"/>
      <c r="Q69" s="22"/>
      <c r="R69" s="23"/>
    </row>
    <row r="70" spans="2:21" s="1" customFormat="1" x14ac:dyDescent="0.3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21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 x14ac:dyDescent="0.3"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6"/>
    </row>
    <row r="76" spans="2:21" s="1" customFormat="1" ht="36.950000000000003" customHeight="1" x14ac:dyDescent="0.3">
      <c r="B76" s="34"/>
      <c r="C76" s="215" t="s">
        <v>105</v>
      </c>
      <c r="D76" s="234"/>
      <c r="E76" s="234"/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36"/>
      <c r="T76" s="127"/>
      <c r="U76" s="127"/>
    </row>
    <row r="77" spans="2:21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7"/>
      <c r="U77" s="127"/>
    </row>
    <row r="78" spans="2:21" s="1" customFormat="1" ht="30" customHeight="1" x14ac:dyDescent="0.3">
      <c r="B78" s="34"/>
      <c r="C78" s="29" t="s">
        <v>15</v>
      </c>
      <c r="D78" s="35"/>
      <c r="E78" s="35"/>
      <c r="F78" s="257" t="str">
        <f>F6</f>
        <v>Rekonštrukcia strechy-zateplenie a hydroizolácia MŠ V jame</v>
      </c>
      <c r="G78" s="234"/>
      <c r="H78" s="234"/>
      <c r="I78" s="234"/>
      <c r="J78" s="234"/>
      <c r="K78" s="234"/>
      <c r="L78" s="234"/>
      <c r="M78" s="234"/>
      <c r="N78" s="234"/>
      <c r="O78" s="234"/>
      <c r="P78" s="234"/>
      <c r="Q78" s="35"/>
      <c r="R78" s="36"/>
      <c r="T78" s="127"/>
      <c r="U78" s="127"/>
    </row>
    <row r="79" spans="2:21" s="1" customFormat="1" ht="36.950000000000003" customHeight="1" x14ac:dyDescent="0.3">
      <c r="B79" s="34"/>
      <c r="C79" s="68" t="s">
        <v>100</v>
      </c>
      <c r="D79" s="35"/>
      <c r="E79" s="35"/>
      <c r="F79" s="235" t="str">
        <f>F7</f>
        <v>ARCH - Rekonštrukcia strechy - zateplenie a hydroizolácia</v>
      </c>
      <c r="G79" s="234"/>
      <c r="H79" s="234"/>
      <c r="I79" s="234"/>
      <c r="J79" s="234"/>
      <c r="K79" s="234"/>
      <c r="L79" s="234"/>
      <c r="M79" s="234"/>
      <c r="N79" s="234"/>
      <c r="O79" s="234"/>
      <c r="P79" s="234"/>
      <c r="Q79" s="35"/>
      <c r="R79" s="36"/>
      <c r="T79" s="127"/>
      <c r="U79" s="127"/>
    </row>
    <row r="80" spans="2:21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7"/>
      <c r="U80" s="127"/>
    </row>
    <row r="81" spans="2:47" s="1" customFormat="1" ht="18" customHeight="1" x14ac:dyDescent="0.3">
      <c r="B81" s="34"/>
      <c r="C81" s="29" t="s">
        <v>20</v>
      </c>
      <c r="D81" s="35"/>
      <c r="E81" s="35"/>
      <c r="F81" s="27" t="str">
        <f>F9</f>
        <v>V jame 7224/27, Trnava</v>
      </c>
      <c r="G81" s="35"/>
      <c r="H81" s="35"/>
      <c r="I81" s="35"/>
      <c r="J81" s="35"/>
      <c r="K81" s="29" t="s">
        <v>22</v>
      </c>
      <c r="L81" s="35"/>
      <c r="M81" s="263" t="str">
        <f>IF(O9="","",O9)</f>
        <v>7. 12. 2019</v>
      </c>
      <c r="N81" s="234"/>
      <c r="O81" s="234"/>
      <c r="P81" s="234"/>
      <c r="Q81" s="35"/>
      <c r="R81" s="36"/>
      <c r="T81" s="127"/>
      <c r="U81" s="127"/>
    </row>
    <row r="82" spans="2:47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7"/>
      <c r="U82" s="127"/>
    </row>
    <row r="83" spans="2:47" s="1" customFormat="1" x14ac:dyDescent="0.3">
      <c r="B83" s="34"/>
      <c r="C83" s="29" t="s">
        <v>24</v>
      </c>
      <c r="D83" s="35"/>
      <c r="E83" s="35"/>
      <c r="F83" s="27" t="str">
        <f>E12</f>
        <v>STEFE Trnava s.r.o. Františkánska 16, 91732 Trnava</v>
      </c>
      <c r="G83" s="35"/>
      <c r="H83" s="35"/>
      <c r="I83" s="35"/>
      <c r="J83" s="35"/>
      <c r="K83" s="29" t="s">
        <v>30</v>
      </c>
      <c r="L83" s="35"/>
      <c r="M83" s="220" t="str">
        <f>E18</f>
        <v xml:space="preserve"> </v>
      </c>
      <c r="N83" s="234"/>
      <c r="O83" s="234"/>
      <c r="P83" s="234"/>
      <c r="Q83" s="234"/>
      <c r="R83" s="36"/>
      <c r="T83" s="127"/>
      <c r="U83" s="127"/>
    </row>
    <row r="84" spans="2:47" s="1" customFormat="1" ht="14.45" customHeight="1" x14ac:dyDescent="0.3">
      <c r="B84" s="34"/>
      <c r="C84" s="29" t="s">
        <v>28</v>
      </c>
      <c r="D84" s="35"/>
      <c r="E84" s="35"/>
      <c r="F84" s="27" t="str">
        <f>IF(E15="","",E15)</f>
        <v xml:space="preserve"> </v>
      </c>
      <c r="G84" s="35"/>
      <c r="H84" s="35"/>
      <c r="I84" s="35"/>
      <c r="J84" s="35"/>
      <c r="K84" s="29" t="s">
        <v>34</v>
      </c>
      <c r="L84" s="35"/>
      <c r="M84" s="220" t="str">
        <f>E21</f>
        <v xml:space="preserve"> </v>
      </c>
      <c r="N84" s="234"/>
      <c r="O84" s="234"/>
      <c r="P84" s="234"/>
      <c r="Q84" s="234"/>
      <c r="R84" s="36"/>
      <c r="T84" s="127"/>
      <c r="U84" s="127"/>
    </row>
    <row r="85" spans="2:47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7"/>
      <c r="U85" s="127"/>
    </row>
    <row r="86" spans="2:47" s="1" customFormat="1" ht="29.25" customHeight="1" x14ac:dyDescent="0.3">
      <c r="B86" s="34"/>
      <c r="C86" s="264" t="s">
        <v>106</v>
      </c>
      <c r="D86" s="265"/>
      <c r="E86" s="265"/>
      <c r="F86" s="265"/>
      <c r="G86" s="265"/>
      <c r="H86" s="117"/>
      <c r="I86" s="117"/>
      <c r="J86" s="117"/>
      <c r="K86" s="117"/>
      <c r="L86" s="117"/>
      <c r="M86" s="117"/>
      <c r="N86" s="264" t="s">
        <v>107</v>
      </c>
      <c r="O86" s="234"/>
      <c r="P86" s="234"/>
      <c r="Q86" s="234"/>
      <c r="R86" s="36"/>
      <c r="T86" s="127"/>
      <c r="U86" s="127"/>
    </row>
    <row r="87" spans="2:47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7"/>
      <c r="U87" s="127"/>
    </row>
    <row r="88" spans="2:47" s="1" customFormat="1" ht="29.25" customHeight="1" x14ac:dyDescent="0.3">
      <c r="B88" s="34"/>
      <c r="C88" s="128" t="s">
        <v>108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54">
        <f>N135</f>
        <v>0</v>
      </c>
      <c r="O88" s="234"/>
      <c r="P88" s="234"/>
      <c r="Q88" s="234"/>
      <c r="R88" s="36"/>
      <c r="T88" s="127"/>
      <c r="U88" s="127"/>
      <c r="AU88" s="17" t="s">
        <v>109</v>
      </c>
    </row>
    <row r="89" spans="2:47" s="6" customFormat="1" ht="24.95" customHeight="1" x14ac:dyDescent="0.3">
      <c r="B89" s="129"/>
      <c r="C89" s="130"/>
      <c r="D89" s="131" t="s">
        <v>110</v>
      </c>
      <c r="E89" s="130"/>
      <c r="F89" s="130"/>
      <c r="G89" s="130"/>
      <c r="H89" s="130"/>
      <c r="I89" s="130"/>
      <c r="J89" s="130"/>
      <c r="K89" s="130"/>
      <c r="L89" s="130"/>
      <c r="M89" s="130"/>
      <c r="N89" s="266">
        <f>N136</f>
        <v>0</v>
      </c>
      <c r="O89" s="267"/>
      <c r="P89" s="267"/>
      <c r="Q89" s="267"/>
      <c r="R89" s="132"/>
      <c r="T89" s="133"/>
      <c r="U89" s="133"/>
    </row>
    <row r="90" spans="2:47" s="6" customFormat="1" ht="24.95" customHeight="1" x14ac:dyDescent="0.3">
      <c r="B90" s="129"/>
      <c r="C90" s="130"/>
      <c r="D90" s="131" t="s">
        <v>111</v>
      </c>
      <c r="E90" s="130"/>
      <c r="F90" s="130"/>
      <c r="G90" s="130"/>
      <c r="H90" s="130"/>
      <c r="I90" s="130"/>
      <c r="J90" s="130"/>
      <c r="K90" s="130"/>
      <c r="L90" s="130"/>
      <c r="M90" s="130"/>
      <c r="N90" s="266">
        <f>N145</f>
        <v>0</v>
      </c>
      <c r="O90" s="267"/>
      <c r="P90" s="267"/>
      <c r="Q90" s="267"/>
      <c r="R90" s="132"/>
      <c r="T90" s="133"/>
      <c r="U90" s="133"/>
    </row>
    <row r="91" spans="2:47" s="7" customFormat="1" ht="19.899999999999999" customHeight="1" x14ac:dyDescent="0.3">
      <c r="B91" s="134"/>
      <c r="C91" s="135"/>
      <c r="D91" s="105" t="s">
        <v>112</v>
      </c>
      <c r="E91" s="135"/>
      <c r="F91" s="135"/>
      <c r="G91" s="135"/>
      <c r="H91" s="135"/>
      <c r="I91" s="135"/>
      <c r="J91" s="135"/>
      <c r="K91" s="135"/>
      <c r="L91" s="135"/>
      <c r="M91" s="135"/>
      <c r="N91" s="251">
        <f>N146</f>
        <v>0</v>
      </c>
      <c r="O91" s="268"/>
      <c r="P91" s="268"/>
      <c r="Q91" s="268"/>
      <c r="R91" s="136"/>
      <c r="T91" s="137"/>
      <c r="U91" s="137"/>
    </row>
    <row r="92" spans="2:47" s="7" customFormat="1" ht="19.899999999999999" customHeight="1" x14ac:dyDescent="0.3">
      <c r="B92" s="134"/>
      <c r="C92" s="135"/>
      <c r="D92" s="105" t="s">
        <v>113</v>
      </c>
      <c r="E92" s="135"/>
      <c r="F92" s="135"/>
      <c r="G92" s="135"/>
      <c r="H92" s="135"/>
      <c r="I92" s="135"/>
      <c r="J92" s="135"/>
      <c r="K92" s="135"/>
      <c r="L92" s="135"/>
      <c r="M92" s="135"/>
      <c r="N92" s="251">
        <f>N150</f>
        <v>0</v>
      </c>
      <c r="O92" s="268"/>
      <c r="P92" s="268"/>
      <c r="Q92" s="268"/>
      <c r="R92" s="136"/>
      <c r="T92" s="137"/>
      <c r="U92" s="137"/>
    </row>
    <row r="93" spans="2:47" s="7" customFormat="1" ht="19.899999999999999" customHeight="1" x14ac:dyDescent="0.3">
      <c r="B93" s="134"/>
      <c r="C93" s="135"/>
      <c r="D93" s="105" t="s">
        <v>114</v>
      </c>
      <c r="E93" s="135"/>
      <c r="F93" s="135"/>
      <c r="G93" s="135"/>
      <c r="H93" s="135"/>
      <c r="I93" s="135"/>
      <c r="J93" s="135"/>
      <c r="K93" s="135"/>
      <c r="L93" s="135"/>
      <c r="M93" s="135"/>
      <c r="N93" s="251">
        <f>N189</f>
        <v>0</v>
      </c>
      <c r="O93" s="268"/>
      <c r="P93" s="268"/>
      <c r="Q93" s="268"/>
      <c r="R93" s="136"/>
      <c r="T93" s="137"/>
      <c r="U93" s="137"/>
    </row>
    <row r="94" spans="2:47" s="6" customFormat="1" ht="24.95" customHeight="1" x14ac:dyDescent="0.3">
      <c r="B94" s="129"/>
      <c r="C94" s="130"/>
      <c r="D94" s="131" t="s">
        <v>115</v>
      </c>
      <c r="E94" s="130"/>
      <c r="F94" s="130"/>
      <c r="G94" s="130"/>
      <c r="H94" s="130"/>
      <c r="I94" s="130"/>
      <c r="J94" s="130"/>
      <c r="K94" s="130"/>
      <c r="L94" s="130"/>
      <c r="M94" s="130"/>
      <c r="N94" s="266">
        <f>N191</f>
        <v>0</v>
      </c>
      <c r="O94" s="267"/>
      <c r="P94" s="267"/>
      <c r="Q94" s="267"/>
      <c r="R94" s="132"/>
      <c r="T94" s="133"/>
      <c r="U94" s="133"/>
    </row>
    <row r="95" spans="2:47" s="6" customFormat="1" ht="24.95" customHeight="1" x14ac:dyDescent="0.3">
      <c r="B95" s="129"/>
      <c r="C95" s="130"/>
      <c r="D95" s="131" t="s">
        <v>116</v>
      </c>
      <c r="E95" s="130"/>
      <c r="F95" s="130"/>
      <c r="G95" s="130"/>
      <c r="H95" s="130"/>
      <c r="I95" s="130"/>
      <c r="J95" s="130"/>
      <c r="K95" s="130"/>
      <c r="L95" s="130"/>
      <c r="M95" s="130"/>
      <c r="N95" s="266">
        <f>N229</f>
        <v>0</v>
      </c>
      <c r="O95" s="267"/>
      <c r="P95" s="267"/>
      <c r="Q95" s="267"/>
      <c r="R95" s="132"/>
      <c r="T95" s="133"/>
      <c r="U95" s="133"/>
    </row>
    <row r="96" spans="2:47" s="7" customFormat="1" ht="19.899999999999999" customHeight="1" x14ac:dyDescent="0.3">
      <c r="B96" s="134"/>
      <c r="C96" s="135"/>
      <c r="D96" s="105" t="s">
        <v>117</v>
      </c>
      <c r="E96" s="135"/>
      <c r="F96" s="135"/>
      <c r="G96" s="135"/>
      <c r="H96" s="135"/>
      <c r="I96" s="135"/>
      <c r="J96" s="135"/>
      <c r="K96" s="135"/>
      <c r="L96" s="135"/>
      <c r="M96" s="135"/>
      <c r="N96" s="251">
        <f>N230</f>
        <v>0</v>
      </c>
      <c r="O96" s="268"/>
      <c r="P96" s="268"/>
      <c r="Q96" s="268"/>
      <c r="R96" s="136"/>
      <c r="T96" s="137"/>
      <c r="U96" s="137"/>
    </row>
    <row r="97" spans="2:65" s="7" customFormat="1" ht="19.899999999999999" customHeight="1" x14ac:dyDescent="0.3">
      <c r="B97" s="134"/>
      <c r="C97" s="135"/>
      <c r="D97" s="105" t="s">
        <v>118</v>
      </c>
      <c r="E97" s="135"/>
      <c r="F97" s="135"/>
      <c r="G97" s="135"/>
      <c r="H97" s="135"/>
      <c r="I97" s="135"/>
      <c r="J97" s="135"/>
      <c r="K97" s="135"/>
      <c r="L97" s="135"/>
      <c r="M97" s="135"/>
      <c r="N97" s="251">
        <f>N345</f>
        <v>0</v>
      </c>
      <c r="O97" s="268"/>
      <c r="P97" s="268"/>
      <c r="Q97" s="268"/>
      <c r="R97" s="136"/>
      <c r="T97" s="137"/>
      <c r="U97" s="137"/>
    </row>
    <row r="98" spans="2:65" s="7" customFormat="1" ht="19.899999999999999" customHeight="1" x14ac:dyDescent="0.3">
      <c r="B98" s="134"/>
      <c r="C98" s="135"/>
      <c r="D98" s="105" t="s">
        <v>119</v>
      </c>
      <c r="E98" s="135"/>
      <c r="F98" s="135"/>
      <c r="G98" s="135"/>
      <c r="H98" s="135"/>
      <c r="I98" s="135"/>
      <c r="J98" s="135"/>
      <c r="K98" s="135"/>
      <c r="L98" s="135"/>
      <c r="M98" s="135"/>
      <c r="N98" s="251">
        <f>N407</f>
        <v>0</v>
      </c>
      <c r="O98" s="268"/>
      <c r="P98" s="268"/>
      <c r="Q98" s="268"/>
      <c r="R98" s="136"/>
      <c r="T98" s="137"/>
      <c r="U98" s="137"/>
    </row>
    <row r="99" spans="2:65" s="7" customFormat="1" ht="19.899999999999999" customHeight="1" x14ac:dyDescent="0.3">
      <c r="B99" s="134"/>
      <c r="C99" s="135"/>
      <c r="D99" s="105" t="s">
        <v>120</v>
      </c>
      <c r="E99" s="135"/>
      <c r="F99" s="135"/>
      <c r="G99" s="135"/>
      <c r="H99" s="135"/>
      <c r="I99" s="135"/>
      <c r="J99" s="135"/>
      <c r="K99" s="135"/>
      <c r="L99" s="135"/>
      <c r="M99" s="135"/>
      <c r="N99" s="251">
        <f>N428</f>
        <v>0</v>
      </c>
      <c r="O99" s="268"/>
      <c r="P99" s="268"/>
      <c r="Q99" s="268"/>
      <c r="R99" s="136"/>
      <c r="T99" s="137"/>
      <c r="U99" s="137"/>
    </row>
    <row r="100" spans="2:65" s="7" customFormat="1" ht="19.899999999999999" customHeight="1" x14ac:dyDescent="0.3">
      <c r="B100" s="134"/>
      <c r="C100" s="135"/>
      <c r="D100" s="105" t="s">
        <v>121</v>
      </c>
      <c r="E100" s="135"/>
      <c r="F100" s="135"/>
      <c r="G100" s="135"/>
      <c r="H100" s="135"/>
      <c r="I100" s="135"/>
      <c r="J100" s="135"/>
      <c r="K100" s="135"/>
      <c r="L100" s="135"/>
      <c r="M100" s="135"/>
      <c r="N100" s="251">
        <f>N453</f>
        <v>0</v>
      </c>
      <c r="O100" s="268"/>
      <c r="P100" s="268"/>
      <c r="Q100" s="268"/>
      <c r="R100" s="136"/>
      <c r="T100" s="137"/>
      <c r="U100" s="137"/>
    </row>
    <row r="101" spans="2:65" s="7" customFormat="1" ht="19.899999999999999" customHeight="1" x14ac:dyDescent="0.3">
      <c r="B101" s="134"/>
      <c r="C101" s="135"/>
      <c r="D101" s="105" t="s">
        <v>122</v>
      </c>
      <c r="E101" s="135"/>
      <c r="F101" s="135"/>
      <c r="G101" s="135"/>
      <c r="H101" s="135"/>
      <c r="I101" s="135"/>
      <c r="J101" s="135"/>
      <c r="K101" s="135"/>
      <c r="L101" s="135"/>
      <c r="M101" s="135"/>
      <c r="N101" s="251">
        <f>N480</f>
        <v>0</v>
      </c>
      <c r="O101" s="268"/>
      <c r="P101" s="268"/>
      <c r="Q101" s="268"/>
      <c r="R101" s="136"/>
      <c r="T101" s="137"/>
      <c r="U101" s="137"/>
    </row>
    <row r="102" spans="2:65" s="7" customFormat="1" ht="19.899999999999999" customHeight="1" x14ac:dyDescent="0.3">
      <c r="B102" s="134"/>
      <c r="C102" s="135"/>
      <c r="D102" s="105" t="s">
        <v>123</v>
      </c>
      <c r="E102" s="135"/>
      <c r="F102" s="135"/>
      <c r="G102" s="135"/>
      <c r="H102" s="135"/>
      <c r="I102" s="135"/>
      <c r="J102" s="135"/>
      <c r="K102" s="135"/>
      <c r="L102" s="135"/>
      <c r="M102" s="135"/>
      <c r="N102" s="251">
        <f>N509</f>
        <v>0</v>
      </c>
      <c r="O102" s="268"/>
      <c r="P102" s="268"/>
      <c r="Q102" s="268"/>
      <c r="R102" s="136"/>
      <c r="T102" s="137"/>
      <c r="U102" s="137"/>
    </row>
    <row r="103" spans="2:65" s="6" customFormat="1" ht="24.95" customHeight="1" x14ac:dyDescent="0.3">
      <c r="B103" s="129"/>
      <c r="C103" s="130"/>
      <c r="D103" s="131" t="s">
        <v>124</v>
      </c>
      <c r="E103" s="130"/>
      <c r="F103" s="130"/>
      <c r="G103" s="130"/>
      <c r="H103" s="130"/>
      <c r="I103" s="130"/>
      <c r="J103" s="130"/>
      <c r="K103" s="130"/>
      <c r="L103" s="130"/>
      <c r="M103" s="130"/>
      <c r="N103" s="266">
        <f>N523</f>
        <v>0</v>
      </c>
      <c r="O103" s="267"/>
      <c r="P103" s="267"/>
      <c r="Q103" s="267"/>
      <c r="R103" s="132"/>
      <c r="T103" s="133"/>
      <c r="U103" s="133"/>
    </row>
    <row r="104" spans="2:65" s="7" customFormat="1" ht="19.899999999999999" customHeight="1" x14ac:dyDescent="0.3">
      <c r="B104" s="134"/>
      <c r="C104" s="135"/>
      <c r="D104" s="105" t="s">
        <v>125</v>
      </c>
      <c r="E104" s="135"/>
      <c r="F104" s="135"/>
      <c r="G104" s="135"/>
      <c r="H104" s="135"/>
      <c r="I104" s="135"/>
      <c r="J104" s="135"/>
      <c r="K104" s="135"/>
      <c r="L104" s="135"/>
      <c r="M104" s="135"/>
      <c r="N104" s="251">
        <f>N524</f>
        <v>0</v>
      </c>
      <c r="O104" s="268"/>
      <c r="P104" s="268"/>
      <c r="Q104" s="268"/>
      <c r="R104" s="136"/>
      <c r="T104" s="137"/>
      <c r="U104" s="137"/>
    </row>
    <row r="105" spans="2:65" s="7" customFormat="1" ht="19.899999999999999" customHeight="1" x14ac:dyDescent="0.3">
      <c r="B105" s="134"/>
      <c r="C105" s="135"/>
      <c r="D105" s="105" t="s">
        <v>126</v>
      </c>
      <c r="E105" s="135"/>
      <c r="F105" s="135"/>
      <c r="G105" s="135"/>
      <c r="H105" s="135"/>
      <c r="I105" s="135"/>
      <c r="J105" s="135"/>
      <c r="K105" s="135"/>
      <c r="L105" s="135"/>
      <c r="M105" s="135"/>
      <c r="N105" s="251">
        <f>N527</f>
        <v>0</v>
      </c>
      <c r="O105" s="268"/>
      <c r="P105" s="268"/>
      <c r="Q105" s="268"/>
      <c r="R105" s="136"/>
      <c r="T105" s="137"/>
      <c r="U105" s="137"/>
    </row>
    <row r="106" spans="2:65" s="7" customFormat="1" ht="19.899999999999999" customHeight="1" x14ac:dyDescent="0.3">
      <c r="B106" s="134"/>
      <c r="C106" s="135"/>
      <c r="D106" s="105" t="s">
        <v>127</v>
      </c>
      <c r="E106" s="135"/>
      <c r="F106" s="135"/>
      <c r="G106" s="135"/>
      <c r="H106" s="135"/>
      <c r="I106" s="135"/>
      <c r="J106" s="135"/>
      <c r="K106" s="135"/>
      <c r="L106" s="135"/>
      <c r="M106" s="135"/>
      <c r="N106" s="251">
        <f>N530</f>
        <v>0</v>
      </c>
      <c r="O106" s="268"/>
      <c r="P106" s="268"/>
      <c r="Q106" s="268"/>
      <c r="R106" s="136"/>
      <c r="T106" s="137"/>
      <c r="U106" s="137"/>
    </row>
    <row r="107" spans="2:65" s="7" customFormat="1" ht="19.899999999999999" customHeight="1" x14ac:dyDescent="0.3">
      <c r="B107" s="134"/>
      <c r="C107" s="135"/>
      <c r="D107" s="105" t="s">
        <v>128</v>
      </c>
      <c r="E107" s="135"/>
      <c r="F107" s="135"/>
      <c r="G107" s="135"/>
      <c r="H107" s="135"/>
      <c r="I107" s="135"/>
      <c r="J107" s="135"/>
      <c r="K107" s="135"/>
      <c r="L107" s="135"/>
      <c r="M107" s="135"/>
      <c r="N107" s="251">
        <f>N533</f>
        <v>0</v>
      </c>
      <c r="O107" s="268"/>
      <c r="P107" s="268"/>
      <c r="Q107" s="268"/>
      <c r="R107" s="136"/>
      <c r="T107" s="137"/>
      <c r="U107" s="137"/>
    </row>
    <row r="108" spans="2:65" s="6" customFormat="1" ht="21.75" customHeight="1" x14ac:dyDescent="0.35">
      <c r="B108" s="129"/>
      <c r="C108" s="130"/>
      <c r="D108" s="131" t="s">
        <v>129</v>
      </c>
      <c r="E108" s="130"/>
      <c r="F108" s="130"/>
      <c r="G108" s="130"/>
      <c r="H108" s="130"/>
      <c r="I108" s="130"/>
      <c r="J108" s="130"/>
      <c r="K108" s="130"/>
      <c r="L108" s="130"/>
      <c r="M108" s="130"/>
      <c r="N108" s="269">
        <f>N539</f>
        <v>0</v>
      </c>
      <c r="O108" s="267"/>
      <c r="P108" s="267"/>
      <c r="Q108" s="267"/>
      <c r="R108" s="132"/>
      <c r="T108" s="133"/>
      <c r="U108" s="133"/>
    </row>
    <row r="109" spans="2:65" s="1" customFormat="1" ht="21.75" customHeight="1" x14ac:dyDescent="0.3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  <c r="T109" s="127"/>
      <c r="U109" s="127"/>
    </row>
    <row r="110" spans="2:65" s="1" customFormat="1" ht="29.25" customHeight="1" x14ac:dyDescent="0.3">
      <c r="B110" s="34"/>
      <c r="C110" s="128" t="s">
        <v>130</v>
      </c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270">
        <f>ROUND(N111+N112+N113+N114+N115+N116,2)</f>
        <v>0</v>
      </c>
      <c r="O110" s="234"/>
      <c r="P110" s="234"/>
      <c r="Q110" s="234"/>
      <c r="R110" s="36"/>
      <c r="T110" s="138"/>
      <c r="U110" s="139" t="s">
        <v>41</v>
      </c>
    </row>
    <row r="111" spans="2:65" s="1" customFormat="1" ht="18" customHeight="1" x14ac:dyDescent="0.3">
      <c r="B111" s="34"/>
      <c r="C111" s="35"/>
      <c r="D111" s="252" t="s">
        <v>131</v>
      </c>
      <c r="E111" s="234"/>
      <c r="F111" s="234"/>
      <c r="G111" s="234"/>
      <c r="H111" s="234"/>
      <c r="I111" s="35"/>
      <c r="J111" s="35"/>
      <c r="K111" s="35"/>
      <c r="L111" s="35"/>
      <c r="M111" s="35"/>
      <c r="N111" s="250">
        <f>ROUND(N88*T111,2)</f>
        <v>0</v>
      </c>
      <c r="O111" s="234"/>
      <c r="P111" s="234"/>
      <c r="Q111" s="234"/>
      <c r="R111" s="36"/>
      <c r="S111" s="140"/>
      <c r="T111" s="77"/>
      <c r="U111" s="141" t="s">
        <v>44</v>
      </c>
      <c r="V111" s="142"/>
      <c r="W111" s="142"/>
      <c r="X111" s="142"/>
      <c r="Y111" s="142"/>
      <c r="Z111" s="142"/>
      <c r="AA111" s="142"/>
      <c r="AB111" s="142"/>
      <c r="AC111" s="142"/>
      <c r="AD111" s="142"/>
      <c r="AE111" s="142"/>
      <c r="AF111" s="142"/>
      <c r="AG111" s="142"/>
      <c r="AH111" s="142"/>
      <c r="AI111" s="142"/>
      <c r="AJ111" s="142"/>
      <c r="AK111" s="142"/>
      <c r="AL111" s="142"/>
      <c r="AM111" s="142"/>
      <c r="AN111" s="142"/>
      <c r="AO111" s="142"/>
      <c r="AP111" s="142"/>
      <c r="AQ111" s="142"/>
      <c r="AR111" s="142"/>
      <c r="AS111" s="142"/>
      <c r="AT111" s="142"/>
      <c r="AU111" s="142"/>
      <c r="AV111" s="142"/>
      <c r="AW111" s="142"/>
      <c r="AX111" s="142"/>
      <c r="AY111" s="143" t="s">
        <v>132</v>
      </c>
      <c r="AZ111" s="142"/>
      <c r="BA111" s="142"/>
      <c r="BB111" s="142"/>
      <c r="BC111" s="142"/>
      <c r="BD111" s="142"/>
      <c r="BE111" s="144">
        <f t="shared" ref="BE111:BE116" si="0">IF(U111="základná",N111,0)</f>
        <v>0</v>
      </c>
      <c r="BF111" s="144">
        <f t="shared" ref="BF111:BF116" si="1">IF(U111="znížená",N111,0)</f>
        <v>0</v>
      </c>
      <c r="BG111" s="144">
        <f t="shared" ref="BG111:BG116" si="2">IF(U111="zákl. prenesená",N111,0)</f>
        <v>0</v>
      </c>
      <c r="BH111" s="144">
        <f t="shared" ref="BH111:BH116" si="3">IF(U111="zníž. prenesená",N111,0)</f>
        <v>0</v>
      </c>
      <c r="BI111" s="144">
        <f t="shared" ref="BI111:BI116" si="4">IF(U111="nulová",N111,0)</f>
        <v>0</v>
      </c>
      <c r="BJ111" s="143" t="s">
        <v>133</v>
      </c>
      <c r="BK111" s="142"/>
      <c r="BL111" s="142"/>
      <c r="BM111" s="142"/>
    </row>
    <row r="112" spans="2:65" s="1" customFormat="1" ht="18" customHeight="1" x14ac:dyDescent="0.3">
      <c r="B112" s="34"/>
      <c r="C112" s="35"/>
      <c r="D112" s="252" t="s">
        <v>134</v>
      </c>
      <c r="E112" s="234"/>
      <c r="F112" s="234"/>
      <c r="G112" s="234"/>
      <c r="H112" s="234"/>
      <c r="I112" s="35"/>
      <c r="J112" s="35"/>
      <c r="K112" s="35"/>
      <c r="L112" s="35"/>
      <c r="M112" s="35"/>
      <c r="N112" s="250">
        <f>ROUND(N88*T112,2)</f>
        <v>0</v>
      </c>
      <c r="O112" s="234"/>
      <c r="P112" s="234"/>
      <c r="Q112" s="234"/>
      <c r="R112" s="36"/>
      <c r="S112" s="140"/>
      <c r="T112" s="77"/>
      <c r="U112" s="141" t="s">
        <v>44</v>
      </c>
      <c r="V112" s="142"/>
      <c r="W112" s="142"/>
      <c r="X112" s="142"/>
      <c r="Y112" s="142"/>
      <c r="Z112" s="142"/>
      <c r="AA112" s="142"/>
      <c r="AB112" s="142"/>
      <c r="AC112" s="142"/>
      <c r="AD112" s="142"/>
      <c r="AE112" s="142"/>
      <c r="AF112" s="142"/>
      <c r="AG112" s="142"/>
      <c r="AH112" s="142"/>
      <c r="AI112" s="142"/>
      <c r="AJ112" s="142"/>
      <c r="AK112" s="142"/>
      <c r="AL112" s="142"/>
      <c r="AM112" s="142"/>
      <c r="AN112" s="142"/>
      <c r="AO112" s="142"/>
      <c r="AP112" s="142"/>
      <c r="AQ112" s="142"/>
      <c r="AR112" s="142"/>
      <c r="AS112" s="142"/>
      <c r="AT112" s="142"/>
      <c r="AU112" s="142"/>
      <c r="AV112" s="142"/>
      <c r="AW112" s="142"/>
      <c r="AX112" s="142"/>
      <c r="AY112" s="143" t="s">
        <v>132</v>
      </c>
      <c r="AZ112" s="142"/>
      <c r="BA112" s="142"/>
      <c r="BB112" s="142"/>
      <c r="BC112" s="142"/>
      <c r="BD112" s="142"/>
      <c r="BE112" s="144">
        <f t="shared" si="0"/>
        <v>0</v>
      </c>
      <c r="BF112" s="144">
        <f t="shared" si="1"/>
        <v>0</v>
      </c>
      <c r="BG112" s="144">
        <f t="shared" si="2"/>
        <v>0</v>
      </c>
      <c r="BH112" s="144">
        <f t="shared" si="3"/>
        <v>0</v>
      </c>
      <c r="BI112" s="144">
        <f t="shared" si="4"/>
        <v>0</v>
      </c>
      <c r="BJ112" s="143" t="s">
        <v>133</v>
      </c>
      <c r="BK112" s="142"/>
      <c r="BL112" s="142"/>
      <c r="BM112" s="142"/>
    </row>
    <row r="113" spans="2:65" s="1" customFormat="1" ht="18" customHeight="1" x14ac:dyDescent="0.3">
      <c r="B113" s="34"/>
      <c r="C113" s="35"/>
      <c r="D113" s="252" t="s">
        <v>135</v>
      </c>
      <c r="E113" s="234"/>
      <c r="F113" s="234"/>
      <c r="G113" s="234"/>
      <c r="H113" s="234"/>
      <c r="I113" s="35"/>
      <c r="J113" s="35"/>
      <c r="K113" s="35"/>
      <c r="L113" s="35"/>
      <c r="M113" s="35"/>
      <c r="N113" s="250">
        <f>ROUND(N88*T113,2)</f>
        <v>0</v>
      </c>
      <c r="O113" s="234"/>
      <c r="P113" s="234"/>
      <c r="Q113" s="234"/>
      <c r="R113" s="36"/>
      <c r="S113" s="140"/>
      <c r="T113" s="77"/>
      <c r="U113" s="141" t="s">
        <v>44</v>
      </c>
      <c r="V113" s="142"/>
      <c r="W113" s="142"/>
      <c r="X113" s="142"/>
      <c r="Y113" s="142"/>
      <c r="Z113" s="142"/>
      <c r="AA113" s="142"/>
      <c r="AB113" s="142"/>
      <c r="AC113" s="142"/>
      <c r="AD113" s="142"/>
      <c r="AE113" s="142"/>
      <c r="AF113" s="142"/>
      <c r="AG113" s="142"/>
      <c r="AH113" s="142"/>
      <c r="AI113" s="142"/>
      <c r="AJ113" s="142"/>
      <c r="AK113" s="142"/>
      <c r="AL113" s="142"/>
      <c r="AM113" s="142"/>
      <c r="AN113" s="142"/>
      <c r="AO113" s="142"/>
      <c r="AP113" s="142"/>
      <c r="AQ113" s="142"/>
      <c r="AR113" s="142"/>
      <c r="AS113" s="142"/>
      <c r="AT113" s="142"/>
      <c r="AU113" s="142"/>
      <c r="AV113" s="142"/>
      <c r="AW113" s="142"/>
      <c r="AX113" s="142"/>
      <c r="AY113" s="143" t="s">
        <v>132</v>
      </c>
      <c r="AZ113" s="142"/>
      <c r="BA113" s="142"/>
      <c r="BB113" s="142"/>
      <c r="BC113" s="142"/>
      <c r="BD113" s="142"/>
      <c r="BE113" s="144">
        <f t="shared" si="0"/>
        <v>0</v>
      </c>
      <c r="BF113" s="144">
        <f t="shared" si="1"/>
        <v>0</v>
      </c>
      <c r="BG113" s="144">
        <f t="shared" si="2"/>
        <v>0</v>
      </c>
      <c r="BH113" s="144">
        <f t="shared" si="3"/>
        <v>0</v>
      </c>
      <c r="BI113" s="144">
        <f t="shared" si="4"/>
        <v>0</v>
      </c>
      <c r="BJ113" s="143" t="s">
        <v>133</v>
      </c>
      <c r="BK113" s="142"/>
      <c r="BL113" s="142"/>
      <c r="BM113" s="142"/>
    </row>
    <row r="114" spans="2:65" s="1" customFormat="1" ht="18" customHeight="1" x14ac:dyDescent="0.3">
      <c r="B114" s="34"/>
      <c r="C114" s="35"/>
      <c r="D114" s="252" t="s">
        <v>136</v>
      </c>
      <c r="E114" s="234"/>
      <c r="F114" s="234"/>
      <c r="G114" s="234"/>
      <c r="H114" s="234"/>
      <c r="I114" s="35"/>
      <c r="J114" s="35"/>
      <c r="K114" s="35"/>
      <c r="L114" s="35"/>
      <c r="M114" s="35"/>
      <c r="N114" s="250">
        <f>ROUND(N88*T114,2)</f>
        <v>0</v>
      </c>
      <c r="O114" s="234"/>
      <c r="P114" s="234"/>
      <c r="Q114" s="234"/>
      <c r="R114" s="36"/>
      <c r="S114" s="140"/>
      <c r="T114" s="77"/>
      <c r="U114" s="141" t="s">
        <v>44</v>
      </c>
      <c r="V114" s="142"/>
      <c r="W114" s="142"/>
      <c r="X114" s="142"/>
      <c r="Y114" s="142"/>
      <c r="Z114" s="142"/>
      <c r="AA114" s="142"/>
      <c r="AB114" s="142"/>
      <c r="AC114" s="142"/>
      <c r="AD114" s="142"/>
      <c r="AE114" s="142"/>
      <c r="AF114" s="142"/>
      <c r="AG114" s="142"/>
      <c r="AH114" s="142"/>
      <c r="AI114" s="142"/>
      <c r="AJ114" s="142"/>
      <c r="AK114" s="142"/>
      <c r="AL114" s="142"/>
      <c r="AM114" s="142"/>
      <c r="AN114" s="142"/>
      <c r="AO114" s="142"/>
      <c r="AP114" s="142"/>
      <c r="AQ114" s="142"/>
      <c r="AR114" s="142"/>
      <c r="AS114" s="142"/>
      <c r="AT114" s="142"/>
      <c r="AU114" s="142"/>
      <c r="AV114" s="142"/>
      <c r="AW114" s="142"/>
      <c r="AX114" s="142"/>
      <c r="AY114" s="143" t="s">
        <v>132</v>
      </c>
      <c r="AZ114" s="142"/>
      <c r="BA114" s="142"/>
      <c r="BB114" s="142"/>
      <c r="BC114" s="142"/>
      <c r="BD114" s="142"/>
      <c r="BE114" s="144">
        <f t="shared" si="0"/>
        <v>0</v>
      </c>
      <c r="BF114" s="144">
        <f t="shared" si="1"/>
        <v>0</v>
      </c>
      <c r="BG114" s="144">
        <f t="shared" si="2"/>
        <v>0</v>
      </c>
      <c r="BH114" s="144">
        <f t="shared" si="3"/>
        <v>0</v>
      </c>
      <c r="BI114" s="144">
        <f t="shared" si="4"/>
        <v>0</v>
      </c>
      <c r="BJ114" s="143" t="s">
        <v>133</v>
      </c>
      <c r="BK114" s="142"/>
      <c r="BL114" s="142"/>
      <c r="BM114" s="142"/>
    </row>
    <row r="115" spans="2:65" s="1" customFormat="1" ht="18" customHeight="1" x14ac:dyDescent="0.3">
      <c r="B115" s="34"/>
      <c r="C115" s="35"/>
      <c r="D115" s="252" t="s">
        <v>137</v>
      </c>
      <c r="E115" s="234"/>
      <c r="F115" s="234"/>
      <c r="G115" s="234"/>
      <c r="H115" s="234"/>
      <c r="I115" s="35"/>
      <c r="J115" s="35"/>
      <c r="K115" s="35"/>
      <c r="L115" s="35"/>
      <c r="M115" s="35"/>
      <c r="N115" s="250">
        <f>ROUND(N88*T115,2)</f>
        <v>0</v>
      </c>
      <c r="O115" s="234"/>
      <c r="P115" s="234"/>
      <c r="Q115" s="234"/>
      <c r="R115" s="36"/>
      <c r="S115" s="140"/>
      <c r="T115" s="77"/>
      <c r="U115" s="141" t="s">
        <v>44</v>
      </c>
      <c r="V115" s="142"/>
      <c r="W115" s="142"/>
      <c r="X115" s="142"/>
      <c r="Y115" s="142"/>
      <c r="Z115" s="142"/>
      <c r="AA115" s="142"/>
      <c r="AB115" s="142"/>
      <c r="AC115" s="142"/>
      <c r="AD115" s="142"/>
      <c r="AE115" s="142"/>
      <c r="AF115" s="142"/>
      <c r="AG115" s="142"/>
      <c r="AH115" s="142"/>
      <c r="AI115" s="142"/>
      <c r="AJ115" s="142"/>
      <c r="AK115" s="142"/>
      <c r="AL115" s="142"/>
      <c r="AM115" s="142"/>
      <c r="AN115" s="142"/>
      <c r="AO115" s="142"/>
      <c r="AP115" s="142"/>
      <c r="AQ115" s="142"/>
      <c r="AR115" s="142"/>
      <c r="AS115" s="142"/>
      <c r="AT115" s="142"/>
      <c r="AU115" s="142"/>
      <c r="AV115" s="142"/>
      <c r="AW115" s="142"/>
      <c r="AX115" s="142"/>
      <c r="AY115" s="143" t="s">
        <v>132</v>
      </c>
      <c r="AZ115" s="142"/>
      <c r="BA115" s="142"/>
      <c r="BB115" s="142"/>
      <c r="BC115" s="142"/>
      <c r="BD115" s="142"/>
      <c r="BE115" s="144">
        <f t="shared" si="0"/>
        <v>0</v>
      </c>
      <c r="BF115" s="144">
        <f t="shared" si="1"/>
        <v>0</v>
      </c>
      <c r="BG115" s="144">
        <f t="shared" si="2"/>
        <v>0</v>
      </c>
      <c r="BH115" s="144">
        <f t="shared" si="3"/>
        <v>0</v>
      </c>
      <c r="BI115" s="144">
        <f t="shared" si="4"/>
        <v>0</v>
      </c>
      <c r="BJ115" s="143" t="s">
        <v>133</v>
      </c>
      <c r="BK115" s="142"/>
      <c r="BL115" s="142"/>
      <c r="BM115" s="142"/>
    </row>
    <row r="116" spans="2:65" s="1" customFormat="1" ht="18" customHeight="1" x14ac:dyDescent="0.3">
      <c r="B116" s="34"/>
      <c r="C116" s="35"/>
      <c r="D116" s="105" t="s">
        <v>138</v>
      </c>
      <c r="E116" s="35"/>
      <c r="F116" s="35"/>
      <c r="G116" s="35"/>
      <c r="H116" s="35"/>
      <c r="I116" s="35"/>
      <c r="J116" s="35"/>
      <c r="K116" s="35"/>
      <c r="L116" s="35"/>
      <c r="M116" s="35"/>
      <c r="N116" s="250">
        <f>ROUND(N88*T116,2)</f>
        <v>0</v>
      </c>
      <c r="O116" s="234"/>
      <c r="P116" s="234"/>
      <c r="Q116" s="234"/>
      <c r="R116" s="36"/>
      <c r="S116" s="140"/>
      <c r="T116" s="145"/>
      <c r="U116" s="146" t="s">
        <v>44</v>
      </c>
      <c r="V116" s="142"/>
      <c r="W116" s="142"/>
      <c r="X116" s="142"/>
      <c r="Y116" s="142"/>
      <c r="Z116" s="142"/>
      <c r="AA116" s="142"/>
      <c r="AB116" s="142"/>
      <c r="AC116" s="142"/>
      <c r="AD116" s="142"/>
      <c r="AE116" s="142"/>
      <c r="AF116" s="142"/>
      <c r="AG116" s="142"/>
      <c r="AH116" s="142"/>
      <c r="AI116" s="142"/>
      <c r="AJ116" s="142"/>
      <c r="AK116" s="142"/>
      <c r="AL116" s="142"/>
      <c r="AM116" s="142"/>
      <c r="AN116" s="142"/>
      <c r="AO116" s="142"/>
      <c r="AP116" s="142"/>
      <c r="AQ116" s="142"/>
      <c r="AR116" s="142"/>
      <c r="AS116" s="142"/>
      <c r="AT116" s="142"/>
      <c r="AU116" s="142"/>
      <c r="AV116" s="142"/>
      <c r="AW116" s="142"/>
      <c r="AX116" s="142"/>
      <c r="AY116" s="143" t="s">
        <v>139</v>
      </c>
      <c r="AZ116" s="142"/>
      <c r="BA116" s="142"/>
      <c r="BB116" s="142"/>
      <c r="BC116" s="142"/>
      <c r="BD116" s="142"/>
      <c r="BE116" s="144">
        <f t="shared" si="0"/>
        <v>0</v>
      </c>
      <c r="BF116" s="144">
        <f t="shared" si="1"/>
        <v>0</v>
      </c>
      <c r="BG116" s="144">
        <f t="shared" si="2"/>
        <v>0</v>
      </c>
      <c r="BH116" s="144">
        <f t="shared" si="3"/>
        <v>0</v>
      </c>
      <c r="BI116" s="144">
        <f t="shared" si="4"/>
        <v>0</v>
      </c>
      <c r="BJ116" s="143" t="s">
        <v>133</v>
      </c>
      <c r="BK116" s="142"/>
      <c r="BL116" s="142"/>
      <c r="BM116" s="142"/>
    </row>
    <row r="117" spans="2:65" s="1" customFormat="1" ht="13.5" x14ac:dyDescent="0.3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  <c r="T117" s="127"/>
      <c r="U117" s="127"/>
    </row>
    <row r="118" spans="2:65" s="1" customFormat="1" ht="29.25" customHeight="1" x14ac:dyDescent="0.3">
      <c r="B118" s="34"/>
      <c r="C118" s="116" t="s">
        <v>97</v>
      </c>
      <c r="D118" s="117"/>
      <c r="E118" s="117"/>
      <c r="F118" s="117"/>
      <c r="G118" s="117"/>
      <c r="H118" s="117"/>
      <c r="I118" s="117"/>
      <c r="J118" s="117"/>
      <c r="K118" s="117"/>
      <c r="L118" s="255">
        <f>ROUND(SUM(N88+N110),2)</f>
        <v>0</v>
      </c>
      <c r="M118" s="265"/>
      <c r="N118" s="265"/>
      <c r="O118" s="265"/>
      <c r="P118" s="265"/>
      <c r="Q118" s="265"/>
      <c r="R118" s="36"/>
      <c r="T118" s="127"/>
      <c r="U118" s="127"/>
    </row>
    <row r="119" spans="2:65" s="1" customFormat="1" ht="6.95" customHeight="1" x14ac:dyDescent="0.3">
      <c r="B119" s="58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60"/>
      <c r="T119" s="127"/>
      <c r="U119" s="127"/>
    </row>
    <row r="123" spans="2:65" s="1" customFormat="1" ht="6.95" customHeight="1" x14ac:dyDescent="0.3"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3"/>
    </row>
    <row r="124" spans="2:65" s="1" customFormat="1" ht="36.950000000000003" customHeight="1" x14ac:dyDescent="0.3">
      <c r="B124" s="34"/>
      <c r="C124" s="215" t="s">
        <v>140</v>
      </c>
      <c r="D124" s="234"/>
      <c r="E124" s="234"/>
      <c r="F124" s="234"/>
      <c r="G124" s="234"/>
      <c r="H124" s="234"/>
      <c r="I124" s="234"/>
      <c r="J124" s="234"/>
      <c r="K124" s="234"/>
      <c r="L124" s="234"/>
      <c r="M124" s="234"/>
      <c r="N124" s="234"/>
      <c r="O124" s="234"/>
      <c r="P124" s="234"/>
      <c r="Q124" s="234"/>
      <c r="R124" s="36"/>
    </row>
    <row r="125" spans="2:65" s="1" customFormat="1" ht="6.95" customHeight="1" x14ac:dyDescent="0.3"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6"/>
    </row>
    <row r="126" spans="2:65" s="1" customFormat="1" ht="30" customHeight="1" x14ac:dyDescent="0.3">
      <c r="B126" s="34"/>
      <c r="C126" s="29" t="s">
        <v>15</v>
      </c>
      <c r="D126" s="35"/>
      <c r="E126" s="35"/>
      <c r="F126" s="257" t="str">
        <f>F6</f>
        <v>Rekonštrukcia strechy-zateplenie a hydroizolácia MŠ V jame</v>
      </c>
      <c r="G126" s="234"/>
      <c r="H126" s="234"/>
      <c r="I126" s="234"/>
      <c r="J126" s="234"/>
      <c r="K126" s="234"/>
      <c r="L126" s="234"/>
      <c r="M126" s="234"/>
      <c r="N126" s="234"/>
      <c r="O126" s="234"/>
      <c r="P126" s="234"/>
      <c r="Q126" s="35"/>
      <c r="R126" s="36"/>
    </row>
    <row r="127" spans="2:65" s="1" customFormat="1" ht="36.950000000000003" customHeight="1" x14ac:dyDescent="0.3">
      <c r="B127" s="34"/>
      <c r="C127" s="68" t="s">
        <v>100</v>
      </c>
      <c r="D127" s="35"/>
      <c r="E127" s="35"/>
      <c r="F127" s="235" t="str">
        <f>F7</f>
        <v>ARCH - Rekonštrukcia strechy - zateplenie a hydroizolácia</v>
      </c>
      <c r="G127" s="234"/>
      <c r="H127" s="234"/>
      <c r="I127" s="234"/>
      <c r="J127" s="234"/>
      <c r="K127" s="234"/>
      <c r="L127" s="234"/>
      <c r="M127" s="234"/>
      <c r="N127" s="234"/>
      <c r="O127" s="234"/>
      <c r="P127" s="234"/>
      <c r="Q127" s="35"/>
      <c r="R127" s="36"/>
    </row>
    <row r="128" spans="2:65" s="1" customFormat="1" ht="6.95" customHeight="1" x14ac:dyDescent="0.3"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6"/>
    </row>
    <row r="129" spans="2:65" s="1" customFormat="1" ht="18" customHeight="1" x14ac:dyDescent="0.3">
      <c r="B129" s="34"/>
      <c r="C129" s="29" t="s">
        <v>20</v>
      </c>
      <c r="D129" s="35"/>
      <c r="E129" s="35"/>
      <c r="F129" s="27" t="str">
        <f>F9</f>
        <v>V jame 7224/27, Trnava</v>
      </c>
      <c r="G129" s="35"/>
      <c r="H129" s="35"/>
      <c r="I129" s="35"/>
      <c r="J129" s="35"/>
      <c r="K129" s="29" t="s">
        <v>22</v>
      </c>
      <c r="L129" s="35"/>
      <c r="M129" s="263" t="str">
        <f>IF(O9="","",O9)</f>
        <v>7. 12. 2019</v>
      </c>
      <c r="N129" s="234"/>
      <c r="O129" s="234"/>
      <c r="P129" s="234"/>
      <c r="Q129" s="35"/>
      <c r="R129" s="36"/>
    </row>
    <row r="130" spans="2:65" s="1" customFormat="1" ht="6.95" customHeight="1" x14ac:dyDescent="0.3"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6"/>
    </row>
    <row r="131" spans="2:65" s="1" customFormat="1" x14ac:dyDescent="0.3">
      <c r="B131" s="34"/>
      <c r="C131" s="29" t="s">
        <v>24</v>
      </c>
      <c r="D131" s="35"/>
      <c r="E131" s="35"/>
      <c r="F131" s="27" t="str">
        <f>E12</f>
        <v>STEFE Trnava s.r.o. Františkánska 16, 91732 Trnava</v>
      </c>
      <c r="G131" s="35"/>
      <c r="H131" s="35"/>
      <c r="I131" s="35"/>
      <c r="J131" s="35"/>
      <c r="K131" s="29" t="s">
        <v>30</v>
      </c>
      <c r="L131" s="35"/>
      <c r="M131" s="220" t="str">
        <f>E18</f>
        <v xml:space="preserve"> </v>
      </c>
      <c r="N131" s="234"/>
      <c r="O131" s="234"/>
      <c r="P131" s="234"/>
      <c r="Q131" s="234"/>
      <c r="R131" s="36"/>
    </row>
    <row r="132" spans="2:65" s="1" customFormat="1" ht="14.45" customHeight="1" x14ac:dyDescent="0.3">
      <c r="B132" s="34"/>
      <c r="C132" s="29" t="s">
        <v>28</v>
      </c>
      <c r="D132" s="35"/>
      <c r="E132" s="35"/>
      <c r="F132" s="27" t="str">
        <f>IF(E15="","",E15)</f>
        <v xml:space="preserve"> </v>
      </c>
      <c r="G132" s="35"/>
      <c r="H132" s="35"/>
      <c r="I132" s="35"/>
      <c r="J132" s="35"/>
      <c r="K132" s="29" t="s">
        <v>34</v>
      </c>
      <c r="L132" s="35"/>
      <c r="M132" s="220" t="str">
        <f>E21</f>
        <v xml:space="preserve"> </v>
      </c>
      <c r="N132" s="234"/>
      <c r="O132" s="234"/>
      <c r="P132" s="234"/>
      <c r="Q132" s="234"/>
      <c r="R132" s="36"/>
    </row>
    <row r="133" spans="2:65" s="1" customFormat="1" ht="10.35" customHeight="1" x14ac:dyDescent="0.3"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6"/>
    </row>
    <row r="134" spans="2:65" s="8" customFormat="1" ht="29.25" customHeight="1" x14ac:dyDescent="0.3">
      <c r="B134" s="147"/>
      <c r="C134" s="148" t="s">
        <v>141</v>
      </c>
      <c r="D134" s="149" t="s">
        <v>142</v>
      </c>
      <c r="E134" s="149" t="s">
        <v>59</v>
      </c>
      <c r="F134" s="271" t="s">
        <v>143</v>
      </c>
      <c r="G134" s="272"/>
      <c r="H134" s="272"/>
      <c r="I134" s="272"/>
      <c r="J134" s="149" t="s">
        <v>144</v>
      </c>
      <c r="K134" s="149" t="s">
        <v>145</v>
      </c>
      <c r="L134" s="273" t="s">
        <v>146</v>
      </c>
      <c r="M134" s="272"/>
      <c r="N134" s="271" t="s">
        <v>107</v>
      </c>
      <c r="O134" s="272"/>
      <c r="P134" s="272"/>
      <c r="Q134" s="274"/>
      <c r="R134" s="150"/>
      <c r="T134" s="80" t="s">
        <v>147</v>
      </c>
      <c r="U134" s="81" t="s">
        <v>41</v>
      </c>
      <c r="V134" s="81" t="s">
        <v>148</v>
      </c>
      <c r="W134" s="81" t="s">
        <v>149</v>
      </c>
      <c r="X134" s="81" t="s">
        <v>150</v>
      </c>
      <c r="Y134" s="81" t="s">
        <v>151</v>
      </c>
      <c r="Z134" s="81" t="s">
        <v>152</v>
      </c>
      <c r="AA134" s="82" t="s">
        <v>153</v>
      </c>
    </row>
    <row r="135" spans="2:65" s="1" customFormat="1" ht="29.25" customHeight="1" x14ac:dyDescent="0.35">
      <c r="B135" s="34"/>
      <c r="C135" s="84" t="s">
        <v>104</v>
      </c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295">
        <f>BK135</f>
        <v>0</v>
      </c>
      <c r="O135" s="296"/>
      <c r="P135" s="296"/>
      <c r="Q135" s="296"/>
      <c r="R135" s="36"/>
      <c r="T135" s="83"/>
      <c r="U135" s="50"/>
      <c r="V135" s="50"/>
      <c r="W135" s="151">
        <f>W136+W145+W191+W229+W523+W539</f>
        <v>0</v>
      </c>
      <c r="X135" s="50"/>
      <c r="Y135" s="151">
        <f>Y136+Y145+Y191+Y229+Y523+Y539</f>
        <v>45.313604990000016</v>
      </c>
      <c r="Z135" s="50"/>
      <c r="AA135" s="152">
        <f>AA136+AA145+AA191+AA229+AA523+AA539</f>
        <v>28.980052199999999</v>
      </c>
      <c r="AT135" s="17" t="s">
        <v>76</v>
      </c>
      <c r="AU135" s="17" t="s">
        <v>109</v>
      </c>
      <c r="BK135" s="153">
        <f>BK136+BK145+BK191+BK229+BK523+BK539</f>
        <v>0</v>
      </c>
    </row>
    <row r="136" spans="2:65" s="9" customFormat="1" ht="37.35" customHeight="1" x14ac:dyDescent="0.35">
      <c r="B136" s="154"/>
      <c r="C136" s="155"/>
      <c r="D136" s="156" t="s">
        <v>110</v>
      </c>
      <c r="E136" s="156"/>
      <c r="F136" s="156"/>
      <c r="G136" s="156"/>
      <c r="H136" s="156"/>
      <c r="I136" s="156"/>
      <c r="J136" s="156"/>
      <c r="K136" s="156"/>
      <c r="L136" s="156"/>
      <c r="M136" s="156"/>
      <c r="N136" s="297">
        <f>BK136</f>
        <v>0</v>
      </c>
      <c r="O136" s="298"/>
      <c r="P136" s="298"/>
      <c r="Q136" s="298"/>
      <c r="R136" s="157"/>
      <c r="T136" s="158"/>
      <c r="U136" s="155"/>
      <c r="V136" s="155"/>
      <c r="W136" s="159">
        <f>SUM(W137:W144)</f>
        <v>0</v>
      </c>
      <c r="X136" s="155"/>
      <c r="Y136" s="159">
        <f>SUM(Y137:Y144)</f>
        <v>7.7203581899999998</v>
      </c>
      <c r="Z136" s="155"/>
      <c r="AA136" s="160">
        <f>SUM(AA137:AA144)</f>
        <v>0</v>
      </c>
      <c r="AR136" s="161" t="s">
        <v>84</v>
      </c>
      <c r="AT136" s="162" t="s">
        <v>76</v>
      </c>
      <c r="AU136" s="162" t="s">
        <v>77</v>
      </c>
      <c r="AY136" s="161" t="s">
        <v>154</v>
      </c>
      <c r="BK136" s="163">
        <f>SUM(BK137:BK144)</f>
        <v>0</v>
      </c>
    </row>
    <row r="137" spans="2:65" s="1" customFormat="1" ht="31.5" customHeight="1" x14ac:dyDescent="0.3">
      <c r="B137" s="34"/>
      <c r="C137" s="164" t="s">
        <v>84</v>
      </c>
      <c r="D137" s="164" t="s">
        <v>155</v>
      </c>
      <c r="E137" s="165" t="s">
        <v>156</v>
      </c>
      <c r="F137" s="275" t="s">
        <v>157</v>
      </c>
      <c r="G137" s="276"/>
      <c r="H137" s="276"/>
      <c r="I137" s="276"/>
      <c r="J137" s="166" t="s">
        <v>158</v>
      </c>
      <c r="K137" s="167">
        <v>3.4769999999999999</v>
      </c>
      <c r="L137" s="277">
        <v>0</v>
      </c>
      <c r="M137" s="276"/>
      <c r="N137" s="278">
        <f>ROUND(L137*K137,3)</f>
        <v>0</v>
      </c>
      <c r="O137" s="276"/>
      <c r="P137" s="276"/>
      <c r="Q137" s="276"/>
      <c r="R137" s="36"/>
      <c r="T137" s="168" t="s">
        <v>18</v>
      </c>
      <c r="U137" s="43" t="s">
        <v>44</v>
      </c>
      <c r="V137" s="35"/>
      <c r="W137" s="169">
        <f>V137*K137</f>
        <v>0</v>
      </c>
      <c r="X137" s="169">
        <v>2.19407</v>
      </c>
      <c r="Y137" s="169">
        <f>X137*K137</f>
        <v>7.6287813899999994</v>
      </c>
      <c r="Z137" s="169">
        <v>0</v>
      </c>
      <c r="AA137" s="170">
        <f>Z137*K137</f>
        <v>0</v>
      </c>
      <c r="AR137" s="17" t="s">
        <v>159</v>
      </c>
      <c r="AT137" s="17" t="s">
        <v>155</v>
      </c>
      <c r="AU137" s="17" t="s">
        <v>84</v>
      </c>
      <c r="AY137" s="17" t="s">
        <v>154</v>
      </c>
      <c r="BE137" s="109">
        <f>IF(U137="základná",N137,0)</f>
        <v>0</v>
      </c>
      <c r="BF137" s="109">
        <f>IF(U137="znížená",N137,0)</f>
        <v>0</v>
      </c>
      <c r="BG137" s="109">
        <f>IF(U137="zákl. prenesená",N137,0)</f>
        <v>0</v>
      </c>
      <c r="BH137" s="109">
        <f>IF(U137="zníž. prenesená",N137,0)</f>
        <v>0</v>
      </c>
      <c r="BI137" s="109">
        <f>IF(U137="nulová",N137,0)</f>
        <v>0</v>
      </c>
      <c r="BJ137" s="17" t="s">
        <v>133</v>
      </c>
      <c r="BK137" s="171">
        <f>ROUND(L137*K137,3)</f>
        <v>0</v>
      </c>
      <c r="BL137" s="17" t="s">
        <v>159</v>
      </c>
      <c r="BM137" s="17" t="s">
        <v>160</v>
      </c>
    </row>
    <row r="138" spans="2:65" s="10" customFormat="1" ht="22.5" customHeight="1" x14ac:dyDescent="0.3">
      <c r="B138" s="172"/>
      <c r="C138" s="173"/>
      <c r="D138" s="173"/>
      <c r="E138" s="174" t="s">
        <v>18</v>
      </c>
      <c r="F138" s="279" t="s">
        <v>161</v>
      </c>
      <c r="G138" s="280"/>
      <c r="H138" s="280"/>
      <c r="I138" s="280"/>
      <c r="J138" s="173"/>
      <c r="K138" s="175">
        <v>1.49</v>
      </c>
      <c r="L138" s="173"/>
      <c r="M138" s="173"/>
      <c r="N138" s="173"/>
      <c r="O138" s="173"/>
      <c r="P138" s="173"/>
      <c r="Q138" s="173"/>
      <c r="R138" s="176"/>
      <c r="T138" s="177"/>
      <c r="U138" s="173"/>
      <c r="V138" s="173"/>
      <c r="W138" s="173"/>
      <c r="X138" s="173"/>
      <c r="Y138" s="173"/>
      <c r="Z138" s="173"/>
      <c r="AA138" s="178"/>
      <c r="AT138" s="179" t="s">
        <v>162</v>
      </c>
      <c r="AU138" s="179" t="s">
        <v>84</v>
      </c>
      <c r="AV138" s="10" t="s">
        <v>133</v>
      </c>
      <c r="AW138" s="10" t="s">
        <v>32</v>
      </c>
      <c r="AX138" s="10" t="s">
        <v>77</v>
      </c>
      <c r="AY138" s="179" t="s">
        <v>154</v>
      </c>
    </row>
    <row r="139" spans="2:65" s="10" customFormat="1" ht="22.5" customHeight="1" x14ac:dyDescent="0.3">
      <c r="B139" s="172"/>
      <c r="C139" s="173"/>
      <c r="D139" s="173"/>
      <c r="E139" s="174" t="s">
        <v>18</v>
      </c>
      <c r="F139" s="281" t="s">
        <v>163</v>
      </c>
      <c r="G139" s="280"/>
      <c r="H139" s="280"/>
      <c r="I139" s="280"/>
      <c r="J139" s="173"/>
      <c r="K139" s="175">
        <v>1.9870000000000001</v>
      </c>
      <c r="L139" s="173"/>
      <c r="M139" s="173"/>
      <c r="N139" s="173"/>
      <c r="O139" s="173"/>
      <c r="P139" s="173"/>
      <c r="Q139" s="173"/>
      <c r="R139" s="176"/>
      <c r="T139" s="177"/>
      <c r="U139" s="173"/>
      <c r="V139" s="173"/>
      <c r="W139" s="173"/>
      <c r="X139" s="173"/>
      <c r="Y139" s="173"/>
      <c r="Z139" s="173"/>
      <c r="AA139" s="178"/>
      <c r="AT139" s="179" t="s">
        <v>162</v>
      </c>
      <c r="AU139" s="179" t="s">
        <v>84</v>
      </c>
      <c r="AV139" s="10" t="s">
        <v>133</v>
      </c>
      <c r="AW139" s="10" t="s">
        <v>32</v>
      </c>
      <c r="AX139" s="10" t="s">
        <v>77</v>
      </c>
      <c r="AY139" s="179" t="s">
        <v>154</v>
      </c>
    </row>
    <row r="140" spans="2:65" s="11" customFormat="1" ht="22.5" customHeight="1" x14ac:dyDescent="0.3">
      <c r="B140" s="180"/>
      <c r="C140" s="181"/>
      <c r="D140" s="181"/>
      <c r="E140" s="182" t="s">
        <v>18</v>
      </c>
      <c r="F140" s="282" t="s">
        <v>164</v>
      </c>
      <c r="G140" s="283"/>
      <c r="H140" s="283"/>
      <c r="I140" s="283"/>
      <c r="J140" s="181"/>
      <c r="K140" s="183">
        <v>3.4769999999999999</v>
      </c>
      <c r="L140" s="181"/>
      <c r="M140" s="181"/>
      <c r="N140" s="181"/>
      <c r="O140" s="181"/>
      <c r="P140" s="181"/>
      <c r="Q140" s="181"/>
      <c r="R140" s="184"/>
      <c r="T140" s="185"/>
      <c r="U140" s="181"/>
      <c r="V140" s="181"/>
      <c r="W140" s="181"/>
      <c r="X140" s="181"/>
      <c r="Y140" s="181"/>
      <c r="Z140" s="181"/>
      <c r="AA140" s="186"/>
      <c r="AT140" s="187" t="s">
        <v>162</v>
      </c>
      <c r="AU140" s="187" t="s">
        <v>84</v>
      </c>
      <c r="AV140" s="11" t="s">
        <v>159</v>
      </c>
      <c r="AW140" s="11" t="s">
        <v>32</v>
      </c>
      <c r="AX140" s="11" t="s">
        <v>84</v>
      </c>
      <c r="AY140" s="187" t="s">
        <v>154</v>
      </c>
    </row>
    <row r="141" spans="2:65" s="1" customFormat="1" ht="44.25" customHeight="1" x14ac:dyDescent="0.3">
      <c r="B141" s="34"/>
      <c r="C141" s="164" t="s">
        <v>133</v>
      </c>
      <c r="D141" s="164" t="s">
        <v>155</v>
      </c>
      <c r="E141" s="165" t="s">
        <v>165</v>
      </c>
      <c r="F141" s="275" t="s">
        <v>166</v>
      </c>
      <c r="G141" s="276"/>
      <c r="H141" s="276"/>
      <c r="I141" s="276"/>
      <c r="J141" s="166" t="s">
        <v>167</v>
      </c>
      <c r="K141" s="167">
        <v>57.96</v>
      </c>
      <c r="L141" s="277">
        <v>0</v>
      </c>
      <c r="M141" s="276"/>
      <c r="N141" s="278">
        <f>ROUND(L141*K141,3)</f>
        <v>0</v>
      </c>
      <c r="O141" s="276"/>
      <c r="P141" s="276"/>
      <c r="Q141" s="276"/>
      <c r="R141" s="36"/>
      <c r="T141" s="168" t="s">
        <v>18</v>
      </c>
      <c r="U141" s="43" t="s">
        <v>44</v>
      </c>
      <c r="V141" s="35"/>
      <c r="W141" s="169">
        <f>V141*K141</f>
        <v>0</v>
      </c>
      <c r="X141" s="169">
        <v>1.58E-3</v>
      </c>
      <c r="Y141" s="169">
        <f>X141*K141</f>
        <v>9.15768E-2</v>
      </c>
      <c r="Z141" s="169">
        <v>0</v>
      </c>
      <c r="AA141" s="170">
        <f>Z141*K141</f>
        <v>0</v>
      </c>
      <c r="AR141" s="17" t="s">
        <v>159</v>
      </c>
      <c r="AT141" s="17" t="s">
        <v>155</v>
      </c>
      <c r="AU141" s="17" t="s">
        <v>84</v>
      </c>
      <c r="AY141" s="17" t="s">
        <v>154</v>
      </c>
      <c r="BE141" s="109">
        <f>IF(U141="základná",N141,0)</f>
        <v>0</v>
      </c>
      <c r="BF141" s="109">
        <f>IF(U141="znížená",N141,0)</f>
        <v>0</v>
      </c>
      <c r="BG141" s="109">
        <f>IF(U141="zákl. prenesená",N141,0)</f>
        <v>0</v>
      </c>
      <c r="BH141" s="109">
        <f>IF(U141="zníž. prenesená",N141,0)</f>
        <v>0</v>
      </c>
      <c r="BI141" s="109">
        <f>IF(U141="nulová",N141,0)</f>
        <v>0</v>
      </c>
      <c r="BJ141" s="17" t="s">
        <v>133</v>
      </c>
      <c r="BK141" s="171">
        <f>ROUND(L141*K141,3)</f>
        <v>0</v>
      </c>
      <c r="BL141" s="17" t="s">
        <v>159</v>
      </c>
      <c r="BM141" s="17" t="s">
        <v>168</v>
      </c>
    </row>
    <row r="142" spans="2:65" s="10" customFormat="1" ht="22.5" customHeight="1" x14ac:dyDescent="0.3">
      <c r="B142" s="172"/>
      <c r="C142" s="173"/>
      <c r="D142" s="173"/>
      <c r="E142" s="174" t="s">
        <v>18</v>
      </c>
      <c r="F142" s="279" t="s">
        <v>169</v>
      </c>
      <c r="G142" s="280"/>
      <c r="H142" s="280"/>
      <c r="I142" s="280"/>
      <c r="J142" s="173"/>
      <c r="K142" s="175">
        <v>24.84</v>
      </c>
      <c r="L142" s="173"/>
      <c r="M142" s="173"/>
      <c r="N142" s="173"/>
      <c r="O142" s="173"/>
      <c r="P142" s="173"/>
      <c r="Q142" s="173"/>
      <c r="R142" s="176"/>
      <c r="T142" s="177"/>
      <c r="U142" s="173"/>
      <c r="V142" s="173"/>
      <c r="W142" s="173"/>
      <c r="X142" s="173"/>
      <c r="Y142" s="173"/>
      <c r="Z142" s="173"/>
      <c r="AA142" s="178"/>
      <c r="AT142" s="179" t="s">
        <v>162</v>
      </c>
      <c r="AU142" s="179" t="s">
        <v>84</v>
      </c>
      <c r="AV142" s="10" t="s">
        <v>133</v>
      </c>
      <c r="AW142" s="10" t="s">
        <v>32</v>
      </c>
      <c r="AX142" s="10" t="s">
        <v>77</v>
      </c>
      <c r="AY142" s="179" t="s">
        <v>154</v>
      </c>
    </row>
    <row r="143" spans="2:65" s="10" customFormat="1" ht="22.5" customHeight="1" x14ac:dyDescent="0.3">
      <c r="B143" s="172"/>
      <c r="C143" s="173"/>
      <c r="D143" s="173"/>
      <c r="E143" s="174" t="s">
        <v>18</v>
      </c>
      <c r="F143" s="281" t="s">
        <v>170</v>
      </c>
      <c r="G143" s="280"/>
      <c r="H143" s="280"/>
      <c r="I143" s="280"/>
      <c r="J143" s="173"/>
      <c r="K143" s="175">
        <v>33.119999999999997</v>
      </c>
      <c r="L143" s="173"/>
      <c r="M143" s="173"/>
      <c r="N143" s="173"/>
      <c r="O143" s="173"/>
      <c r="P143" s="173"/>
      <c r="Q143" s="173"/>
      <c r="R143" s="176"/>
      <c r="T143" s="177"/>
      <c r="U143" s="173"/>
      <c r="V143" s="173"/>
      <c r="W143" s="173"/>
      <c r="X143" s="173"/>
      <c r="Y143" s="173"/>
      <c r="Z143" s="173"/>
      <c r="AA143" s="178"/>
      <c r="AT143" s="179" t="s">
        <v>162</v>
      </c>
      <c r="AU143" s="179" t="s">
        <v>84</v>
      </c>
      <c r="AV143" s="10" t="s">
        <v>133</v>
      </c>
      <c r="AW143" s="10" t="s">
        <v>32</v>
      </c>
      <c r="AX143" s="10" t="s">
        <v>77</v>
      </c>
      <c r="AY143" s="179" t="s">
        <v>154</v>
      </c>
    </row>
    <row r="144" spans="2:65" s="11" customFormat="1" ht="22.5" customHeight="1" x14ac:dyDescent="0.3">
      <c r="B144" s="180"/>
      <c r="C144" s="181"/>
      <c r="D144" s="181"/>
      <c r="E144" s="182" t="s">
        <v>18</v>
      </c>
      <c r="F144" s="282" t="s">
        <v>164</v>
      </c>
      <c r="G144" s="283"/>
      <c r="H144" s="283"/>
      <c r="I144" s="283"/>
      <c r="J144" s="181"/>
      <c r="K144" s="183">
        <v>57.96</v>
      </c>
      <c r="L144" s="181"/>
      <c r="M144" s="181"/>
      <c r="N144" s="181"/>
      <c r="O144" s="181"/>
      <c r="P144" s="181"/>
      <c r="Q144" s="181"/>
      <c r="R144" s="184"/>
      <c r="T144" s="185"/>
      <c r="U144" s="181"/>
      <c r="V144" s="181"/>
      <c r="W144" s="181"/>
      <c r="X144" s="181"/>
      <c r="Y144" s="181"/>
      <c r="Z144" s="181"/>
      <c r="AA144" s="186"/>
      <c r="AT144" s="187" t="s">
        <v>162</v>
      </c>
      <c r="AU144" s="187" t="s">
        <v>84</v>
      </c>
      <c r="AV144" s="11" t="s">
        <v>159</v>
      </c>
      <c r="AW144" s="11" t="s">
        <v>32</v>
      </c>
      <c r="AX144" s="11" t="s">
        <v>84</v>
      </c>
      <c r="AY144" s="187" t="s">
        <v>154</v>
      </c>
    </row>
    <row r="145" spans="2:65" s="9" customFormat="1" ht="37.35" customHeight="1" x14ac:dyDescent="0.35">
      <c r="B145" s="154"/>
      <c r="C145" s="155"/>
      <c r="D145" s="156" t="s">
        <v>111</v>
      </c>
      <c r="E145" s="156"/>
      <c r="F145" s="156"/>
      <c r="G145" s="156"/>
      <c r="H145" s="156"/>
      <c r="I145" s="156"/>
      <c r="J145" s="156"/>
      <c r="K145" s="156"/>
      <c r="L145" s="156"/>
      <c r="M145" s="156"/>
      <c r="N145" s="269">
        <f>BK145</f>
        <v>0</v>
      </c>
      <c r="O145" s="299"/>
      <c r="P145" s="299"/>
      <c r="Q145" s="299"/>
      <c r="R145" s="157"/>
      <c r="T145" s="158"/>
      <c r="U145" s="155"/>
      <c r="V145" s="155"/>
      <c r="W145" s="159">
        <f>W146+W150+W189</f>
        <v>0</v>
      </c>
      <c r="X145" s="155"/>
      <c r="Y145" s="159">
        <f>Y146+Y150+Y189</f>
        <v>0</v>
      </c>
      <c r="Z145" s="155"/>
      <c r="AA145" s="160">
        <f>AA146+AA150+AA189</f>
        <v>12.742512000000001</v>
      </c>
      <c r="AR145" s="161" t="s">
        <v>84</v>
      </c>
      <c r="AT145" s="162" t="s">
        <v>76</v>
      </c>
      <c r="AU145" s="162" t="s">
        <v>77</v>
      </c>
      <c r="AY145" s="161" t="s">
        <v>154</v>
      </c>
      <c r="BK145" s="163">
        <f>BK146+BK150+BK189</f>
        <v>0</v>
      </c>
    </row>
    <row r="146" spans="2:65" s="9" customFormat="1" ht="19.899999999999999" customHeight="1" x14ac:dyDescent="0.3">
      <c r="B146" s="154"/>
      <c r="C146" s="155"/>
      <c r="D146" s="188" t="s">
        <v>112</v>
      </c>
      <c r="E146" s="188"/>
      <c r="F146" s="188"/>
      <c r="G146" s="188"/>
      <c r="H146" s="188"/>
      <c r="I146" s="188"/>
      <c r="J146" s="188"/>
      <c r="K146" s="188"/>
      <c r="L146" s="188"/>
      <c r="M146" s="188"/>
      <c r="N146" s="300">
        <f>BK146</f>
        <v>0</v>
      </c>
      <c r="O146" s="301"/>
      <c r="P146" s="301"/>
      <c r="Q146" s="301"/>
      <c r="R146" s="157"/>
      <c r="T146" s="158"/>
      <c r="U146" s="155"/>
      <c r="V146" s="155"/>
      <c r="W146" s="159">
        <f>SUM(W147:W149)</f>
        <v>0</v>
      </c>
      <c r="X146" s="155"/>
      <c r="Y146" s="159">
        <f>SUM(Y147:Y149)</f>
        <v>0</v>
      </c>
      <c r="Z146" s="155"/>
      <c r="AA146" s="160">
        <f>SUM(AA147:AA149)</f>
        <v>0</v>
      </c>
      <c r="AR146" s="161" t="s">
        <v>84</v>
      </c>
      <c r="AT146" s="162" t="s">
        <v>76</v>
      </c>
      <c r="AU146" s="162" t="s">
        <v>84</v>
      </c>
      <c r="AY146" s="161" t="s">
        <v>154</v>
      </c>
      <c r="BK146" s="163">
        <f>SUM(BK147:BK149)</f>
        <v>0</v>
      </c>
    </row>
    <row r="147" spans="2:65" s="1" customFormat="1" ht="44.25" customHeight="1" x14ac:dyDescent="0.3">
      <c r="B147" s="34"/>
      <c r="C147" s="164" t="s">
        <v>171</v>
      </c>
      <c r="D147" s="164" t="s">
        <v>155</v>
      </c>
      <c r="E147" s="165" t="s">
        <v>172</v>
      </c>
      <c r="F147" s="275" t="s">
        <v>173</v>
      </c>
      <c r="G147" s="276"/>
      <c r="H147" s="276"/>
      <c r="I147" s="276"/>
      <c r="J147" s="166" t="s">
        <v>18</v>
      </c>
      <c r="K147" s="167">
        <v>8</v>
      </c>
      <c r="L147" s="277">
        <v>0</v>
      </c>
      <c r="M147" s="276"/>
      <c r="N147" s="278">
        <f>ROUND(L147*K147,3)</f>
        <v>0</v>
      </c>
      <c r="O147" s="276"/>
      <c r="P147" s="276"/>
      <c r="Q147" s="276"/>
      <c r="R147" s="36"/>
      <c r="T147" s="168" t="s">
        <v>18</v>
      </c>
      <c r="U147" s="43" t="s">
        <v>44</v>
      </c>
      <c r="V147" s="35"/>
      <c r="W147" s="169">
        <f>V147*K147</f>
        <v>0</v>
      </c>
      <c r="X147" s="169">
        <v>0</v>
      </c>
      <c r="Y147" s="169">
        <f>X147*K147</f>
        <v>0</v>
      </c>
      <c r="Z147" s="169">
        <v>0</v>
      </c>
      <c r="AA147" s="170">
        <f>Z147*K147</f>
        <v>0</v>
      </c>
      <c r="AR147" s="17" t="s">
        <v>159</v>
      </c>
      <c r="AT147" s="17" t="s">
        <v>155</v>
      </c>
      <c r="AU147" s="17" t="s">
        <v>133</v>
      </c>
      <c r="AY147" s="17" t="s">
        <v>154</v>
      </c>
      <c r="BE147" s="109">
        <f>IF(U147="základná",N147,0)</f>
        <v>0</v>
      </c>
      <c r="BF147" s="109">
        <f>IF(U147="znížená",N147,0)</f>
        <v>0</v>
      </c>
      <c r="BG147" s="109">
        <f>IF(U147="zákl. prenesená",N147,0)</f>
        <v>0</v>
      </c>
      <c r="BH147" s="109">
        <f>IF(U147="zníž. prenesená",N147,0)</f>
        <v>0</v>
      </c>
      <c r="BI147" s="109">
        <f>IF(U147="nulová",N147,0)</f>
        <v>0</v>
      </c>
      <c r="BJ147" s="17" t="s">
        <v>133</v>
      </c>
      <c r="BK147" s="171">
        <f>ROUND(L147*K147,3)</f>
        <v>0</v>
      </c>
      <c r="BL147" s="17" t="s">
        <v>159</v>
      </c>
      <c r="BM147" s="17" t="s">
        <v>174</v>
      </c>
    </row>
    <row r="148" spans="2:65" s="12" customFormat="1" ht="22.5" customHeight="1" x14ac:dyDescent="0.3">
      <c r="B148" s="189"/>
      <c r="C148" s="190"/>
      <c r="D148" s="190"/>
      <c r="E148" s="191" t="s">
        <v>18</v>
      </c>
      <c r="F148" s="284" t="s">
        <v>175</v>
      </c>
      <c r="G148" s="285"/>
      <c r="H148" s="285"/>
      <c r="I148" s="285"/>
      <c r="J148" s="190"/>
      <c r="K148" s="192" t="s">
        <v>18</v>
      </c>
      <c r="L148" s="190"/>
      <c r="M148" s="190"/>
      <c r="N148" s="190"/>
      <c r="O148" s="190"/>
      <c r="P148" s="190"/>
      <c r="Q148" s="190"/>
      <c r="R148" s="193"/>
      <c r="T148" s="194"/>
      <c r="U148" s="190"/>
      <c r="V148" s="190"/>
      <c r="W148" s="190"/>
      <c r="X148" s="190"/>
      <c r="Y148" s="190"/>
      <c r="Z148" s="190"/>
      <c r="AA148" s="195"/>
      <c r="AT148" s="196" t="s">
        <v>162</v>
      </c>
      <c r="AU148" s="196" t="s">
        <v>133</v>
      </c>
      <c r="AV148" s="12" t="s">
        <v>84</v>
      </c>
      <c r="AW148" s="12" t="s">
        <v>32</v>
      </c>
      <c r="AX148" s="12" t="s">
        <v>77</v>
      </c>
      <c r="AY148" s="196" t="s">
        <v>154</v>
      </c>
    </row>
    <row r="149" spans="2:65" s="10" customFormat="1" ht="22.5" customHeight="1" x14ac:dyDescent="0.3">
      <c r="B149" s="172"/>
      <c r="C149" s="173"/>
      <c r="D149" s="173"/>
      <c r="E149" s="174" t="s">
        <v>18</v>
      </c>
      <c r="F149" s="281" t="s">
        <v>176</v>
      </c>
      <c r="G149" s="280"/>
      <c r="H149" s="280"/>
      <c r="I149" s="280"/>
      <c r="J149" s="173"/>
      <c r="K149" s="175">
        <v>8</v>
      </c>
      <c r="L149" s="173"/>
      <c r="M149" s="173"/>
      <c r="N149" s="173"/>
      <c r="O149" s="173"/>
      <c r="P149" s="173"/>
      <c r="Q149" s="173"/>
      <c r="R149" s="176"/>
      <c r="T149" s="177"/>
      <c r="U149" s="173"/>
      <c r="V149" s="173"/>
      <c r="W149" s="173"/>
      <c r="X149" s="173"/>
      <c r="Y149" s="173"/>
      <c r="Z149" s="173"/>
      <c r="AA149" s="178"/>
      <c r="AT149" s="179" t="s">
        <v>162</v>
      </c>
      <c r="AU149" s="179" t="s">
        <v>133</v>
      </c>
      <c r="AV149" s="10" t="s">
        <v>133</v>
      </c>
      <c r="AW149" s="10" t="s">
        <v>32</v>
      </c>
      <c r="AX149" s="10" t="s">
        <v>84</v>
      </c>
      <c r="AY149" s="179" t="s">
        <v>154</v>
      </c>
    </row>
    <row r="150" spans="2:65" s="9" customFormat="1" ht="29.85" customHeight="1" x14ac:dyDescent="0.3">
      <c r="B150" s="154"/>
      <c r="C150" s="155"/>
      <c r="D150" s="188" t="s">
        <v>113</v>
      </c>
      <c r="E150" s="188"/>
      <c r="F150" s="188"/>
      <c r="G150" s="188"/>
      <c r="H150" s="188"/>
      <c r="I150" s="188"/>
      <c r="J150" s="188"/>
      <c r="K150" s="188"/>
      <c r="L150" s="188"/>
      <c r="M150" s="188"/>
      <c r="N150" s="300">
        <f>BK150</f>
        <v>0</v>
      </c>
      <c r="O150" s="301"/>
      <c r="P150" s="301"/>
      <c r="Q150" s="301"/>
      <c r="R150" s="157"/>
      <c r="T150" s="158"/>
      <c r="U150" s="155"/>
      <c r="V150" s="155"/>
      <c r="W150" s="159">
        <f>SUM(W151:W188)</f>
        <v>0</v>
      </c>
      <c r="X150" s="155"/>
      <c r="Y150" s="159">
        <f>SUM(Y151:Y188)</f>
        <v>0</v>
      </c>
      <c r="Z150" s="155"/>
      <c r="AA150" s="160">
        <f>SUM(AA151:AA188)</f>
        <v>12.742512000000001</v>
      </c>
      <c r="AR150" s="161" t="s">
        <v>84</v>
      </c>
      <c r="AT150" s="162" t="s">
        <v>76</v>
      </c>
      <c r="AU150" s="162" t="s">
        <v>84</v>
      </c>
      <c r="AY150" s="161" t="s">
        <v>154</v>
      </c>
      <c r="BK150" s="163">
        <f>SUM(BK151:BK188)</f>
        <v>0</v>
      </c>
    </row>
    <row r="151" spans="2:65" s="1" customFormat="1" ht="31.5" customHeight="1" x14ac:dyDescent="0.3">
      <c r="B151" s="34"/>
      <c r="C151" s="164" t="s">
        <v>159</v>
      </c>
      <c r="D151" s="164" t="s">
        <v>155</v>
      </c>
      <c r="E151" s="165" t="s">
        <v>177</v>
      </c>
      <c r="F151" s="275" t="s">
        <v>178</v>
      </c>
      <c r="G151" s="276"/>
      <c r="H151" s="276"/>
      <c r="I151" s="276"/>
      <c r="J151" s="166" t="s">
        <v>167</v>
      </c>
      <c r="K151" s="167">
        <v>2.88</v>
      </c>
      <c r="L151" s="277">
        <v>0</v>
      </c>
      <c r="M151" s="276"/>
      <c r="N151" s="278">
        <f>ROUND(L151*K151,3)</f>
        <v>0</v>
      </c>
      <c r="O151" s="276"/>
      <c r="P151" s="276"/>
      <c r="Q151" s="276"/>
      <c r="R151" s="36"/>
      <c r="T151" s="168" t="s">
        <v>18</v>
      </c>
      <c r="U151" s="43" t="s">
        <v>44</v>
      </c>
      <c r="V151" s="35"/>
      <c r="W151" s="169">
        <f>V151*K151</f>
        <v>0</v>
      </c>
      <c r="X151" s="169">
        <v>0</v>
      </c>
      <c r="Y151" s="169">
        <f>X151*K151</f>
        <v>0</v>
      </c>
      <c r="Z151" s="169">
        <v>0</v>
      </c>
      <c r="AA151" s="170">
        <f>Z151*K151</f>
        <v>0</v>
      </c>
      <c r="AR151" s="17" t="s">
        <v>159</v>
      </c>
      <c r="AT151" s="17" t="s">
        <v>155</v>
      </c>
      <c r="AU151" s="17" t="s">
        <v>133</v>
      </c>
      <c r="AY151" s="17" t="s">
        <v>154</v>
      </c>
      <c r="BE151" s="109">
        <f>IF(U151="základná",N151,0)</f>
        <v>0</v>
      </c>
      <c r="BF151" s="109">
        <f>IF(U151="znížená",N151,0)</f>
        <v>0</v>
      </c>
      <c r="BG151" s="109">
        <f>IF(U151="zákl. prenesená",N151,0)</f>
        <v>0</v>
      </c>
      <c r="BH151" s="109">
        <f>IF(U151="zníž. prenesená",N151,0)</f>
        <v>0</v>
      </c>
      <c r="BI151" s="109">
        <f>IF(U151="nulová",N151,0)</f>
        <v>0</v>
      </c>
      <c r="BJ151" s="17" t="s">
        <v>133</v>
      </c>
      <c r="BK151" s="171">
        <f>ROUND(L151*K151,3)</f>
        <v>0</v>
      </c>
      <c r="BL151" s="17" t="s">
        <v>159</v>
      </c>
      <c r="BM151" s="17" t="s">
        <v>179</v>
      </c>
    </row>
    <row r="152" spans="2:65" s="10" customFormat="1" ht="22.5" customHeight="1" x14ac:dyDescent="0.3">
      <c r="B152" s="172"/>
      <c r="C152" s="173"/>
      <c r="D152" s="173"/>
      <c r="E152" s="174" t="s">
        <v>18</v>
      </c>
      <c r="F152" s="279" t="s">
        <v>180</v>
      </c>
      <c r="G152" s="280"/>
      <c r="H152" s="280"/>
      <c r="I152" s="280"/>
      <c r="J152" s="173"/>
      <c r="K152" s="175">
        <v>2.88</v>
      </c>
      <c r="L152" s="173"/>
      <c r="M152" s="173"/>
      <c r="N152" s="173"/>
      <c r="O152" s="173"/>
      <c r="P152" s="173"/>
      <c r="Q152" s="173"/>
      <c r="R152" s="176"/>
      <c r="T152" s="177"/>
      <c r="U152" s="173"/>
      <c r="V152" s="173"/>
      <c r="W152" s="173"/>
      <c r="X152" s="173"/>
      <c r="Y152" s="173"/>
      <c r="Z152" s="173"/>
      <c r="AA152" s="178"/>
      <c r="AT152" s="179" t="s">
        <v>162</v>
      </c>
      <c r="AU152" s="179" t="s">
        <v>133</v>
      </c>
      <c r="AV152" s="10" t="s">
        <v>133</v>
      </c>
      <c r="AW152" s="10" t="s">
        <v>32</v>
      </c>
      <c r="AX152" s="10" t="s">
        <v>84</v>
      </c>
      <c r="AY152" s="179" t="s">
        <v>154</v>
      </c>
    </row>
    <row r="153" spans="2:65" s="1" customFormat="1" ht="31.5" customHeight="1" x14ac:dyDescent="0.3">
      <c r="B153" s="34"/>
      <c r="C153" s="164" t="s">
        <v>181</v>
      </c>
      <c r="D153" s="164" t="s">
        <v>155</v>
      </c>
      <c r="E153" s="165" t="s">
        <v>182</v>
      </c>
      <c r="F153" s="275" t="s">
        <v>183</v>
      </c>
      <c r="G153" s="276"/>
      <c r="H153" s="276"/>
      <c r="I153" s="276"/>
      <c r="J153" s="166" t="s">
        <v>167</v>
      </c>
      <c r="K153" s="167">
        <v>19.440000000000001</v>
      </c>
      <c r="L153" s="277">
        <v>0</v>
      </c>
      <c r="M153" s="276"/>
      <c r="N153" s="278">
        <f>ROUND(L153*K153,3)</f>
        <v>0</v>
      </c>
      <c r="O153" s="276"/>
      <c r="P153" s="276"/>
      <c r="Q153" s="276"/>
      <c r="R153" s="36"/>
      <c r="T153" s="168" t="s">
        <v>18</v>
      </c>
      <c r="U153" s="43" t="s">
        <v>44</v>
      </c>
      <c r="V153" s="35"/>
      <c r="W153" s="169">
        <f>V153*K153</f>
        <v>0</v>
      </c>
      <c r="X153" s="169">
        <v>0</v>
      </c>
      <c r="Y153" s="169">
        <f>X153*K153</f>
        <v>0</v>
      </c>
      <c r="Z153" s="169">
        <v>0</v>
      </c>
      <c r="AA153" s="170">
        <f>Z153*K153</f>
        <v>0</v>
      </c>
      <c r="AR153" s="17" t="s">
        <v>159</v>
      </c>
      <c r="AT153" s="17" t="s">
        <v>155</v>
      </c>
      <c r="AU153" s="17" t="s">
        <v>133</v>
      </c>
      <c r="AY153" s="17" t="s">
        <v>154</v>
      </c>
      <c r="BE153" s="109">
        <f>IF(U153="základná",N153,0)</f>
        <v>0</v>
      </c>
      <c r="BF153" s="109">
        <f>IF(U153="znížená",N153,0)</f>
        <v>0</v>
      </c>
      <c r="BG153" s="109">
        <f>IF(U153="zákl. prenesená",N153,0)</f>
        <v>0</v>
      </c>
      <c r="BH153" s="109">
        <f>IF(U153="zníž. prenesená",N153,0)</f>
        <v>0</v>
      </c>
      <c r="BI153" s="109">
        <f>IF(U153="nulová",N153,0)</f>
        <v>0</v>
      </c>
      <c r="BJ153" s="17" t="s">
        <v>133</v>
      </c>
      <c r="BK153" s="171">
        <f>ROUND(L153*K153,3)</f>
        <v>0</v>
      </c>
      <c r="BL153" s="17" t="s">
        <v>159</v>
      </c>
      <c r="BM153" s="17" t="s">
        <v>184</v>
      </c>
    </row>
    <row r="154" spans="2:65" s="10" customFormat="1" ht="22.5" customHeight="1" x14ac:dyDescent="0.3">
      <c r="B154" s="172"/>
      <c r="C154" s="173"/>
      <c r="D154" s="173"/>
      <c r="E154" s="174" t="s">
        <v>18</v>
      </c>
      <c r="F154" s="279" t="s">
        <v>185</v>
      </c>
      <c r="G154" s="280"/>
      <c r="H154" s="280"/>
      <c r="I154" s="280"/>
      <c r="J154" s="173"/>
      <c r="K154" s="175">
        <v>2.88</v>
      </c>
      <c r="L154" s="173"/>
      <c r="M154" s="173"/>
      <c r="N154" s="173"/>
      <c r="O154" s="173"/>
      <c r="P154" s="173"/>
      <c r="Q154" s="173"/>
      <c r="R154" s="176"/>
      <c r="T154" s="177"/>
      <c r="U154" s="173"/>
      <c r="V154" s="173"/>
      <c r="W154" s="173"/>
      <c r="X154" s="173"/>
      <c r="Y154" s="173"/>
      <c r="Z154" s="173"/>
      <c r="AA154" s="178"/>
      <c r="AT154" s="179" t="s">
        <v>162</v>
      </c>
      <c r="AU154" s="179" t="s">
        <v>133</v>
      </c>
      <c r="AV154" s="10" t="s">
        <v>133</v>
      </c>
      <c r="AW154" s="10" t="s">
        <v>32</v>
      </c>
      <c r="AX154" s="10" t="s">
        <v>77</v>
      </c>
      <c r="AY154" s="179" t="s">
        <v>154</v>
      </c>
    </row>
    <row r="155" spans="2:65" s="10" customFormat="1" ht="22.5" customHeight="1" x14ac:dyDescent="0.3">
      <c r="B155" s="172"/>
      <c r="C155" s="173"/>
      <c r="D155" s="173"/>
      <c r="E155" s="174" t="s">
        <v>18</v>
      </c>
      <c r="F155" s="281" t="s">
        <v>186</v>
      </c>
      <c r="G155" s="280"/>
      <c r="H155" s="280"/>
      <c r="I155" s="280"/>
      <c r="J155" s="173"/>
      <c r="K155" s="175">
        <v>16.559999999999999</v>
      </c>
      <c r="L155" s="173"/>
      <c r="M155" s="173"/>
      <c r="N155" s="173"/>
      <c r="O155" s="173"/>
      <c r="P155" s="173"/>
      <c r="Q155" s="173"/>
      <c r="R155" s="176"/>
      <c r="T155" s="177"/>
      <c r="U155" s="173"/>
      <c r="V155" s="173"/>
      <c r="W155" s="173"/>
      <c r="X155" s="173"/>
      <c r="Y155" s="173"/>
      <c r="Z155" s="173"/>
      <c r="AA155" s="178"/>
      <c r="AT155" s="179" t="s">
        <v>162</v>
      </c>
      <c r="AU155" s="179" t="s">
        <v>133</v>
      </c>
      <c r="AV155" s="10" t="s">
        <v>133</v>
      </c>
      <c r="AW155" s="10" t="s">
        <v>32</v>
      </c>
      <c r="AX155" s="10" t="s">
        <v>77</v>
      </c>
      <c r="AY155" s="179" t="s">
        <v>154</v>
      </c>
    </row>
    <row r="156" spans="2:65" s="11" customFormat="1" ht="22.5" customHeight="1" x14ac:dyDescent="0.3">
      <c r="B156" s="180"/>
      <c r="C156" s="181"/>
      <c r="D156" s="181"/>
      <c r="E156" s="182" t="s">
        <v>18</v>
      </c>
      <c r="F156" s="282" t="s">
        <v>164</v>
      </c>
      <c r="G156" s="283"/>
      <c r="H156" s="283"/>
      <c r="I156" s="283"/>
      <c r="J156" s="181"/>
      <c r="K156" s="183">
        <v>19.440000000000001</v>
      </c>
      <c r="L156" s="181"/>
      <c r="M156" s="181"/>
      <c r="N156" s="181"/>
      <c r="O156" s="181"/>
      <c r="P156" s="181"/>
      <c r="Q156" s="181"/>
      <c r="R156" s="184"/>
      <c r="T156" s="185"/>
      <c r="U156" s="181"/>
      <c r="V156" s="181"/>
      <c r="W156" s="181"/>
      <c r="X156" s="181"/>
      <c r="Y156" s="181"/>
      <c r="Z156" s="181"/>
      <c r="AA156" s="186"/>
      <c r="AT156" s="187" t="s">
        <v>162</v>
      </c>
      <c r="AU156" s="187" t="s">
        <v>133</v>
      </c>
      <c r="AV156" s="11" t="s">
        <v>159</v>
      </c>
      <c r="AW156" s="11" t="s">
        <v>32</v>
      </c>
      <c r="AX156" s="11" t="s">
        <v>84</v>
      </c>
      <c r="AY156" s="187" t="s">
        <v>154</v>
      </c>
    </row>
    <row r="157" spans="2:65" s="1" customFormat="1" ht="44.25" customHeight="1" x14ac:dyDescent="0.3">
      <c r="B157" s="34"/>
      <c r="C157" s="164" t="s">
        <v>187</v>
      </c>
      <c r="D157" s="164" t="s">
        <v>155</v>
      </c>
      <c r="E157" s="165" t="s">
        <v>188</v>
      </c>
      <c r="F157" s="275" t="s">
        <v>189</v>
      </c>
      <c r="G157" s="276"/>
      <c r="H157" s="276"/>
      <c r="I157" s="276"/>
      <c r="J157" s="166" t="s">
        <v>158</v>
      </c>
      <c r="K157" s="167">
        <v>8.0000000000000002E-3</v>
      </c>
      <c r="L157" s="277">
        <v>0</v>
      </c>
      <c r="M157" s="276"/>
      <c r="N157" s="278">
        <f>ROUND(L157*K157,3)</f>
        <v>0</v>
      </c>
      <c r="O157" s="276"/>
      <c r="P157" s="276"/>
      <c r="Q157" s="276"/>
      <c r="R157" s="36"/>
      <c r="T157" s="168" t="s">
        <v>18</v>
      </c>
      <c r="U157" s="43" t="s">
        <v>44</v>
      </c>
      <c r="V157" s="35"/>
      <c r="W157" s="169">
        <f>V157*K157</f>
        <v>0</v>
      </c>
      <c r="X157" s="169">
        <v>0</v>
      </c>
      <c r="Y157" s="169">
        <f>X157*K157</f>
        <v>0</v>
      </c>
      <c r="Z157" s="169">
        <v>2.1</v>
      </c>
      <c r="AA157" s="170">
        <f>Z157*K157</f>
        <v>1.6800000000000002E-2</v>
      </c>
      <c r="AR157" s="17" t="s">
        <v>159</v>
      </c>
      <c r="AT157" s="17" t="s">
        <v>155</v>
      </c>
      <c r="AU157" s="17" t="s">
        <v>133</v>
      </c>
      <c r="AY157" s="17" t="s">
        <v>154</v>
      </c>
      <c r="BE157" s="109">
        <f>IF(U157="základná",N157,0)</f>
        <v>0</v>
      </c>
      <c r="BF157" s="109">
        <f>IF(U157="znížená",N157,0)</f>
        <v>0</v>
      </c>
      <c r="BG157" s="109">
        <f>IF(U157="zákl. prenesená",N157,0)</f>
        <v>0</v>
      </c>
      <c r="BH157" s="109">
        <f>IF(U157="zníž. prenesená",N157,0)</f>
        <v>0</v>
      </c>
      <c r="BI157" s="109">
        <f>IF(U157="nulová",N157,0)</f>
        <v>0</v>
      </c>
      <c r="BJ157" s="17" t="s">
        <v>133</v>
      </c>
      <c r="BK157" s="171">
        <f>ROUND(L157*K157,3)</f>
        <v>0</v>
      </c>
      <c r="BL157" s="17" t="s">
        <v>159</v>
      </c>
      <c r="BM157" s="17" t="s">
        <v>190</v>
      </c>
    </row>
    <row r="158" spans="2:65" s="12" customFormat="1" ht="31.5" customHeight="1" x14ac:dyDescent="0.3">
      <c r="B158" s="189"/>
      <c r="C158" s="190"/>
      <c r="D158" s="190"/>
      <c r="E158" s="191" t="s">
        <v>18</v>
      </c>
      <c r="F158" s="284" t="s">
        <v>191</v>
      </c>
      <c r="G158" s="285"/>
      <c r="H158" s="285"/>
      <c r="I158" s="285"/>
      <c r="J158" s="190"/>
      <c r="K158" s="192" t="s">
        <v>18</v>
      </c>
      <c r="L158" s="190"/>
      <c r="M158" s="190"/>
      <c r="N158" s="190"/>
      <c r="O158" s="190"/>
      <c r="P158" s="190"/>
      <c r="Q158" s="190"/>
      <c r="R158" s="193"/>
      <c r="T158" s="194"/>
      <c r="U158" s="190"/>
      <c r="V158" s="190"/>
      <c r="W158" s="190"/>
      <c r="X158" s="190"/>
      <c r="Y158" s="190"/>
      <c r="Z158" s="190"/>
      <c r="AA158" s="195"/>
      <c r="AT158" s="196" t="s">
        <v>162</v>
      </c>
      <c r="AU158" s="196" t="s">
        <v>133</v>
      </c>
      <c r="AV158" s="12" t="s">
        <v>84</v>
      </c>
      <c r="AW158" s="12" t="s">
        <v>32</v>
      </c>
      <c r="AX158" s="12" t="s">
        <v>77</v>
      </c>
      <c r="AY158" s="196" t="s">
        <v>154</v>
      </c>
    </row>
    <row r="159" spans="2:65" s="10" customFormat="1" ht="22.5" customHeight="1" x14ac:dyDescent="0.3">
      <c r="B159" s="172"/>
      <c r="C159" s="173"/>
      <c r="D159" s="173"/>
      <c r="E159" s="174" t="s">
        <v>18</v>
      </c>
      <c r="F159" s="281" t="s">
        <v>192</v>
      </c>
      <c r="G159" s="280"/>
      <c r="H159" s="280"/>
      <c r="I159" s="280"/>
      <c r="J159" s="173"/>
      <c r="K159" s="175">
        <v>8.0000000000000002E-3</v>
      </c>
      <c r="L159" s="173"/>
      <c r="M159" s="173"/>
      <c r="N159" s="173"/>
      <c r="O159" s="173"/>
      <c r="P159" s="173"/>
      <c r="Q159" s="173"/>
      <c r="R159" s="176"/>
      <c r="T159" s="177"/>
      <c r="U159" s="173"/>
      <c r="V159" s="173"/>
      <c r="W159" s="173"/>
      <c r="X159" s="173"/>
      <c r="Y159" s="173"/>
      <c r="Z159" s="173"/>
      <c r="AA159" s="178"/>
      <c r="AT159" s="179" t="s">
        <v>162</v>
      </c>
      <c r="AU159" s="179" t="s">
        <v>133</v>
      </c>
      <c r="AV159" s="10" t="s">
        <v>133</v>
      </c>
      <c r="AW159" s="10" t="s">
        <v>32</v>
      </c>
      <c r="AX159" s="10" t="s">
        <v>77</v>
      </c>
      <c r="AY159" s="179" t="s">
        <v>154</v>
      </c>
    </row>
    <row r="160" spans="2:65" s="11" customFormat="1" ht="22.5" customHeight="1" x14ac:dyDescent="0.3">
      <c r="B160" s="180"/>
      <c r="C160" s="181"/>
      <c r="D160" s="181"/>
      <c r="E160" s="182" t="s">
        <v>18</v>
      </c>
      <c r="F160" s="282" t="s">
        <v>164</v>
      </c>
      <c r="G160" s="283"/>
      <c r="H160" s="283"/>
      <c r="I160" s="283"/>
      <c r="J160" s="181"/>
      <c r="K160" s="183">
        <v>8.0000000000000002E-3</v>
      </c>
      <c r="L160" s="181"/>
      <c r="M160" s="181"/>
      <c r="N160" s="181"/>
      <c r="O160" s="181"/>
      <c r="P160" s="181"/>
      <c r="Q160" s="181"/>
      <c r="R160" s="184"/>
      <c r="T160" s="185"/>
      <c r="U160" s="181"/>
      <c r="V160" s="181"/>
      <c r="W160" s="181"/>
      <c r="X160" s="181"/>
      <c r="Y160" s="181"/>
      <c r="Z160" s="181"/>
      <c r="AA160" s="186"/>
      <c r="AT160" s="187" t="s">
        <v>162</v>
      </c>
      <c r="AU160" s="187" t="s">
        <v>133</v>
      </c>
      <c r="AV160" s="11" t="s">
        <v>159</v>
      </c>
      <c r="AW160" s="11" t="s">
        <v>32</v>
      </c>
      <c r="AX160" s="11" t="s">
        <v>84</v>
      </c>
      <c r="AY160" s="187" t="s">
        <v>154</v>
      </c>
    </row>
    <row r="161" spans="2:65" s="1" customFormat="1" ht="44.25" customHeight="1" x14ac:dyDescent="0.3">
      <c r="B161" s="34"/>
      <c r="C161" s="164" t="s">
        <v>193</v>
      </c>
      <c r="D161" s="164" t="s">
        <v>155</v>
      </c>
      <c r="E161" s="165" t="s">
        <v>194</v>
      </c>
      <c r="F161" s="275" t="s">
        <v>195</v>
      </c>
      <c r="G161" s="276"/>
      <c r="H161" s="276"/>
      <c r="I161" s="276"/>
      <c r="J161" s="166" t="s">
        <v>158</v>
      </c>
      <c r="K161" s="167">
        <v>4.0570000000000004</v>
      </c>
      <c r="L161" s="277">
        <v>0</v>
      </c>
      <c r="M161" s="276"/>
      <c r="N161" s="278">
        <f>ROUND(L161*K161,3)</f>
        <v>0</v>
      </c>
      <c r="O161" s="276"/>
      <c r="P161" s="276"/>
      <c r="Q161" s="276"/>
      <c r="R161" s="36"/>
      <c r="T161" s="168" t="s">
        <v>18</v>
      </c>
      <c r="U161" s="43" t="s">
        <v>44</v>
      </c>
      <c r="V161" s="35"/>
      <c r="W161" s="169">
        <f>V161*K161</f>
        <v>0</v>
      </c>
      <c r="X161" s="169">
        <v>0</v>
      </c>
      <c r="Y161" s="169">
        <f>X161*K161</f>
        <v>0</v>
      </c>
      <c r="Z161" s="169">
        <v>2.2000000000000002</v>
      </c>
      <c r="AA161" s="170">
        <f>Z161*K161</f>
        <v>8.9254000000000016</v>
      </c>
      <c r="AR161" s="17" t="s">
        <v>159</v>
      </c>
      <c r="AT161" s="17" t="s">
        <v>155</v>
      </c>
      <c r="AU161" s="17" t="s">
        <v>133</v>
      </c>
      <c r="AY161" s="17" t="s">
        <v>154</v>
      </c>
      <c r="BE161" s="109">
        <f>IF(U161="základná",N161,0)</f>
        <v>0</v>
      </c>
      <c r="BF161" s="109">
        <f>IF(U161="znížená",N161,0)</f>
        <v>0</v>
      </c>
      <c r="BG161" s="109">
        <f>IF(U161="zákl. prenesená",N161,0)</f>
        <v>0</v>
      </c>
      <c r="BH161" s="109">
        <f>IF(U161="zníž. prenesená",N161,0)</f>
        <v>0</v>
      </c>
      <c r="BI161" s="109">
        <f>IF(U161="nulová",N161,0)</f>
        <v>0</v>
      </c>
      <c r="BJ161" s="17" t="s">
        <v>133</v>
      </c>
      <c r="BK161" s="171">
        <f>ROUND(L161*K161,3)</f>
        <v>0</v>
      </c>
      <c r="BL161" s="17" t="s">
        <v>159</v>
      </c>
      <c r="BM161" s="17" t="s">
        <v>196</v>
      </c>
    </row>
    <row r="162" spans="2:65" s="12" customFormat="1" ht="22.5" customHeight="1" x14ac:dyDescent="0.3">
      <c r="B162" s="189"/>
      <c r="C162" s="190"/>
      <c r="D162" s="190"/>
      <c r="E162" s="191" t="s">
        <v>18</v>
      </c>
      <c r="F162" s="284" t="s">
        <v>197</v>
      </c>
      <c r="G162" s="285"/>
      <c r="H162" s="285"/>
      <c r="I162" s="285"/>
      <c r="J162" s="190"/>
      <c r="K162" s="192" t="s">
        <v>18</v>
      </c>
      <c r="L162" s="190"/>
      <c r="M162" s="190"/>
      <c r="N162" s="190"/>
      <c r="O162" s="190"/>
      <c r="P162" s="190"/>
      <c r="Q162" s="190"/>
      <c r="R162" s="193"/>
      <c r="T162" s="194"/>
      <c r="U162" s="190"/>
      <c r="V162" s="190"/>
      <c r="W162" s="190"/>
      <c r="X162" s="190"/>
      <c r="Y162" s="190"/>
      <c r="Z162" s="190"/>
      <c r="AA162" s="195"/>
      <c r="AT162" s="196" t="s">
        <v>162</v>
      </c>
      <c r="AU162" s="196" t="s">
        <v>133</v>
      </c>
      <c r="AV162" s="12" t="s">
        <v>84</v>
      </c>
      <c r="AW162" s="12" t="s">
        <v>32</v>
      </c>
      <c r="AX162" s="12" t="s">
        <v>77</v>
      </c>
      <c r="AY162" s="196" t="s">
        <v>154</v>
      </c>
    </row>
    <row r="163" spans="2:65" s="10" customFormat="1" ht="22.5" customHeight="1" x14ac:dyDescent="0.3">
      <c r="B163" s="172"/>
      <c r="C163" s="173"/>
      <c r="D163" s="173"/>
      <c r="E163" s="174" t="s">
        <v>18</v>
      </c>
      <c r="F163" s="281" t="s">
        <v>198</v>
      </c>
      <c r="G163" s="280"/>
      <c r="H163" s="280"/>
      <c r="I163" s="280"/>
      <c r="J163" s="173"/>
      <c r="K163" s="175">
        <v>1.7390000000000001</v>
      </c>
      <c r="L163" s="173"/>
      <c r="M163" s="173"/>
      <c r="N163" s="173"/>
      <c r="O163" s="173"/>
      <c r="P163" s="173"/>
      <c r="Q163" s="173"/>
      <c r="R163" s="176"/>
      <c r="T163" s="177"/>
      <c r="U163" s="173"/>
      <c r="V163" s="173"/>
      <c r="W163" s="173"/>
      <c r="X163" s="173"/>
      <c r="Y163" s="173"/>
      <c r="Z163" s="173"/>
      <c r="AA163" s="178"/>
      <c r="AT163" s="179" t="s">
        <v>162</v>
      </c>
      <c r="AU163" s="179" t="s">
        <v>133</v>
      </c>
      <c r="AV163" s="10" t="s">
        <v>133</v>
      </c>
      <c r="AW163" s="10" t="s">
        <v>32</v>
      </c>
      <c r="AX163" s="10" t="s">
        <v>77</v>
      </c>
      <c r="AY163" s="179" t="s">
        <v>154</v>
      </c>
    </row>
    <row r="164" spans="2:65" s="12" customFormat="1" ht="22.5" customHeight="1" x14ac:dyDescent="0.3">
      <c r="B164" s="189"/>
      <c r="C164" s="190"/>
      <c r="D164" s="190"/>
      <c r="E164" s="191" t="s">
        <v>18</v>
      </c>
      <c r="F164" s="286" t="s">
        <v>199</v>
      </c>
      <c r="G164" s="285"/>
      <c r="H164" s="285"/>
      <c r="I164" s="285"/>
      <c r="J164" s="190"/>
      <c r="K164" s="192" t="s">
        <v>18</v>
      </c>
      <c r="L164" s="190"/>
      <c r="M164" s="190"/>
      <c r="N164" s="190"/>
      <c r="O164" s="190"/>
      <c r="P164" s="190"/>
      <c r="Q164" s="190"/>
      <c r="R164" s="193"/>
      <c r="T164" s="194"/>
      <c r="U164" s="190"/>
      <c r="V164" s="190"/>
      <c r="W164" s="190"/>
      <c r="X164" s="190"/>
      <c r="Y164" s="190"/>
      <c r="Z164" s="190"/>
      <c r="AA164" s="195"/>
      <c r="AT164" s="196" t="s">
        <v>162</v>
      </c>
      <c r="AU164" s="196" t="s">
        <v>133</v>
      </c>
      <c r="AV164" s="12" t="s">
        <v>84</v>
      </c>
      <c r="AW164" s="12" t="s">
        <v>32</v>
      </c>
      <c r="AX164" s="12" t="s">
        <v>77</v>
      </c>
      <c r="AY164" s="196" t="s">
        <v>154</v>
      </c>
    </row>
    <row r="165" spans="2:65" s="10" customFormat="1" ht="22.5" customHeight="1" x14ac:dyDescent="0.3">
      <c r="B165" s="172"/>
      <c r="C165" s="173"/>
      <c r="D165" s="173"/>
      <c r="E165" s="174" t="s">
        <v>18</v>
      </c>
      <c r="F165" s="281" t="s">
        <v>200</v>
      </c>
      <c r="G165" s="280"/>
      <c r="H165" s="280"/>
      <c r="I165" s="280"/>
      <c r="J165" s="173"/>
      <c r="K165" s="175">
        <v>2.3180000000000001</v>
      </c>
      <c r="L165" s="173"/>
      <c r="M165" s="173"/>
      <c r="N165" s="173"/>
      <c r="O165" s="173"/>
      <c r="P165" s="173"/>
      <c r="Q165" s="173"/>
      <c r="R165" s="176"/>
      <c r="T165" s="177"/>
      <c r="U165" s="173"/>
      <c r="V165" s="173"/>
      <c r="W165" s="173"/>
      <c r="X165" s="173"/>
      <c r="Y165" s="173"/>
      <c r="Z165" s="173"/>
      <c r="AA165" s="178"/>
      <c r="AT165" s="179" t="s">
        <v>162</v>
      </c>
      <c r="AU165" s="179" t="s">
        <v>133</v>
      </c>
      <c r="AV165" s="10" t="s">
        <v>133</v>
      </c>
      <c r="AW165" s="10" t="s">
        <v>32</v>
      </c>
      <c r="AX165" s="10" t="s">
        <v>77</v>
      </c>
      <c r="AY165" s="179" t="s">
        <v>154</v>
      </c>
    </row>
    <row r="166" spans="2:65" s="11" customFormat="1" ht="22.5" customHeight="1" x14ac:dyDescent="0.3">
      <c r="B166" s="180"/>
      <c r="C166" s="181"/>
      <c r="D166" s="181"/>
      <c r="E166" s="182" t="s">
        <v>18</v>
      </c>
      <c r="F166" s="282" t="s">
        <v>164</v>
      </c>
      <c r="G166" s="283"/>
      <c r="H166" s="283"/>
      <c r="I166" s="283"/>
      <c r="J166" s="181"/>
      <c r="K166" s="183">
        <v>4.0570000000000004</v>
      </c>
      <c r="L166" s="181"/>
      <c r="M166" s="181"/>
      <c r="N166" s="181"/>
      <c r="O166" s="181"/>
      <c r="P166" s="181"/>
      <c r="Q166" s="181"/>
      <c r="R166" s="184"/>
      <c r="T166" s="185"/>
      <c r="U166" s="181"/>
      <c r="V166" s="181"/>
      <c r="W166" s="181"/>
      <c r="X166" s="181"/>
      <c r="Y166" s="181"/>
      <c r="Z166" s="181"/>
      <c r="AA166" s="186"/>
      <c r="AT166" s="187" t="s">
        <v>162</v>
      </c>
      <c r="AU166" s="187" t="s">
        <v>133</v>
      </c>
      <c r="AV166" s="11" t="s">
        <v>159</v>
      </c>
      <c r="AW166" s="11" t="s">
        <v>32</v>
      </c>
      <c r="AX166" s="11" t="s">
        <v>84</v>
      </c>
      <c r="AY166" s="187" t="s">
        <v>154</v>
      </c>
    </row>
    <row r="167" spans="2:65" s="1" customFormat="1" ht="44.25" customHeight="1" x14ac:dyDescent="0.3">
      <c r="B167" s="34"/>
      <c r="C167" s="164" t="s">
        <v>201</v>
      </c>
      <c r="D167" s="164" t="s">
        <v>155</v>
      </c>
      <c r="E167" s="165" t="s">
        <v>202</v>
      </c>
      <c r="F167" s="275" t="s">
        <v>203</v>
      </c>
      <c r="G167" s="276"/>
      <c r="H167" s="276"/>
      <c r="I167" s="276"/>
      <c r="J167" s="166" t="s">
        <v>167</v>
      </c>
      <c r="K167" s="167">
        <v>57.96</v>
      </c>
      <c r="L167" s="277">
        <v>0</v>
      </c>
      <c r="M167" s="276"/>
      <c r="N167" s="278">
        <f>ROUND(L167*K167,3)</f>
        <v>0</v>
      </c>
      <c r="O167" s="276"/>
      <c r="P167" s="276"/>
      <c r="Q167" s="276"/>
      <c r="R167" s="36"/>
      <c r="T167" s="168" t="s">
        <v>18</v>
      </c>
      <c r="U167" s="43" t="s">
        <v>44</v>
      </c>
      <c r="V167" s="35"/>
      <c r="W167" s="169">
        <f>V167*K167</f>
        <v>0</v>
      </c>
      <c r="X167" s="169">
        <v>0</v>
      </c>
      <c r="Y167" s="169">
        <f>X167*K167</f>
        <v>0</v>
      </c>
      <c r="Z167" s="169">
        <v>6.5000000000000002E-2</v>
      </c>
      <c r="AA167" s="170">
        <f>Z167*K167</f>
        <v>3.7674000000000003</v>
      </c>
      <c r="AR167" s="17" t="s">
        <v>159</v>
      </c>
      <c r="AT167" s="17" t="s">
        <v>155</v>
      </c>
      <c r="AU167" s="17" t="s">
        <v>133</v>
      </c>
      <c r="AY167" s="17" t="s">
        <v>154</v>
      </c>
      <c r="BE167" s="109">
        <f>IF(U167="základná",N167,0)</f>
        <v>0</v>
      </c>
      <c r="BF167" s="109">
        <f>IF(U167="znížená",N167,0)</f>
        <v>0</v>
      </c>
      <c r="BG167" s="109">
        <f>IF(U167="zákl. prenesená",N167,0)</f>
        <v>0</v>
      </c>
      <c r="BH167" s="109">
        <f>IF(U167="zníž. prenesená",N167,0)</f>
        <v>0</v>
      </c>
      <c r="BI167" s="109">
        <f>IF(U167="nulová",N167,0)</f>
        <v>0</v>
      </c>
      <c r="BJ167" s="17" t="s">
        <v>133</v>
      </c>
      <c r="BK167" s="171">
        <f>ROUND(L167*K167,3)</f>
        <v>0</v>
      </c>
      <c r="BL167" s="17" t="s">
        <v>159</v>
      </c>
      <c r="BM167" s="17" t="s">
        <v>204</v>
      </c>
    </row>
    <row r="168" spans="2:65" s="12" customFormat="1" ht="22.5" customHeight="1" x14ac:dyDescent="0.3">
      <c r="B168" s="189"/>
      <c r="C168" s="190"/>
      <c r="D168" s="190"/>
      <c r="E168" s="191" t="s">
        <v>18</v>
      </c>
      <c r="F168" s="284" t="s">
        <v>197</v>
      </c>
      <c r="G168" s="285"/>
      <c r="H168" s="285"/>
      <c r="I168" s="285"/>
      <c r="J168" s="190"/>
      <c r="K168" s="192" t="s">
        <v>18</v>
      </c>
      <c r="L168" s="190"/>
      <c r="M168" s="190"/>
      <c r="N168" s="190"/>
      <c r="O168" s="190"/>
      <c r="P168" s="190"/>
      <c r="Q168" s="190"/>
      <c r="R168" s="193"/>
      <c r="T168" s="194"/>
      <c r="U168" s="190"/>
      <c r="V168" s="190"/>
      <c r="W168" s="190"/>
      <c r="X168" s="190"/>
      <c r="Y168" s="190"/>
      <c r="Z168" s="190"/>
      <c r="AA168" s="195"/>
      <c r="AT168" s="196" t="s">
        <v>162</v>
      </c>
      <c r="AU168" s="196" t="s">
        <v>133</v>
      </c>
      <c r="AV168" s="12" t="s">
        <v>84</v>
      </c>
      <c r="AW168" s="12" t="s">
        <v>32</v>
      </c>
      <c r="AX168" s="12" t="s">
        <v>77</v>
      </c>
      <c r="AY168" s="196" t="s">
        <v>154</v>
      </c>
    </row>
    <row r="169" spans="2:65" s="10" customFormat="1" ht="22.5" customHeight="1" x14ac:dyDescent="0.3">
      <c r="B169" s="172"/>
      <c r="C169" s="173"/>
      <c r="D169" s="173"/>
      <c r="E169" s="174" t="s">
        <v>18</v>
      </c>
      <c r="F169" s="281" t="s">
        <v>205</v>
      </c>
      <c r="G169" s="280"/>
      <c r="H169" s="280"/>
      <c r="I169" s="280"/>
      <c r="J169" s="173"/>
      <c r="K169" s="175">
        <v>24.84</v>
      </c>
      <c r="L169" s="173"/>
      <c r="M169" s="173"/>
      <c r="N169" s="173"/>
      <c r="O169" s="173"/>
      <c r="P169" s="173"/>
      <c r="Q169" s="173"/>
      <c r="R169" s="176"/>
      <c r="T169" s="177"/>
      <c r="U169" s="173"/>
      <c r="V169" s="173"/>
      <c r="W169" s="173"/>
      <c r="X169" s="173"/>
      <c r="Y169" s="173"/>
      <c r="Z169" s="173"/>
      <c r="AA169" s="178"/>
      <c r="AT169" s="179" t="s">
        <v>162</v>
      </c>
      <c r="AU169" s="179" t="s">
        <v>133</v>
      </c>
      <c r="AV169" s="10" t="s">
        <v>133</v>
      </c>
      <c r="AW169" s="10" t="s">
        <v>32</v>
      </c>
      <c r="AX169" s="10" t="s">
        <v>77</v>
      </c>
      <c r="AY169" s="179" t="s">
        <v>154</v>
      </c>
    </row>
    <row r="170" spans="2:65" s="12" customFormat="1" ht="22.5" customHeight="1" x14ac:dyDescent="0.3">
      <c r="B170" s="189"/>
      <c r="C170" s="190"/>
      <c r="D170" s="190"/>
      <c r="E170" s="191" t="s">
        <v>18</v>
      </c>
      <c r="F170" s="286" t="s">
        <v>199</v>
      </c>
      <c r="G170" s="285"/>
      <c r="H170" s="285"/>
      <c r="I170" s="285"/>
      <c r="J170" s="190"/>
      <c r="K170" s="192" t="s">
        <v>18</v>
      </c>
      <c r="L170" s="190"/>
      <c r="M170" s="190"/>
      <c r="N170" s="190"/>
      <c r="O170" s="190"/>
      <c r="P170" s="190"/>
      <c r="Q170" s="190"/>
      <c r="R170" s="193"/>
      <c r="T170" s="194"/>
      <c r="U170" s="190"/>
      <c r="V170" s="190"/>
      <c r="W170" s="190"/>
      <c r="X170" s="190"/>
      <c r="Y170" s="190"/>
      <c r="Z170" s="190"/>
      <c r="AA170" s="195"/>
      <c r="AT170" s="196" t="s">
        <v>162</v>
      </c>
      <c r="AU170" s="196" t="s">
        <v>133</v>
      </c>
      <c r="AV170" s="12" t="s">
        <v>84</v>
      </c>
      <c r="AW170" s="12" t="s">
        <v>32</v>
      </c>
      <c r="AX170" s="12" t="s">
        <v>77</v>
      </c>
      <c r="AY170" s="196" t="s">
        <v>154</v>
      </c>
    </row>
    <row r="171" spans="2:65" s="10" customFormat="1" ht="22.5" customHeight="1" x14ac:dyDescent="0.3">
      <c r="B171" s="172"/>
      <c r="C171" s="173"/>
      <c r="D171" s="173"/>
      <c r="E171" s="174" t="s">
        <v>18</v>
      </c>
      <c r="F171" s="281" t="s">
        <v>206</v>
      </c>
      <c r="G171" s="280"/>
      <c r="H171" s="280"/>
      <c r="I171" s="280"/>
      <c r="J171" s="173"/>
      <c r="K171" s="175">
        <v>33.119999999999997</v>
      </c>
      <c r="L171" s="173"/>
      <c r="M171" s="173"/>
      <c r="N171" s="173"/>
      <c r="O171" s="173"/>
      <c r="P171" s="173"/>
      <c r="Q171" s="173"/>
      <c r="R171" s="176"/>
      <c r="T171" s="177"/>
      <c r="U171" s="173"/>
      <c r="V171" s="173"/>
      <c r="W171" s="173"/>
      <c r="X171" s="173"/>
      <c r="Y171" s="173"/>
      <c r="Z171" s="173"/>
      <c r="AA171" s="178"/>
      <c r="AT171" s="179" t="s">
        <v>162</v>
      </c>
      <c r="AU171" s="179" t="s">
        <v>133</v>
      </c>
      <c r="AV171" s="10" t="s">
        <v>133</v>
      </c>
      <c r="AW171" s="10" t="s">
        <v>32</v>
      </c>
      <c r="AX171" s="10" t="s">
        <v>77</v>
      </c>
      <c r="AY171" s="179" t="s">
        <v>154</v>
      </c>
    </row>
    <row r="172" spans="2:65" s="11" customFormat="1" ht="22.5" customHeight="1" x14ac:dyDescent="0.3">
      <c r="B172" s="180"/>
      <c r="C172" s="181"/>
      <c r="D172" s="181"/>
      <c r="E172" s="182" t="s">
        <v>18</v>
      </c>
      <c r="F172" s="282" t="s">
        <v>164</v>
      </c>
      <c r="G172" s="283"/>
      <c r="H172" s="283"/>
      <c r="I172" s="283"/>
      <c r="J172" s="181"/>
      <c r="K172" s="183">
        <v>57.96</v>
      </c>
      <c r="L172" s="181"/>
      <c r="M172" s="181"/>
      <c r="N172" s="181"/>
      <c r="O172" s="181"/>
      <c r="P172" s="181"/>
      <c r="Q172" s="181"/>
      <c r="R172" s="184"/>
      <c r="T172" s="185"/>
      <c r="U172" s="181"/>
      <c r="V172" s="181"/>
      <c r="W172" s="181"/>
      <c r="X172" s="181"/>
      <c r="Y172" s="181"/>
      <c r="Z172" s="181"/>
      <c r="AA172" s="186"/>
      <c r="AT172" s="187" t="s">
        <v>162</v>
      </c>
      <c r="AU172" s="187" t="s">
        <v>133</v>
      </c>
      <c r="AV172" s="11" t="s">
        <v>159</v>
      </c>
      <c r="AW172" s="11" t="s">
        <v>32</v>
      </c>
      <c r="AX172" s="11" t="s">
        <v>84</v>
      </c>
      <c r="AY172" s="187" t="s">
        <v>154</v>
      </c>
    </row>
    <row r="173" spans="2:65" s="1" customFormat="1" ht="31.5" customHeight="1" x14ac:dyDescent="0.3">
      <c r="B173" s="34"/>
      <c r="C173" s="164" t="s">
        <v>207</v>
      </c>
      <c r="D173" s="164" t="s">
        <v>155</v>
      </c>
      <c r="E173" s="165" t="s">
        <v>208</v>
      </c>
      <c r="F173" s="275" t="s">
        <v>209</v>
      </c>
      <c r="G173" s="276"/>
      <c r="H173" s="276"/>
      <c r="I173" s="276"/>
      <c r="J173" s="166" t="s">
        <v>210</v>
      </c>
      <c r="K173" s="167">
        <v>0.17599999999999999</v>
      </c>
      <c r="L173" s="277">
        <v>0</v>
      </c>
      <c r="M173" s="276"/>
      <c r="N173" s="278">
        <f>ROUND(L173*K173,3)</f>
        <v>0</v>
      </c>
      <c r="O173" s="276"/>
      <c r="P173" s="276"/>
      <c r="Q173" s="276"/>
      <c r="R173" s="36"/>
      <c r="T173" s="168" t="s">
        <v>18</v>
      </c>
      <c r="U173" s="43" t="s">
        <v>44</v>
      </c>
      <c r="V173" s="35"/>
      <c r="W173" s="169">
        <f>V173*K173</f>
        <v>0</v>
      </c>
      <c r="X173" s="169">
        <v>0</v>
      </c>
      <c r="Y173" s="169">
        <f>X173*K173</f>
        <v>0</v>
      </c>
      <c r="Z173" s="169">
        <v>0.187</v>
      </c>
      <c r="AA173" s="170">
        <f>Z173*K173</f>
        <v>3.2911999999999997E-2</v>
      </c>
      <c r="AR173" s="17" t="s">
        <v>159</v>
      </c>
      <c r="AT173" s="17" t="s">
        <v>155</v>
      </c>
      <c r="AU173" s="17" t="s">
        <v>133</v>
      </c>
      <c r="AY173" s="17" t="s">
        <v>154</v>
      </c>
      <c r="BE173" s="109">
        <f>IF(U173="základná",N173,0)</f>
        <v>0</v>
      </c>
      <c r="BF173" s="109">
        <f>IF(U173="znížená",N173,0)</f>
        <v>0</v>
      </c>
      <c r="BG173" s="109">
        <f>IF(U173="zákl. prenesená",N173,0)</f>
        <v>0</v>
      </c>
      <c r="BH173" s="109">
        <f>IF(U173="zníž. prenesená",N173,0)</f>
        <v>0</v>
      </c>
      <c r="BI173" s="109">
        <f>IF(U173="nulová",N173,0)</f>
        <v>0</v>
      </c>
      <c r="BJ173" s="17" t="s">
        <v>133</v>
      </c>
      <c r="BK173" s="171">
        <f>ROUND(L173*K173,3)</f>
        <v>0</v>
      </c>
      <c r="BL173" s="17" t="s">
        <v>159</v>
      </c>
      <c r="BM173" s="17" t="s">
        <v>211</v>
      </c>
    </row>
    <row r="174" spans="2:65" s="12" customFormat="1" ht="22.5" customHeight="1" x14ac:dyDescent="0.3">
      <c r="B174" s="189"/>
      <c r="C174" s="190"/>
      <c r="D174" s="190"/>
      <c r="E174" s="191" t="s">
        <v>18</v>
      </c>
      <c r="F174" s="284" t="s">
        <v>212</v>
      </c>
      <c r="G174" s="285"/>
      <c r="H174" s="285"/>
      <c r="I174" s="285"/>
      <c r="J174" s="190"/>
      <c r="K174" s="192" t="s">
        <v>18</v>
      </c>
      <c r="L174" s="190"/>
      <c r="M174" s="190"/>
      <c r="N174" s="190"/>
      <c r="O174" s="190"/>
      <c r="P174" s="190"/>
      <c r="Q174" s="190"/>
      <c r="R174" s="193"/>
      <c r="T174" s="194"/>
      <c r="U174" s="190"/>
      <c r="V174" s="190"/>
      <c r="W174" s="190"/>
      <c r="X174" s="190"/>
      <c r="Y174" s="190"/>
      <c r="Z174" s="190"/>
      <c r="AA174" s="195"/>
      <c r="AT174" s="196" t="s">
        <v>162</v>
      </c>
      <c r="AU174" s="196" t="s">
        <v>133</v>
      </c>
      <c r="AV174" s="12" t="s">
        <v>84</v>
      </c>
      <c r="AW174" s="12" t="s">
        <v>32</v>
      </c>
      <c r="AX174" s="12" t="s">
        <v>77</v>
      </c>
      <c r="AY174" s="196" t="s">
        <v>154</v>
      </c>
    </row>
    <row r="175" spans="2:65" s="10" customFormat="1" ht="22.5" customHeight="1" x14ac:dyDescent="0.3">
      <c r="B175" s="172"/>
      <c r="C175" s="173"/>
      <c r="D175" s="173"/>
      <c r="E175" s="174" t="s">
        <v>18</v>
      </c>
      <c r="F175" s="281" t="s">
        <v>213</v>
      </c>
      <c r="G175" s="280"/>
      <c r="H175" s="280"/>
      <c r="I175" s="280"/>
      <c r="J175" s="173"/>
      <c r="K175" s="175">
        <v>0.17599999999999999</v>
      </c>
      <c r="L175" s="173"/>
      <c r="M175" s="173"/>
      <c r="N175" s="173"/>
      <c r="O175" s="173"/>
      <c r="P175" s="173"/>
      <c r="Q175" s="173"/>
      <c r="R175" s="176"/>
      <c r="T175" s="177"/>
      <c r="U175" s="173"/>
      <c r="V175" s="173"/>
      <c r="W175" s="173"/>
      <c r="X175" s="173"/>
      <c r="Y175" s="173"/>
      <c r="Z175" s="173"/>
      <c r="AA175" s="178"/>
      <c r="AT175" s="179" t="s">
        <v>162</v>
      </c>
      <c r="AU175" s="179" t="s">
        <v>133</v>
      </c>
      <c r="AV175" s="10" t="s">
        <v>133</v>
      </c>
      <c r="AW175" s="10" t="s">
        <v>32</v>
      </c>
      <c r="AX175" s="10" t="s">
        <v>77</v>
      </c>
      <c r="AY175" s="179" t="s">
        <v>154</v>
      </c>
    </row>
    <row r="176" spans="2:65" s="11" customFormat="1" ht="22.5" customHeight="1" x14ac:dyDescent="0.3">
      <c r="B176" s="180"/>
      <c r="C176" s="181"/>
      <c r="D176" s="181"/>
      <c r="E176" s="182" t="s">
        <v>18</v>
      </c>
      <c r="F176" s="282" t="s">
        <v>164</v>
      </c>
      <c r="G176" s="283"/>
      <c r="H176" s="283"/>
      <c r="I176" s="283"/>
      <c r="J176" s="181"/>
      <c r="K176" s="183">
        <v>0.17599999999999999</v>
      </c>
      <c r="L176" s="181"/>
      <c r="M176" s="181"/>
      <c r="N176" s="181"/>
      <c r="O176" s="181"/>
      <c r="P176" s="181"/>
      <c r="Q176" s="181"/>
      <c r="R176" s="184"/>
      <c r="T176" s="185"/>
      <c r="U176" s="181"/>
      <c r="V176" s="181"/>
      <c r="W176" s="181"/>
      <c r="X176" s="181"/>
      <c r="Y176" s="181"/>
      <c r="Z176" s="181"/>
      <c r="AA176" s="186"/>
      <c r="AT176" s="187" t="s">
        <v>162</v>
      </c>
      <c r="AU176" s="187" t="s">
        <v>133</v>
      </c>
      <c r="AV176" s="11" t="s">
        <v>159</v>
      </c>
      <c r="AW176" s="11" t="s">
        <v>32</v>
      </c>
      <c r="AX176" s="11" t="s">
        <v>84</v>
      </c>
      <c r="AY176" s="187" t="s">
        <v>154</v>
      </c>
    </row>
    <row r="177" spans="2:65" s="1" customFormat="1" ht="31.5" customHeight="1" x14ac:dyDescent="0.3">
      <c r="B177" s="34"/>
      <c r="C177" s="164" t="s">
        <v>214</v>
      </c>
      <c r="D177" s="164" t="s">
        <v>155</v>
      </c>
      <c r="E177" s="165" t="s">
        <v>215</v>
      </c>
      <c r="F177" s="275" t="s">
        <v>216</v>
      </c>
      <c r="G177" s="276"/>
      <c r="H177" s="276"/>
      <c r="I177" s="276"/>
      <c r="J177" s="166" t="s">
        <v>217</v>
      </c>
      <c r="K177" s="167">
        <v>28.98</v>
      </c>
      <c r="L177" s="277">
        <v>0</v>
      </c>
      <c r="M177" s="276"/>
      <c r="N177" s="278">
        <f t="shared" ref="N177:N185" si="5">ROUND(L177*K177,3)</f>
        <v>0</v>
      </c>
      <c r="O177" s="276"/>
      <c r="P177" s="276"/>
      <c r="Q177" s="276"/>
      <c r="R177" s="36"/>
      <c r="T177" s="168" t="s">
        <v>18</v>
      </c>
      <c r="U177" s="43" t="s">
        <v>44</v>
      </c>
      <c r="V177" s="35"/>
      <c r="W177" s="169">
        <f t="shared" ref="W177:W185" si="6">V177*K177</f>
        <v>0</v>
      </c>
      <c r="X177" s="169">
        <v>0</v>
      </c>
      <c r="Y177" s="169">
        <f t="shared" ref="Y177:Y185" si="7">X177*K177</f>
        <v>0</v>
      </c>
      <c r="Z177" s="169">
        <v>0</v>
      </c>
      <c r="AA177" s="170">
        <f t="shared" ref="AA177:AA185" si="8">Z177*K177</f>
        <v>0</v>
      </c>
      <c r="AR177" s="17" t="s">
        <v>159</v>
      </c>
      <c r="AT177" s="17" t="s">
        <v>155</v>
      </c>
      <c r="AU177" s="17" t="s">
        <v>133</v>
      </c>
      <c r="AY177" s="17" t="s">
        <v>154</v>
      </c>
      <c r="BE177" s="109">
        <f t="shared" ref="BE177:BE185" si="9">IF(U177="základná",N177,0)</f>
        <v>0</v>
      </c>
      <c r="BF177" s="109">
        <f t="shared" ref="BF177:BF185" si="10">IF(U177="znížená",N177,0)</f>
        <v>0</v>
      </c>
      <c r="BG177" s="109">
        <f t="shared" ref="BG177:BG185" si="11">IF(U177="zákl. prenesená",N177,0)</f>
        <v>0</v>
      </c>
      <c r="BH177" s="109">
        <f t="shared" ref="BH177:BH185" si="12">IF(U177="zníž. prenesená",N177,0)</f>
        <v>0</v>
      </c>
      <c r="BI177" s="109">
        <f t="shared" ref="BI177:BI185" si="13">IF(U177="nulová",N177,0)</f>
        <v>0</v>
      </c>
      <c r="BJ177" s="17" t="s">
        <v>133</v>
      </c>
      <c r="BK177" s="171">
        <f t="shared" ref="BK177:BK185" si="14">ROUND(L177*K177,3)</f>
        <v>0</v>
      </c>
      <c r="BL177" s="17" t="s">
        <v>159</v>
      </c>
      <c r="BM177" s="17" t="s">
        <v>218</v>
      </c>
    </row>
    <row r="178" spans="2:65" s="1" customFormat="1" ht="31.5" customHeight="1" x14ac:dyDescent="0.3">
      <c r="B178" s="34"/>
      <c r="C178" s="164" t="s">
        <v>219</v>
      </c>
      <c r="D178" s="164" t="s">
        <v>155</v>
      </c>
      <c r="E178" s="165" t="s">
        <v>220</v>
      </c>
      <c r="F178" s="275" t="s">
        <v>221</v>
      </c>
      <c r="G178" s="276"/>
      <c r="H178" s="276"/>
      <c r="I178" s="276"/>
      <c r="J178" s="166" t="s">
        <v>217</v>
      </c>
      <c r="K178" s="167">
        <v>28.98</v>
      </c>
      <c r="L178" s="277">
        <v>0</v>
      </c>
      <c r="M178" s="276"/>
      <c r="N178" s="278">
        <f t="shared" si="5"/>
        <v>0</v>
      </c>
      <c r="O178" s="276"/>
      <c r="P178" s="276"/>
      <c r="Q178" s="276"/>
      <c r="R178" s="36"/>
      <c r="T178" s="168" t="s">
        <v>18</v>
      </c>
      <c r="U178" s="43" t="s">
        <v>44</v>
      </c>
      <c r="V178" s="35"/>
      <c r="W178" s="169">
        <f t="shared" si="6"/>
        <v>0</v>
      </c>
      <c r="X178" s="169">
        <v>0</v>
      </c>
      <c r="Y178" s="169">
        <f t="shared" si="7"/>
        <v>0</v>
      </c>
      <c r="Z178" s="169">
        <v>0</v>
      </c>
      <c r="AA178" s="170">
        <f t="shared" si="8"/>
        <v>0</v>
      </c>
      <c r="AR178" s="17" t="s">
        <v>159</v>
      </c>
      <c r="AT178" s="17" t="s">
        <v>155</v>
      </c>
      <c r="AU178" s="17" t="s">
        <v>133</v>
      </c>
      <c r="AY178" s="17" t="s">
        <v>154</v>
      </c>
      <c r="BE178" s="109">
        <f t="shared" si="9"/>
        <v>0</v>
      </c>
      <c r="BF178" s="109">
        <f t="shared" si="10"/>
        <v>0</v>
      </c>
      <c r="BG178" s="109">
        <f t="shared" si="11"/>
        <v>0</v>
      </c>
      <c r="BH178" s="109">
        <f t="shared" si="12"/>
        <v>0</v>
      </c>
      <c r="BI178" s="109">
        <f t="shared" si="13"/>
        <v>0</v>
      </c>
      <c r="BJ178" s="17" t="s">
        <v>133</v>
      </c>
      <c r="BK178" s="171">
        <f t="shared" si="14"/>
        <v>0</v>
      </c>
      <c r="BL178" s="17" t="s">
        <v>159</v>
      </c>
      <c r="BM178" s="17" t="s">
        <v>222</v>
      </c>
    </row>
    <row r="179" spans="2:65" s="1" customFormat="1" ht="31.5" customHeight="1" x14ac:dyDescent="0.3">
      <c r="B179" s="34"/>
      <c r="C179" s="164" t="s">
        <v>223</v>
      </c>
      <c r="D179" s="164" t="s">
        <v>155</v>
      </c>
      <c r="E179" s="165" t="s">
        <v>224</v>
      </c>
      <c r="F179" s="275" t="s">
        <v>225</v>
      </c>
      <c r="G179" s="276"/>
      <c r="H179" s="276"/>
      <c r="I179" s="276"/>
      <c r="J179" s="166" t="s">
        <v>217</v>
      </c>
      <c r="K179" s="167">
        <v>28.98</v>
      </c>
      <c r="L179" s="277">
        <v>0</v>
      </c>
      <c r="M179" s="276"/>
      <c r="N179" s="278">
        <f t="shared" si="5"/>
        <v>0</v>
      </c>
      <c r="O179" s="276"/>
      <c r="P179" s="276"/>
      <c r="Q179" s="276"/>
      <c r="R179" s="36"/>
      <c r="T179" s="168" t="s">
        <v>18</v>
      </c>
      <c r="U179" s="43" t="s">
        <v>44</v>
      </c>
      <c r="V179" s="35"/>
      <c r="W179" s="169">
        <f t="shared" si="6"/>
        <v>0</v>
      </c>
      <c r="X179" s="169">
        <v>0</v>
      </c>
      <c r="Y179" s="169">
        <f t="shared" si="7"/>
        <v>0</v>
      </c>
      <c r="Z179" s="169">
        <v>0</v>
      </c>
      <c r="AA179" s="170">
        <f t="shared" si="8"/>
        <v>0</v>
      </c>
      <c r="AR179" s="17" t="s">
        <v>159</v>
      </c>
      <c r="AT179" s="17" t="s">
        <v>155</v>
      </c>
      <c r="AU179" s="17" t="s">
        <v>133</v>
      </c>
      <c r="AY179" s="17" t="s">
        <v>154</v>
      </c>
      <c r="BE179" s="109">
        <f t="shared" si="9"/>
        <v>0</v>
      </c>
      <c r="BF179" s="109">
        <f t="shared" si="10"/>
        <v>0</v>
      </c>
      <c r="BG179" s="109">
        <f t="shared" si="11"/>
        <v>0</v>
      </c>
      <c r="BH179" s="109">
        <f t="shared" si="12"/>
        <v>0</v>
      </c>
      <c r="BI179" s="109">
        <f t="shared" si="13"/>
        <v>0</v>
      </c>
      <c r="BJ179" s="17" t="s">
        <v>133</v>
      </c>
      <c r="BK179" s="171">
        <f t="shared" si="14"/>
        <v>0</v>
      </c>
      <c r="BL179" s="17" t="s">
        <v>159</v>
      </c>
      <c r="BM179" s="17" t="s">
        <v>226</v>
      </c>
    </row>
    <row r="180" spans="2:65" s="1" customFormat="1" ht="31.5" customHeight="1" x14ac:dyDescent="0.3">
      <c r="B180" s="34"/>
      <c r="C180" s="164" t="s">
        <v>227</v>
      </c>
      <c r="D180" s="164" t="s">
        <v>155</v>
      </c>
      <c r="E180" s="165" t="s">
        <v>228</v>
      </c>
      <c r="F180" s="275" t="s">
        <v>229</v>
      </c>
      <c r="G180" s="276"/>
      <c r="H180" s="276"/>
      <c r="I180" s="276"/>
      <c r="J180" s="166" t="s">
        <v>217</v>
      </c>
      <c r="K180" s="167">
        <v>550.62</v>
      </c>
      <c r="L180" s="277">
        <v>0</v>
      </c>
      <c r="M180" s="276"/>
      <c r="N180" s="278">
        <f t="shared" si="5"/>
        <v>0</v>
      </c>
      <c r="O180" s="276"/>
      <c r="P180" s="276"/>
      <c r="Q180" s="276"/>
      <c r="R180" s="36"/>
      <c r="T180" s="168" t="s">
        <v>18</v>
      </c>
      <c r="U180" s="43" t="s">
        <v>44</v>
      </c>
      <c r="V180" s="35"/>
      <c r="W180" s="169">
        <f t="shared" si="6"/>
        <v>0</v>
      </c>
      <c r="X180" s="169">
        <v>0</v>
      </c>
      <c r="Y180" s="169">
        <f t="shared" si="7"/>
        <v>0</v>
      </c>
      <c r="Z180" s="169">
        <v>0</v>
      </c>
      <c r="AA180" s="170">
        <f t="shared" si="8"/>
        <v>0</v>
      </c>
      <c r="AR180" s="17" t="s">
        <v>159</v>
      </c>
      <c r="AT180" s="17" t="s">
        <v>155</v>
      </c>
      <c r="AU180" s="17" t="s">
        <v>133</v>
      </c>
      <c r="AY180" s="17" t="s">
        <v>154</v>
      </c>
      <c r="BE180" s="109">
        <f t="shared" si="9"/>
        <v>0</v>
      </c>
      <c r="BF180" s="109">
        <f t="shared" si="10"/>
        <v>0</v>
      </c>
      <c r="BG180" s="109">
        <f t="shared" si="11"/>
        <v>0</v>
      </c>
      <c r="BH180" s="109">
        <f t="shared" si="12"/>
        <v>0</v>
      </c>
      <c r="BI180" s="109">
        <f t="shared" si="13"/>
        <v>0</v>
      </c>
      <c r="BJ180" s="17" t="s">
        <v>133</v>
      </c>
      <c r="BK180" s="171">
        <f t="shared" si="14"/>
        <v>0</v>
      </c>
      <c r="BL180" s="17" t="s">
        <v>159</v>
      </c>
      <c r="BM180" s="17" t="s">
        <v>230</v>
      </c>
    </row>
    <row r="181" spans="2:65" s="1" customFormat="1" ht="31.5" customHeight="1" x14ac:dyDescent="0.3">
      <c r="B181" s="34"/>
      <c r="C181" s="164" t="s">
        <v>231</v>
      </c>
      <c r="D181" s="164" t="s">
        <v>155</v>
      </c>
      <c r="E181" s="165" t="s">
        <v>232</v>
      </c>
      <c r="F181" s="275" t="s">
        <v>233</v>
      </c>
      <c r="G181" s="276"/>
      <c r="H181" s="276"/>
      <c r="I181" s="276"/>
      <c r="J181" s="166" t="s">
        <v>217</v>
      </c>
      <c r="K181" s="167">
        <v>28.98</v>
      </c>
      <c r="L181" s="277">
        <v>0</v>
      </c>
      <c r="M181" s="276"/>
      <c r="N181" s="278">
        <f t="shared" si="5"/>
        <v>0</v>
      </c>
      <c r="O181" s="276"/>
      <c r="P181" s="276"/>
      <c r="Q181" s="276"/>
      <c r="R181" s="36"/>
      <c r="T181" s="168" t="s">
        <v>18</v>
      </c>
      <c r="U181" s="43" t="s">
        <v>44</v>
      </c>
      <c r="V181" s="35"/>
      <c r="W181" s="169">
        <f t="shared" si="6"/>
        <v>0</v>
      </c>
      <c r="X181" s="169">
        <v>0</v>
      </c>
      <c r="Y181" s="169">
        <f t="shared" si="7"/>
        <v>0</v>
      </c>
      <c r="Z181" s="169">
        <v>0</v>
      </c>
      <c r="AA181" s="170">
        <f t="shared" si="8"/>
        <v>0</v>
      </c>
      <c r="AR181" s="17" t="s">
        <v>159</v>
      </c>
      <c r="AT181" s="17" t="s">
        <v>155</v>
      </c>
      <c r="AU181" s="17" t="s">
        <v>133</v>
      </c>
      <c r="AY181" s="17" t="s">
        <v>154</v>
      </c>
      <c r="BE181" s="109">
        <f t="shared" si="9"/>
        <v>0</v>
      </c>
      <c r="BF181" s="109">
        <f t="shared" si="10"/>
        <v>0</v>
      </c>
      <c r="BG181" s="109">
        <f t="shared" si="11"/>
        <v>0</v>
      </c>
      <c r="BH181" s="109">
        <f t="shared" si="12"/>
        <v>0</v>
      </c>
      <c r="BI181" s="109">
        <f t="shared" si="13"/>
        <v>0</v>
      </c>
      <c r="BJ181" s="17" t="s">
        <v>133</v>
      </c>
      <c r="BK181" s="171">
        <f t="shared" si="14"/>
        <v>0</v>
      </c>
      <c r="BL181" s="17" t="s">
        <v>159</v>
      </c>
      <c r="BM181" s="17" t="s">
        <v>234</v>
      </c>
    </row>
    <row r="182" spans="2:65" s="1" customFormat="1" ht="31.5" customHeight="1" x14ac:dyDescent="0.3">
      <c r="B182" s="34"/>
      <c r="C182" s="164" t="s">
        <v>235</v>
      </c>
      <c r="D182" s="164" t="s">
        <v>155</v>
      </c>
      <c r="E182" s="165" t="s">
        <v>236</v>
      </c>
      <c r="F182" s="275" t="s">
        <v>237</v>
      </c>
      <c r="G182" s="276"/>
      <c r="H182" s="276"/>
      <c r="I182" s="276"/>
      <c r="J182" s="166" t="s">
        <v>217</v>
      </c>
      <c r="K182" s="167">
        <v>173.88</v>
      </c>
      <c r="L182" s="277">
        <v>0</v>
      </c>
      <c r="M182" s="276"/>
      <c r="N182" s="278">
        <f t="shared" si="5"/>
        <v>0</v>
      </c>
      <c r="O182" s="276"/>
      <c r="P182" s="276"/>
      <c r="Q182" s="276"/>
      <c r="R182" s="36"/>
      <c r="T182" s="168" t="s">
        <v>18</v>
      </c>
      <c r="U182" s="43" t="s">
        <v>44</v>
      </c>
      <c r="V182" s="35"/>
      <c r="W182" s="169">
        <f t="shared" si="6"/>
        <v>0</v>
      </c>
      <c r="X182" s="169">
        <v>0</v>
      </c>
      <c r="Y182" s="169">
        <f t="shared" si="7"/>
        <v>0</v>
      </c>
      <c r="Z182" s="169">
        <v>0</v>
      </c>
      <c r="AA182" s="170">
        <f t="shared" si="8"/>
        <v>0</v>
      </c>
      <c r="AR182" s="17" t="s">
        <v>159</v>
      </c>
      <c r="AT182" s="17" t="s">
        <v>155</v>
      </c>
      <c r="AU182" s="17" t="s">
        <v>133</v>
      </c>
      <c r="AY182" s="17" t="s">
        <v>154</v>
      </c>
      <c r="BE182" s="109">
        <f t="shared" si="9"/>
        <v>0</v>
      </c>
      <c r="BF182" s="109">
        <f t="shared" si="10"/>
        <v>0</v>
      </c>
      <c r="BG182" s="109">
        <f t="shared" si="11"/>
        <v>0</v>
      </c>
      <c r="BH182" s="109">
        <f t="shared" si="12"/>
        <v>0</v>
      </c>
      <c r="BI182" s="109">
        <f t="shared" si="13"/>
        <v>0</v>
      </c>
      <c r="BJ182" s="17" t="s">
        <v>133</v>
      </c>
      <c r="BK182" s="171">
        <f t="shared" si="14"/>
        <v>0</v>
      </c>
      <c r="BL182" s="17" t="s">
        <v>159</v>
      </c>
      <c r="BM182" s="17" t="s">
        <v>238</v>
      </c>
    </row>
    <row r="183" spans="2:65" s="1" customFormat="1" ht="31.5" customHeight="1" x14ac:dyDescent="0.3">
      <c r="B183" s="34"/>
      <c r="C183" s="164" t="s">
        <v>239</v>
      </c>
      <c r="D183" s="164" t="s">
        <v>155</v>
      </c>
      <c r="E183" s="165" t="s">
        <v>240</v>
      </c>
      <c r="F183" s="275" t="s">
        <v>241</v>
      </c>
      <c r="G183" s="276"/>
      <c r="H183" s="276"/>
      <c r="I183" s="276"/>
      <c r="J183" s="166" t="s">
        <v>217</v>
      </c>
      <c r="K183" s="167">
        <v>28.98</v>
      </c>
      <c r="L183" s="277">
        <v>0</v>
      </c>
      <c r="M183" s="276"/>
      <c r="N183" s="278">
        <f t="shared" si="5"/>
        <v>0</v>
      </c>
      <c r="O183" s="276"/>
      <c r="P183" s="276"/>
      <c r="Q183" s="276"/>
      <c r="R183" s="36"/>
      <c r="T183" s="168" t="s">
        <v>18</v>
      </c>
      <c r="U183" s="43" t="s">
        <v>44</v>
      </c>
      <c r="V183" s="35"/>
      <c r="W183" s="169">
        <f t="shared" si="6"/>
        <v>0</v>
      </c>
      <c r="X183" s="169">
        <v>0</v>
      </c>
      <c r="Y183" s="169">
        <f t="shared" si="7"/>
        <v>0</v>
      </c>
      <c r="Z183" s="169">
        <v>0</v>
      </c>
      <c r="AA183" s="170">
        <f t="shared" si="8"/>
        <v>0</v>
      </c>
      <c r="AR183" s="17" t="s">
        <v>159</v>
      </c>
      <c r="AT183" s="17" t="s">
        <v>155</v>
      </c>
      <c r="AU183" s="17" t="s">
        <v>133</v>
      </c>
      <c r="AY183" s="17" t="s">
        <v>154</v>
      </c>
      <c r="BE183" s="109">
        <f t="shared" si="9"/>
        <v>0</v>
      </c>
      <c r="BF183" s="109">
        <f t="shared" si="10"/>
        <v>0</v>
      </c>
      <c r="BG183" s="109">
        <f t="shared" si="11"/>
        <v>0</v>
      </c>
      <c r="BH183" s="109">
        <f t="shared" si="12"/>
        <v>0</v>
      </c>
      <c r="BI183" s="109">
        <f t="shared" si="13"/>
        <v>0</v>
      </c>
      <c r="BJ183" s="17" t="s">
        <v>133</v>
      </c>
      <c r="BK183" s="171">
        <f t="shared" si="14"/>
        <v>0</v>
      </c>
      <c r="BL183" s="17" t="s">
        <v>159</v>
      </c>
      <c r="BM183" s="17" t="s">
        <v>242</v>
      </c>
    </row>
    <row r="184" spans="2:65" s="1" customFormat="1" ht="31.5" customHeight="1" x14ac:dyDescent="0.3">
      <c r="B184" s="34"/>
      <c r="C184" s="164" t="s">
        <v>243</v>
      </c>
      <c r="D184" s="164" t="s">
        <v>155</v>
      </c>
      <c r="E184" s="165" t="s">
        <v>244</v>
      </c>
      <c r="F184" s="275" t="s">
        <v>245</v>
      </c>
      <c r="G184" s="276"/>
      <c r="H184" s="276"/>
      <c r="I184" s="276"/>
      <c r="J184" s="166" t="s">
        <v>217</v>
      </c>
      <c r="K184" s="167">
        <v>15.055</v>
      </c>
      <c r="L184" s="277">
        <v>0</v>
      </c>
      <c r="M184" s="276"/>
      <c r="N184" s="278">
        <f t="shared" si="5"/>
        <v>0</v>
      </c>
      <c r="O184" s="276"/>
      <c r="P184" s="276"/>
      <c r="Q184" s="276"/>
      <c r="R184" s="36"/>
      <c r="T184" s="168" t="s">
        <v>18</v>
      </c>
      <c r="U184" s="43" t="s">
        <v>44</v>
      </c>
      <c r="V184" s="35"/>
      <c r="W184" s="169">
        <f t="shared" si="6"/>
        <v>0</v>
      </c>
      <c r="X184" s="169">
        <v>0</v>
      </c>
      <c r="Y184" s="169">
        <f t="shared" si="7"/>
        <v>0</v>
      </c>
      <c r="Z184" s="169">
        <v>0</v>
      </c>
      <c r="AA184" s="170">
        <f t="shared" si="8"/>
        <v>0</v>
      </c>
      <c r="AR184" s="17" t="s">
        <v>159</v>
      </c>
      <c r="AT184" s="17" t="s">
        <v>155</v>
      </c>
      <c r="AU184" s="17" t="s">
        <v>133</v>
      </c>
      <c r="AY184" s="17" t="s">
        <v>154</v>
      </c>
      <c r="BE184" s="109">
        <f t="shared" si="9"/>
        <v>0</v>
      </c>
      <c r="BF184" s="109">
        <f t="shared" si="10"/>
        <v>0</v>
      </c>
      <c r="BG184" s="109">
        <f t="shared" si="11"/>
        <v>0</v>
      </c>
      <c r="BH184" s="109">
        <f t="shared" si="12"/>
        <v>0</v>
      </c>
      <c r="BI184" s="109">
        <f t="shared" si="13"/>
        <v>0</v>
      </c>
      <c r="BJ184" s="17" t="s">
        <v>133</v>
      </c>
      <c r="BK184" s="171">
        <f t="shared" si="14"/>
        <v>0</v>
      </c>
      <c r="BL184" s="17" t="s">
        <v>159</v>
      </c>
      <c r="BM184" s="17" t="s">
        <v>246</v>
      </c>
    </row>
    <row r="185" spans="2:65" s="1" customFormat="1" ht="44.25" customHeight="1" x14ac:dyDescent="0.3">
      <c r="B185" s="34"/>
      <c r="C185" s="164" t="s">
        <v>247</v>
      </c>
      <c r="D185" s="164" t="s">
        <v>155</v>
      </c>
      <c r="E185" s="165" t="s">
        <v>248</v>
      </c>
      <c r="F185" s="275" t="s">
        <v>249</v>
      </c>
      <c r="G185" s="276"/>
      <c r="H185" s="276"/>
      <c r="I185" s="276"/>
      <c r="J185" s="166" t="s">
        <v>217</v>
      </c>
      <c r="K185" s="167">
        <v>8.2620000000000005</v>
      </c>
      <c r="L185" s="277">
        <v>0</v>
      </c>
      <c r="M185" s="276"/>
      <c r="N185" s="278">
        <f t="shared" si="5"/>
        <v>0</v>
      </c>
      <c r="O185" s="276"/>
      <c r="P185" s="276"/>
      <c r="Q185" s="276"/>
      <c r="R185" s="36"/>
      <c r="T185" s="168" t="s">
        <v>18</v>
      </c>
      <c r="U185" s="43" t="s">
        <v>44</v>
      </c>
      <c r="V185" s="35"/>
      <c r="W185" s="169">
        <f t="shared" si="6"/>
        <v>0</v>
      </c>
      <c r="X185" s="169">
        <v>0</v>
      </c>
      <c r="Y185" s="169">
        <f t="shared" si="7"/>
        <v>0</v>
      </c>
      <c r="Z185" s="169">
        <v>0</v>
      </c>
      <c r="AA185" s="170">
        <f t="shared" si="8"/>
        <v>0</v>
      </c>
      <c r="AR185" s="17" t="s">
        <v>159</v>
      </c>
      <c r="AT185" s="17" t="s">
        <v>155</v>
      </c>
      <c r="AU185" s="17" t="s">
        <v>133</v>
      </c>
      <c r="AY185" s="17" t="s">
        <v>154</v>
      </c>
      <c r="BE185" s="109">
        <f t="shared" si="9"/>
        <v>0</v>
      </c>
      <c r="BF185" s="109">
        <f t="shared" si="10"/>
        <v>0</v>
      </c>
      <c r="BG185" s="109">
        <f t="shared" si="11"/>
        <v>0</v>
      </c>
      <c r="BH185" s="109">
        <f t="shared" si="12"/>
        <v>0</v>
      </c>
      <c r="BI185" s="109">
        <f t="shared" si="13"/>
        <v>0</v>
      </c>
      <c r="BJ185" s="17" t="s">
        <v>133</v>
      </c>
      <c r="BK185" s="171">
        <f t="shared" si="14"/>
        <v>0</v>
      </c>
      <c r="BL185" s="17" t="s">
        <v>159</v>
      </c>
      <c r="BM185" s="17" t="s">
        <v>250</v>
      </c>
    </row>
    <row r="186" spans="2:65" s="10" customFormat="1" ht="22.5" customHeight="1" x14ac:dyDescent="0.3">
      <c r="B186" s="172"/>
      <c r="C186" s="173"/>
      <c r="D186" s="173"/>
      <c r="E186" s="174" t="s">
        <v>18</v>
      </c>
      <c r="F186" s="279" t="s">
        <v>251</v>
      </c>
      <c r="G186" s="280"/>
      <c r="H186" s="280"/>
      <c r="I186" s="280"/>
      <c r="J186" s="173"/>
      <c r="K186" s="175">
        <v>8.2620000000000005</v>
      </c>
      <c r="L186" s="173"/>
      <c r="M186" s="173"/>
      <c r="N186" s="173"/>
      <c r="O186" s="173"/>
      <c r="P186" s="173"/>
      <c r="Q186" s="173"/>
      <c r="R186" s="176"/>
      <c r="T186" s="177"/>
      <c r="U186" s="173"/>
      <c r="V186" s="173"/>
      <c r="W186" s="173"/>
      <c r="X186" s="173"/>
      <c r="Y186" s="173"/>
      <c r="Z186" s="173"/>
      <c r="AA186" s="178"/>
      <c r="AT186" s="179" t="s">
        <v>162</v>
      </c>
      <c r="AU186" s="179" t="s">
        <v>133</v>
      </c>
      <c r="AV186" s="10" t="s">
        <v>133</v>
      </c>
      <c r="AW186" s="10" t="s">
        <v>32</v>
      </c>
      <c r="AX186" s="10" t="s">
        <v>84</v>
      </c>
      <c r="AY186" s="179" t="s">
        <v>154</v>
      </c>
    </row>
    <row r="187" spans="2:65" s="1" customFormat="1" ht="44.25" customHeight="1" x14ac:dyDescent="0.3">
      <c r="B187" s="34"/>
      <c r="C187" s="164" t="s">
        <v>252</v>
      </c>
      <c r="D187" s="164" t="s">
        <v>155</v>
      </c>
      <c r="E187" s="165" t="s">
        <v>253</v>
      </c>
      <c r="F187" s="275" t="s">
        <v>254</v>
      </c>
      <c r="G187" s="276"/>
      <c r="H187" s="276"/>
      <c r="I187" s="276"/>
      <c r="J187" s="166" t="s">
        <v>217</v>
      </c>
      <c r="K187" s="167">
        <v>0.82799999999999996</v>
      </c>
      <c r="L187" s="277">
        <v>0</v>
      </c>
      <c r="M187" s="276"/>
      <c r="N187" s="278">
        <f>ROUND(L187*K187,3)</f>
        <v>0</v>
      </c>
      <c r="O187" s="276"/>
      <c r="P187" s="276"/>
      <c r="Q187" s="276"/>
      <c r="R187" s="36"/>
      <c r="T187" s="168" t="s">
        <v>18</v>
      </c>
      <c r="U187" s="43" t="s">
        <v>44</v>
      </c>
      <c r="V187" s="35"/>
      <c r="W187" s="169">
        <f>V187*K187</f>
        <v>0</v>
      </c>
      <c r="X187" s="169">
        <v>0</v>
      </c>
      <c r="Y187" s="169">
        <f>X187*K187</f>
        <v>0</v>
      </c>
      <c r="Z187" s="169">
        <v>0</v>
      </c>
      <c r="AA187" s="170">
        <f>Z187*K187</f>
        <v>0</v>
      </c>
      <c r="AR187" s="17" t="s">
        <v>159</v>
      </c>
      <c r="AT187" s="17" t="s">
        <v>155</v>
      </c>
      <c r="AU187" s="17" t="s">
        <v>133</v>
      </c>
      <c r="AY187" s="17" t="s">
        <v>154</v>
      </c>
      <c r="BE187" s="109">
        <f>IF(U187="základná",N187,0)</f>
        <v>0</v>
      </c>
      <c r="BF187" s="109">
        <f>IF(U187="znížená",N187,0)</f>
        <v>0</v>
      </c>
      <c r="BG187" s="109">
        <f>IF(U187="zákl. prenesená",N187,0)</f>
        <v>0</v>
      </c>
      <c r="BH187" s="109">
        <f>IF(U187="zníž. prenesená",N187,0)</f>
        <v>0</v>
      </c>
      <c r="BI187" s="109">
        <f>IF(U187="nulová",N187,0)</f>
        <v>0</v>
      </c>
      <c r="BJ187" s="17" t="s">
        <v>133</v>
      </c>
      <c r="BK187" s="171">
        <f>ROUND(L187*K187,3)</f>
        <v>0</v>
      </c>
      <c r="BL187" s="17" t="s">
        <v>159</v>
      </c>
      <c r="BM187" s="17" t="s">
        <v>255</v>
      </c>
    </row>
    <row r="188" spans="2:65" s="10" customFormat="1" ht="22.5" customHeight="1" x14ac:dyDescent="0.3">
      <c r="B188" s="172"/>
      <c r="C188" s="173"/>
      <c r="D188" s="173"/>
      <c r="E188" s="174" t="s">
        <v>18</v>
      </c>
      <c r="F188" s="279" t="s">
        <v>256</v>
      </c>
      <c r="G188" s="280"/>
      <c r="H188" s="280"/>
      <c r="I188" s="280"/>
      <c r="J188" s="173"/>
      <c r="K188" s="175">
        <v>0.82799999999999996</v>
      </c>
      <c r="L188" s="173"/>
      <c r="M188" s="173"/>
      <c r="N188" s="173"/>
      <c r="O188" s="173"/>
      <c r="P188" s="173"/>
      <c r="Q188" s="173"/>
      <c r="R188" s="176"/>
      <c r="T188" s="177"/>
      <c r="U188" s="173"/>
      <c r="V188" s="173"/>
      <c r="W188" s="173"/>
      <c r="X188" s="173"/>
      <c r="Y188" s="173"/>
      <c r="Z188" s="173"/>
      <c r="AA188" s="178"/>
      <c r="AT188" s="179" t="s">
        <v>162</v>
      </c>
      <c r="AU188" s="179" t="s">
        <v>133</v>
      </c>
      <c r="AV188" s="10" t="s">
        <v>133</v>
      </c>
      <c r="AW188" s="10" t="s">
        <v>32</v>
      </c>
      <c r="AX188" s="10" t="s">
        <v>84</v>
      </c>
      <c r="AY188" s="179" t="s">
        <v>154</v>
      </c>
    </row>
    <row r="189" spans="2:65" s="9" customFormat="1" ht="29.85" customHeight="1" x14ac:dyDescent="0.3">
      <c r="B189" s="154"/>
      <c r="C189" s="155"/>
      <c r="D189" s="188" t="s">
        <v>114</v>
      </c>
      <c r="E189" s="188"/>
      <c r="F189" s="188"/>
      <c r="G189" s="188"/>
      <c r="H189" s="188"/>
      <c r="I189" s="188"/>
      <c r="J189" s="188"/>
      <c r="K189" s="188"/>
      <c r="L189" s="188"/>
      <c r="M189" s="188"/>
      <c r="N189" s="300">
        <f>BK189</f>
        <v>0</v>
      </c>
      <c r="O189" s="301"/>
      <c r="P189" s="301"/>
      <c r="Q189" s="301"/>
      <c r="R189" s="157"/>
      <c r="T189" s="158"/>
      <c r="U189" s="155"/>
      <c r="V189" s="155"/>
      <c r="W189" s="159">
        <f>W190</f>
        <v>0</v>
      </c>
      <c r="X189" s="155"/>
      <c r="Y189" s="159">
        <f>Y190</f>
        <v>0</v>
      </c>
      <c r="Z189" s="155"/>
      <c r="AA189" s="160">
        <f>AA190</f>
        <v>0</v>
      </c>
      <c r="AR189" s="161" t="s">
        <v>84</v>
      </c>
      <c r="AT189" s="162" t="s">
        <v>76</v>
      </c>
      <c r="AU189" s="162" t="s">
        <v>84</v>
      </c>
      <c r="AY189" s="161" t="s">
        <v>154</v>
      </c>
      <c r="BK189" s="163">
        <f>BK190</f>
        <v>0</v>
      </c>
    </row>
    <row r="190" spans="2:65" s="1" customFormat="1" ht="44.25" customHeight="1" x14ac:dyDescent="0.3">
      <c r="B190" s="34"/>
      <c r="C190" s="164" t="s">
        <v>8</v>
      </c>
      <c r="D190" s="164" t="s">
        <v>155</v>
      </c>
      <c r="E190" s="165" t="s">
        <v>257</v>
      </c>
      <c r="F190" s="275" t="s">
        <v>258</v>
      </c>
      <c r="G190" s="276"/>
      <c r="H190" s="276"/>
      <c r="I190" s="276"/>
      <c r="J190" s="166" t="s">
        <v>217</v>
      </c>
      <c r="K190" s="167">
        <v>45.314</v>
      </c>
      <c r="L190" s="277">
        <v>0</v>
      </c>
      <c r="M190" s="276"/>
      <c r="N190" s="278">
        <f>ROUND(L190*K190,3)</f>
        <v>0</v>
      </c>
      <c r="O190" s="276"/>
      <c r="P190" s="276"/>
      <c r="Q190" s="276"/>
      <c r="R190" s="36"/>
      <c r="T190" s="168" t="s">
        <v>18</v>
      </c>
      <c r="U190" s="43" t="s">
        <v>44</v>
      </c>
      <c r="V190" s="35"/>
      <c r="W190" s="169">
        <f>V190*K190</f>
        <v>0</v>
      </c>
      <c r="X190" s="169">
        <v>0</v>
      </c>
      <c r="Y190" s="169">
        <f>X190*K190</f>
        <v>0</v>
      </c>
      <c r="Z190" s="169">
        <v>0</v>
      </c>
      <c r="AA190" s="170">
        <f>Z190*K190</f>
        <v>0</v>
      </c>
      <c r="AR190" s="17" t="s">
        <v>159</v>
      </c>
      <c r="AT190" s="17" t="s">
        <v>155</v>
      </c>
      <c r="AU190" s="17" t="s">
        <v>133</v>
      </c>
      <c r="AY190" s="17" t="s">
        <v>154</v>
      </c>
      <c r="BE190" s="109">
        <f>IF(U190="základná",N190,0)</f>
        <v>0</v>
      </c>
      <c r="BF190" s="109">
        <f>IF(U190="znížená",N190,0)</f>
        <v>0</v>
      </c>
      <c r="BG190" s="109">
        <f>IF(U190="zákl. prenesená",N190,0)</f>
        <v>0</v>
      </c>
      <c r="BH190" s="109">
        <f>IF(U190="zníž. prenesená",N190,0)</f>
        <v>0</v>
      </c>
      <c r="BI190" s="109">
        <f>IF(U190="nulová",N190,0)</f>
        <v>0</v>
      </c>
      <c r="BJ190" s="17" t="s">
        <v>133</v>
      </c>
      <c r="BK190" s="171">
        <f>ROUND(L190*K190,3)</f>
        <v>0</v>
      </c>
      <c r="BL190" s="17" t="s">
        <v>159</v>
      </c>
      <c r="BM190" s="17" t="s">
        <v>259</v>
      </c>
    </row>
    <row r="191" spans="2:65" s="9" customFormat="1" ht="37.35" customHeight="1" x14ac:dyDescent="0.35">
      <c r="B191" s="154"/>
      <c r="C191" s="155"/>
      <c r="D191" s="156" t="s">
        <v>115</v>
      </c>
      <c r="E191" s="156"/>
      <c r="F191" s="156"/>
      <c r="G191" s="156"/>
      <c r="H191" s="156"/>
      <c r="I191" s="156"/>
      <c r="J191" s="156"/>
      <c r="K191" s="156"/>
      <c r="L191" s="156"/>
      <c r="M191" s="156"/>
      <c r="N191" s="302">
        <f>BK191</f>
        <v>0</v>
      </c>
      <c r="O191" s="303"/>
      <c r="P191" s="303"/>
      <c r="Q191" s="303"/>
      <c r="R191" s="157"/>
      <c r="T191" s="158"/>
      <c r="U191" s="155"/>
      <c r="V191" s="155"/>
      <c r="W191" s="159">
        <f>SUM(W192:W228)</f>
        <v>0</v>
      </c>
      <c r="X191" s="155"/>
      <c r="Y191" s="159">
        <f>SUM(Y192:Y228)</f>
        <v>0.67771969999999992</v>
      </c>
      <c r="Z191" s="155"/>
      <c r="AA191" s="160">
        <f>SUM(AA192:AA228)</f>
        <v>0</v>
      </c>
      <c r="AR191" s="161" t="s">
        <v>133</v>
      </c>
      <c r="AT191" s="162" t="s">
        <v>76</v>
      </c>
      <c r="AU191" s="162" t="s">
        <v>77</v>
      </c>
      <c r="AY191" s="161" t="s">
        <v>154</v>
      </c>
      <c r="BK191" s="163">
        <f>SUM(BK192:BK228)</f>
        <v>0</v>
      </c>
    </row>
    <row r="192" spans="2:65" s="1" customFormat="1" ht="31.5" customHeight="1" x14ac:dyDescent="0.3">
      <c r="B192" s="34"/>
      <c r="C192" s="164" t="s">
        <v>260</v>
      </c>
      <c r="D192" s="164" t="s">
        <v>155</v>
      </c>
      <c r="E192" s="165" t="s">
        <v>261</v>
      </c>
      <c r="F192" s="275" t="s">
        <v>262</v>
      </c>
      <c r="G192" s="276"/>
      <c r="H192" s="276"/>
      <c r="I192" s="276"/>
      <c r="J192" s="166" t="s">
        <v>167</v>
      </c>
      <c r="K192" s="167">
        <v>115.92</v>
      </c>
      <c r="L192" s="277">
        <v>0</v>
      </c>
      <c r="M192" s="276"/>
      <c r="N192" s="278">
        <f>ROUND(L192*K192,3)</f>
        <v>0</v>
      </c>
      <c r="O192" s="276"/>
      <c r="P192" s="276"/>
      <c r="Q192" s="276"/>
      <c r="R192" s="36"/>
      <c r="T192" s="168" t="s">
        <v>18</v>
      </c>
      <c r="U192" s="43" t="s">
        <v>44</v>
      </c>
      <c r="V192" s="35"/>
      <c r="W192" s="169">
        <f>V192*K192</f>
        <v>0</v>
      </c>
      <c r="X192" s="169">
        <v>0</v>
      </c>
      <c r="Y192" s="169">
        <f>X192*K192</f>
        <v>0</v>
      </c>
      <c r="Z192" s="169">
        <v>0</v>
      </c>
      <c r="AA192" s="170">
        <f>Z192*K192</f>
        <v>0</v>
      </c>
      <c r="AR192" s="17" t="s">
        <v>239</v>
      </c>
      <c r="AT192" s="17" t="s">
        <v>155</v>
      </c>
      <c r="AU192" s="17" t="s">
        <v>84</v>
      </c>
      <c r="AY192" s="17" t="s">
        <v>154</v>
      </c>
      <c r="BE192" s="109">
        <f>IF(U192="základná",N192,0)</f>
        <v>0</v>
      </c>
      <c r="BF192" s="109">
        <f>IF(U192="znížená",N192,0)</f>
        <v>0</v>
      </c>
      <c r="BG192" s="109">
        <f>IF(U192="zákl. prenesená",N192,0)</f>
        <v>0</v>
      </c>
      <c r="BH192" s="109">
        <f>IF(U192="zníž. prenesená",N192,0)</f>
        <v>0</v>
      </c>
      <c r="BI192" s="109">
        <f>IF(U192="nulová",N192,0)</f>
        <v>0</v>
      </c>
      <c r="BJ192" s="17" t="s">
        <v>133</v>
      </c>
      <c r="BK192" s="171">
        <f>ROUND(L192*K192,3)</f>
        <v>0</v>
      </c>
      <c r="BL192" s="17" t="s">
        <v>239</v>
      </c>
      <c r="BM192" s="17" t="s">
        <v>263</v>
      </c>
    </row>
    <row r="193" spans="2:65" s="10" customFormat="1" ht="22.5" customHeight="1" x14ac:dyDescent="0.3">
      <c r="B193" s="172"/>
      <c r="C193" s="173"/>
      <c r="D193" s="173"/>
      <c r="E193" s="174" t="s">
        <v>18</v>
      </c>
      <c r="F193" s="279" t="s">
        <v>264</v>
      </c>
      <c r="G193" s="280"/>
      <c r="H193" s="280"/>
      <c r="I193" s="280"/>
      <c r="J193" s="173"/>
      <c r="K193" s="175">
        <v>49.68</v>
      </c>
      <c r="L193" s="173"/>
      <c r="M193" s="173"/>
      <c r="N193" s="173"/>
      <c r="O193" s="173"/>
      <c r="P193" s="173"/>
      <c r="Q193" s="173"/>
      <c r="R193" s="176"/>
      <c r="T193" s="177"/>
      <c r="U193" s="173"/>
      <c r="V193" s="173"/>
      <c r="W193" s="173"/>
      <c r="X193" s="173"/>
      <c r="Y193" s="173"/>
      <c r="Z193" s="173"/>
      <c r="AA193" s="178"/>
      <c r="AT193" s="179" t="s">
        <v>162</v>
      </c>
      <c r="AU193" s="179" t="s">
        <v>84</v>
      </c>
      <c r="AV193" s="10" t="s">
        <v>133</v>
      </c>
      <c r="AW193" s="10" t="s">
        <v>32</v>
      </c>
      <c r="AX193" s="10" t="s">
        <v>77</v>
      </c>
      <c r="AY193" s="179" t="s">
        <v>154</v>
      </c>
    </row>
    <row r="194" spans="2:65" s="10" customFormat="1" ht="22.5" customHeight="1" x14ac:dyDescent="0.3">
      <c r="B194" s="172"/>
      <c r="C194" s="173"/>
      <c r="D194" s="173"/>
      <c r="E194" s="174" t="s">
        <v>18</v>
      </c>
      <c r="F194" s="281" t="s">
        <v>265</v>
      </c>
      <c r="G194" s="280"/>
      <c r="H194" s="280"/>
      <c r="I194" s="280"/>
      <c r="J194" s="173"/>
      <c r="K194" s="175">
        <v>66.239999999999995</v>
      </c>
      <c r="L194" s="173"/>
      <c r="M194" s="173"/>
      <c r="N194" s="173"/>
      <c r="O194" s="173"/>
      <c r="P194" s="173"/>
      <c r="Q194" s="173"/>
      <c r="R194" s="176"/>
      <c r="T194" s="177"/>
      <c r="U194" s="173"/>
      <c r="V194" s="173"/>
      <c r="W194" s="173"/>
      <c r="X194" s="173"/>
      <c r="Y194" s="173"/>
      <c r="Z194" s="173"/>
      <c r="AA194" s="178"/>
      <c r="AT194" s="179" t="s">
        <v>162</v>
      </c>
      <c r="AU194" s="179" t="s">
        <v>84</v>
      </c>
      <c r="AV194" s="10" t="s">
        <v>133</v>
      </c>
      <c r="AW194" s="10" t="s">
        <v>32</v>
      </c>
      <c r="AX194" s="10" t="s">
        <v>77</v>
      </c>
      <c r="AY194" s="179" t="s">
        <v>154</v>
      </c>
    </row>
    <row r="195" spans="2:65" s="11" customFormat="1" ht="22.5" customHeight="1" x14ac:dyDescent="0.3">
      <c r="B195" s="180"/>
      <c r="C195" s="181"/>
      <c r="D195" s="181"/>
      <c r="E195" s="182" t="s">
        <v>18</v>
      </c>
      <c r="F195" s="282" t="s">
        <v>164</v>
      </c>
      <c r="G195" s="283"/>
      <c r="H195" s="283"/>
      <c r="I195" s="283"/>
      <c r="J195" s="181"/>
      <c r="K195" s="183">
        <v>115.92</v>
      </c>
      <c r="L195" s="181"/>
      <c r="M195" s="181"/>
      <c r="N195" s="181"/>
      <c r="O195" s="181"/>
      <c r="P195" s="181"/>
      <c r="Q195" s="181"/>
      <c r="R195" s="184"/>
      <c r="T195" s="185"/>
      <c r="U195" s="181"/>
      <c r="V195" s="181"/>
      <c r="W195" s="181"/>
      <c r="X195" s="181"/>
      <c r="Y195" s="181"/>
      <c r="Z195" s="181"/>
      <c r="AA195" s="186"/>
      <c r="AT195" s="187" t="s">
        <v>162</v>
      </c>
      <c r="AU195" s="187" t="s">
        <v>84</v>
      </c>
      <c r="AV195" s="11" t="s">
        <v>159</v>
      </c>
      <c r="AW195" s="11" t="s">
        <v>32</v>
      </c>
      <c r="AX195" s="11" t="s">
        <v>84</v>
      </c>
      <c r="AY195" s="187" t="s">
        <v>154</v>
      </c>
    </row>
    <row r="196" spans="2:65" s="1" customFormat="1" ht="22.5" customHeight="1" x14ac:dyDescent="0.3">
      <c r="B196" s="34"/>
      <c r="C196" s="197" t="s">
        <v>266</v>
      </c>
      <c r="D196" s="197" t="s">
        <v>267</v>
      </c>
      <c r="E196" s="198" t="s">
        <v>268</v>
      </c>
      <c r="F196" s="287" t="s">
        <v>269</v>
      </c>
      <c r="G196" s="288"/>
      <c r="H196" s="288"/>
      <c r="I196" s="288"/>
      <c r="J196" s="199" t="s">
        <v>167</v>
      </c>
      <c r="K196" s="200">
        <v>158.55099999999999</v>
      </c>
      <c r="L196" s="289">
        <v>0</v>
      </c>
      <c r="M196" s="288"/>
      <c r="N196" s="290">
        <f>ROUND(L196*K196,3)</f>
        <v>0</v>
      </c>
      <c r="O196" s="276"/>
      <c r="P196" s="276"/>
      <c r="Q196" s="276"/>
      <c r="R196" s="36"/>
      <c r="T196" s="168" t="s">
        <v>18</v>
      </c>
      <c r="U196" s="43" t="s">
        <v>44</v>
      </c>
      <c r="V196" s="35"/>
      <c r="W196" s="169">
        <f>V196*K196</f>
        <v>0</v>
      </c>
      <c r="X196" s="169">
        <v>2.9999999999999997E-4</v>
      </c>
      <c r="Y196" s="169">
        <f>X196*K196</f>
        <v>4.7565299999999991E-2</v>
      </c>
      <c r="Z196" s="169">
        <v>0</v>
      </c>
      <c r="AA196" s="170">
        <f>Z196*K196</f>
        <v>0</v>
      </c>
      <c r="AR196" s="17" t="s">
        <v>270</v>
      </c>
      <c r="AT196" s="17" t="s">
        <v>267</v>
      </c>
      <c r="AU196" s="17" t="s">
        <v>84</v>
      </c>
      <c r="AY196" s="17" t="s">
        <v>154</v>
      </c>
      <c r="BE196" s="109">
        <f>IF(U196="základná",N196,0)</f>
        <v>0</v>
      </c>
      <c r="BF196" s="109">
        <f>IF(U196="znížená",N196,0)</f>
        <v>0</v>
      </c>
      <c r="BG196" s="109">
        <f>IF(U196="zákl. prenesená",N196,0)</f>
        <v>0</v>
      </c>
      <c r="BH196" s="109">
        <f>IF(U196="zníž. prenesená",N196,0)</f>
        <v>0</v>
      </c>
      <c r="BI196" s="109">
        <f>IF(U196="nulová",N196,0)</f>
        <v>0</v>
      </c>
      <c r="BJ196" s="17" t="s">
        <v>133</v>
      </c>
      <c r="BK196" s="171">
        <f>ROUND(L196*K196,3)</f>
        <v>0</v>
      </c>
      <c r="BL196" s="17" t="s">
        <v>239</v>
      </c>
      <c r="BM196" s="17" t="s">
        <v>271</v>
      </c>
    </row>
    <row r="197" spans="2:65" s="10" customFormat="1" ht="22.5" customHeight="1" x14ac:dyDescent="0.3">
      <c r="B197" s="172"/>
      <c r="C197" s="173"/>
      <c r="D197" s="173"/>
      <c r="E197" s="174" t="s">
        <v>18</v>
      </c>
      <c r="F197" s="279" t="s">
        <v>272</v>
      </c>
      <c r="G197" s="280"/>
      <c r="H197" s="280"/>
      <c r="I197" s="280"/>
      <c r="J197" s="173"/>
      <c r="K197" s="175">
        <v>115.92</v>
      </c>
      <c r="L197" s="173"/>
      <c r="M197" s="173"/>
      <c r="N197" s="173"/>
      <c r="O197" s="173"/>
      <c r="P197" s="173"/>
      <c r="Q197" s="173"/>
      <c r="R197" s="176"/>
      <c r="T197" s="177"/>
      <c r="U197" s="173"/>
      <c r="V197" s="173"/>
      <c r="W197" s="173"/>
      <c r="X197" s="173"/>
      <c r="Y197" s="173"/>
      <c r="Z197" s="173"/>
      <c r="AA197" s="178"/>
      <c r="AT197" s="179" t="s">
        <v>162</v>
      </c>
      <c r="AU197" s="179" t="s">
        <v>84</v>
      </c>
      <c r="AV197" s="10" t="s">
        <v>133</v>
      </c>
      <c r="AW197" s="10" t="s">
        <v>32</v>
      </c>
      <c r="AX197" s="10" t="s">
        <v>77</v>
      </c>
      <c r="AY197" s="179" t="s">
        <v>154</v>
      </c>
    </row>
    <row r="198" spans="2:65" s="10" customFormat="1" ht="22.5" customHeight="1" x14ac:dyDescent="0.3">
      <c r="B198" s="172"/>
      <c r="C198" s="173"/>
      <c r="D198" s="173"/>
      <c r="E198" s="174" t="s">
        <v>18</v>
      </c>
      <c r="F198" s="281" t="s">
        <v>273</v>
      </c>
      <c r="G198" s="280"/>
      <c r="H198" s="280"/>
      <c r="I198" s="280"/>
      <c r="J198" s="173"/>
      <c r="K198" s="175">
        <v>21.95</v>
      </c>
      <c r="L198" s="173"/>
      <c r="M198" s="173"/>
      <c r="N198" s="173"/>
      <c r="O198" s="173"/>
      <c r="P198" s="173"/>
      <c r="Q198" s="173"/>
      <c r="R198" s="176"/>
      <c r="T198" s="177"/>
      <c r="U198" s="173"/>
      <c r="V198" s="173"/>
      <c r="W198" s="173"/>
      <c r="X198" s="173"/>
      <c r="Y198" s="173"/>
      <c r="Z198" s="173"/>
      <c r="AA198" s="178"/>
      <c r="AT198" s="179" t="s">
        <v>162</v>
      </c>
      <c r="AU198" s="179" t="s">
        <v>84</v>
      </c>
      <c r="AV198" s="10" t="s">
        <v>133</v>
      </c>
      <c r="AW198" s="10" t="s">
        <v>32</v>
      </c>
      <c r="AX198" s="10" t="s">
        <v>77</v>
      </c>
      <c r="AY198" s="179" t="s">
        <v>154</v>
      </c>
    </row>
    <row r="199" spans="2:65" s="11" customFormat="1" ht="22.5" customHeight="1" x14ac:dyDescent="0.3">
      <c r="B199" s="180"/>
      <c r="C199" s="181"/>
      <c r="D199" s="181"/>
      <c r="E199" s="182" t="s">
        <v>18</v>
      </c>
      <c r="F199" s="282" t="s">
        <v>164</v>
      </c>
      <c r="G199" s="283"/>
      <c r="H199" s="283"/>
      <c r="I199" s="283"/>
      <c r="J199" s="181"/>
      <c r="K199" s="183">
        <v>137.87</v>
      </c>
      <c r="L199" s="181"/>
      <c r="M199" s="181"/>
      <c r="N199" s="181"/>
      <c r="O199" s="181"/>
      <c r="P199" s="181"/>
      <c r="Q199" s="181"/>
      <c r="R199" s="184"/>
      <c r="T199" s="185"/>
      <c r="U199" s="181"/>
      <c r="V199" s="181"/>
      <c r="W199" s="181"/>
      <c r="X199" s="181"/>
      <c r="Y199" s="181"/>
      <c r="Z199" s="181"/>
      <c r="AA199" s="186"/>
      <c r="AT199" s="187" t="s">
        <v>162</v>
      </c>
      <c r="AU199" s="187" t="s">
        <v>84</v>
      </c>
      <c r="AV199" s="11" t="s">
        <v>159</v>
      </c>
      <c r="AW199" s="11" t="s">
        <v>32</v>
      </c>
      <c r="AX199" s="11" t="s">
        <v>84</v>
      </c>
      <c r="AY199" s="187" t="s">
        <v>154</v>
      </c>
    </row>
    <row r="200" spans="2:65" s="1" customFormat="1" ht="31.5" customHeight="1" x14ac:dyDescent="0.3">
      <c r="B200" s="34"/>
      <c r="C200" s="164" t="s">
        <v>274</v>
      </c>
      <c r="D200" s="164" t="s">
        <v>155</v>
      </c>
      <c r="E200" s="165" t="s">
        <v>275</v>
      </c>
      <c r="F200" s="275" t="s">
        <v>276</v>
      </c>
      <c r="G200" s="276"/>
      <c r="H200" s="276"/>
      <c r="I200" s="276"/>
      <c r="J200" s="166" t="s">
        <v>167</v>
      </c>
      <c r="K200" s="167">
        <v>57.96</v>
      </c>
      <c r="L200" s="277">
        <v>0</v>
      </c>
      <c r="M200" s="276"/>
      <c r="N200" s="278">
        <f>ROUND(L200*K200,3)</f>
        <v>0</v>
      </c>
      <c r="O200" s="276"/>
      <c r="P200" s="276"/>
      <c r="Q200" s="276"/>
      <c r="R200" s="36"/>
      <c r="T200" s="168" t="s">
        <v>18</v>
      </c>
      <c r="U200" s="43" t="s">
        <v>44</v>
      </c>
      <c r="V200" s="35"/>
      <c r="W200" s="169">
        <f>V200*K200</f>
        <v>0</v>
      </c>
      <c r="X200" s="169">
        <v>0</v>
      </c>
      <c r="Y200" s="169">
        <f>X200*K200</f>
        <v>0</v>
      </c>
      <c r="Z200" s="169">
        <v>0</v>
      </c>
      <c r="AA200" s="170">
        <f>Z200*K200</f>
        <v>0</v>
      </c>
      <c r="AR200" s="17" t="s">
        <v>239</v>
      </c>
      <c r="AT200" s="17" t="s">
        <v>155</v>
      </c>
      <c r="AU200" s="17" t="s">
        <v>84</v>
      </c>
      <c r="AY200" s="17" t="s">
        <v>154</v>
      </c>
      <c r="BE200" s="109">
        <f>IF(U200="základná",N200,0)</f>
        <v>0</v>
      </c>
      <c r="BF200" s="109">
        <f>IF(U200="znížená",N200,0)</f>
        <v>0</v>
      </c>
      <c r="BG200" s="109">
        <f>IF(U200="zákl. prenesená",N200,0)</f>
        <v>0</v>
      </c>
      <c r="BH200" s="109">
        <f>IF(U200="zníž. prenesená",N200,0)</f>
        <v>0</v>
      </c>
      <c r="BI200" s="109">
        <f>IF(U200="nulová",N200,0)</f>
        <v>0</v>
      </c>
      <c r="BJ200" s="17" t="s">
        <v>133</v>
      </c>
      <c r="BK200" s="171">
        <f>ROUND(L200*K200,3)</f>
        <v>0</v>
      </c>
      <c r="BL200" s="17" t="s">
        <v>239</v>
      </c>
      <c r="BM200" s="17" t="s">
        <v>277</v>
      </c>
    </row>
    <row r="201" spans="2:65" s="10" customFormat="1" ht="22.5" customHeight="1" x14ac:dyDescent="0.3">
      <c r="B201" s="172"/>
      <c r="C201" s="173"/>
      <c r="D201" s="173"/>
      <c r="E201" s="174" t="s">
        <v>18</v>
      </c>
      <c r="F201" s="279" t="s">
        <v>278</v>
      </c>
      <c r="G201" s="280"/>
      <c r="H201" s="280"/>
      <c r="I201" s="280"/>
      <c r="J201" s="173"/>
      <c r="K201" s="175">
        <v>24.84</v>
      </c>
      <c r="L201" s="173"/>
      <c r="M201" s="173"/>
      <c r="N201" s="173"/>
      <c r="O201" s="173"/>
      <c r="P201" s="173"/>
      <c r="Q201" s="173"/>
      <c r="R201" s="176"/>
      <c r="T201" s="177"/>
      <c r="U201" s="173"/>
      <c r="V201" s="173"/>
      <c r="W201" s="173"/>
      <c r="X201" s="173"/>
      <c r="Y201" s="173"/>
      <c r="Z201" s="173"/>
      <c r="AA201" s="178"/>
      <c r="AT201" s="179" t="s">
        <v>162</v>
      </c>
      <c r="AU201" s="179" t="s">
        <v>84</v>
      </c>
      <c r="AV201" s="10" t="s">
        <v>133</v>
      </c>
      <c r="AW201" s="10" t="s">
        <v>32</v>
      </c>
      <c r="AX201" s="10" t="s">
        <v>77</v>
      </c>
      <c r="AY201" s="179" t="s">
        <v>154</v>
      </c>
    </row>
    <row r="202" spans="2:65" s="10" customFormat="1" ht="22.5" customHeight="1" x14ac:dyDescent="0.3">
      <c r="B202" s="172"/>
      <c r="C202" s="173"/>
      <c r="D202" s="173"/>
      <c r="E202" s="174" t="s">
        <v>18</v>
      </c>
      <c r="F202" s="281" t="s">
        <v>279</v>
      </c>
      <c r="G202" s="280"/>
      <c r="H202" s="280"/>
      <c r="I202" s="280"/>
      <c r="J202" s="173"/>
      <c r="K202" s="175">
        <v>33.119999999999997</v>
      </c>
      <c r="L202" s="173"/>
      <c r="M202" s="173"/>
      <c r="N202" s="173"/>
      <c r="O202" s="173"/>
      <c r="P202" s="173"/>
      <c r="Q202" s="173"/>
      <c r="R202" s="176"/>
      <c r="T202" s="177"/>
      <c r="U202" s="173"/>
      <c r="V202" s="173"/>
      <c r="W202" s="173"/>
      <c r="X202" s="173"/>
      <c r="Y202" s="173"/>
      <c r="Z202" s="173"/>
      <c r="AA202" s="178"/>
      <c r="AT202" s="179" t="s">
        <v>162</v>
      </c>
      <c r="AU202" s="179" t="s">
        <v>84</v>
      </c>
      <c r="AV202" s="10" t="s">
        <v>133</v>
      </c>
      <c r="AW202" s="10" t="s">
        <v>32</v>
      </c>
      <c r="AX202" s="10" t="s">
        <v>77</v>
      </c>
      <c r="AY202" s="179" t="s">
        <v>154</v>
      </c>
    </row>
    <row r="203" spans="2:65" s="11" customFormat="1" ht="22.5" customHeight="1" x14ac:dyDescent="0.3">
      <c r="B203" s="180"/>
      <c r="C203" s="181"/>
      <c r="D203" s="181"/>
      <c r="E203" s="182" t="s">
        <v>18</v>
      </c>
      <c r="F203" s="282" t="s">
        <v>164</v>
      </c>
      <c r="G203" s="283"/>
      <c r="H203" s="283"/>
      <c r="I203" s="283"/>
      <c r="J203" s="181"/>
      <c r="K203" s="183">
        <v>57.96</v>
      </c>
      <c r="L203" s="181"/>
      <c r="M203" s="181"/>
      <c r="N203" s="181"/>
      <c r="O203" s="181"/>
      <c r="P203" s="181"/>
      <c r="Q203" s="181"/>
      <c r="R203" s="184"/>
      <c r="T203" s="185"/>
      <c r="U203" s="181"/>
      <c r="V203" s="181"/>
      <c r="W203" s="181"/>
      <c r="X203" s="181"/>
      <c r="Y203" s="181"/>
      <c r="Z203" s="181"/>
      <c r="AA203" s="186"/>
      <c r="AT203" s="187" t="s">
        <v>162</v>
      </c>
      <c r="AU203" s="187" t="s">
        <v>84</v>
      </c>
      <c r="AV203" s="11" t="s">
        <v>159</v>
      </c>
      <c r="AW203" s="11" t="s">
        <v>32</v>
      </c>
      <c r="AX203" s="11" t="s">
        <v>84</v>
      </c>
      <c r="AY203" s="187" t="s">
        <v>154</v>
      </c>
    </row>
    <row r="204" spans="2:65" s="1" customFormat="1" ht="22.5" customHeight="1" x14ac:dyDescent="0.3">
      <c r="B204" s="34"/>
      <c r="C204" s="197" t="s">
        <v>280</v>
      </c>
      <c r="D204" s="197" t="s">
        <v>267</v>
      </c>
      <c r="E204" s="198" t="s">
        <v>281</v>
      </c>
      <c r="F204" s="287" t="s">
        <v>282</v>
      </c>
      <c r="G204" s="288"/>
      <c r="H204" s="288"/>
      <c r="I204" s="288"/>
      <c r="J204" s="199" t="s">
        <v>283</v>
      </c>
      <c r="K204" s="200">
        <v>66.653999999999996</v>
      </c>
      <c r="L204" s="289">
        <v>0</v>
      </c>
      <c r="M204" s="288"/>
      <c r="N204" s="290">
        <f>ROUND(L204*K204,3)</f>
        <v>0</v>
      </c>
      <c r="O204" s="276"/>
      <c r="P204" s="276"/>
      <c r="Q204" s="276"/>
      <c r="R204" s="36"/>
      <c r="T204" s="168" t="s">
        <v>18</v>
      </c>
      <c r="U204" s="43" t="s">
        <v>44</v>
      </c>
      <c r="V204" s="35"/>
      <c r="W204" s="169">
        <f>V204*K204</f>
        <v>0</v>
      </c>
      <c r="X204" s="169">
        <v>1E-3</v>
      </c>
      <c r="Y204" s="169">
        <f>X204*K204</f>
        <v>6.6653999999999991E-2</v>
      </c>
      <c r="Z204" s="169">
        <v>0</v>
      </c>
      <c r="AA204" s="170">
        <f>Z204*K204</f>
        <v>0</v>
      </c>
      <c r="AR204" s="17" t="s">
        <v>270</v>
      </c>
      <c r="AT204" s="17" t="s">
        <v>267</v>
      </c>
      <c r="AU204" s="17" t="s">
        <v>84</v>
      </c>
      <c r="AY204" s="17" t="s">
        <v>154</v>
      </c>
      <c r="BE204" s="109">
        <f>IF(U204="základná",N204,0)</f>
        <v>0</v>
      </c>
      <c r="BF204" s="109">
        <f>IF(U204="znížená",N204,0)</f>
        <v>0</v>
      </c>
      <c r="BG204" s="109">
        <f>IF(U204="zákl. prenesená",N204,0)</f>
        <v>0</v>
      </c>
      <c r="BH204" s="109">
        <f>IF(U204="zníž. prenesená",N204,0)</f>
        <v>0</v>
      </c>
      <c r="BI204" s="109">
        <f>IF(U204="nulová",N204,0)</f>
        <v>0</v>
      </c>
      <c r="BJ204" s="17" t="s">
        <v>133</v>
      </c>
      <c r="BK204" s="171">
        <f>ROUND(L204*K204,3)</f>
        <v>0</v>
      </c>
      <c r="BL204" s="17" t="s">
        <v>239</v>
      </c>
      <c r="BM204" s="17" t="s">
        <v>284</v>
      </c>
    </row>
    <row r="205" spans="2:65" s="1" customFormat="1" ht="31.5" customHeight="1" x14ac:dyDescent="0.3">
      <c r="B205" s="34"/>
      <c r="C205" s="164" t="s">
        <v>285</v>
      </c>
      <c r="D205" s="164" t="s">
        <v>155</v>
      </c>
      <c r="E205" s="165" t="s">
        <v>286</v>
      </c>
      <c r="F205" s="275" t="s">
        <v>287</v>
      </c>
      <c r="G205" s="276"/>
      <c r="H205" s="276"/>
      <c r="I205" s="276"/>
      <c r="J205" s="166" t="s">
        <v>167</v>
      </c>
      <c r="K205" s="167">
        <v>21.95</v>
      </c>
      <c r="L205" s="277">
        <v>0</v>
      </c>
      <c r="M205" s="276"/>
      <c r="N205" s="278">
        <f>ROUND(L205*K205,3)</f>
        <v>0</v>
      </c>
      <c r="O205" s="276"/>
      <c r="P205" s="276"/>
      <c r="Q205" s="276"/>
      <c r="R205" s="36"/>
      <c r="T205" s="168" t="s">
        <v>18</v>
      </c>
      <c r="U205" s="43" t="s">
        <v>44</v>
      </c>
      <c r="V205" s="35"/>
      <c r="W205" s="169">
        <f>V205*K205</f>
        <v>0</v>
      </c>
      <c r="X205" s="169">
        <v>0</v>
      </c>
      <c r="Y205" s="169">
        <f>X205*K205</f>
        <v>0</v>
      </c>
      <c r="Z205" s="169">
        <v>0</v>
      </c>
      <c r="AA205" s="170">
        <f>Z205*K205</f>
        <v>0</v>
      </c>
      <c r="AR205" s="17" t="s">
        <v>239</v>
      </c>
      <c r="AT205" s="17" t="s">
        <v>155</v>
      </c>
      <c r="AU205" s="17" t="s">
        <v>84</v>
      </c>
      <c r="AY205" s="17" t="s">
        <v>154</v>
      </c>
      <c r="BE205" s="109">
        <f>IF(U205="základná",N205,0)</f>
        <v>0</v>
      </c>
      <c r="BF205" s="109">
        <f>IF(U205="znížená",N205,0)</f>
        <v>0</v>
      </c>
      <c r="BG205" s="109">
        <f>IF(U205="zákl. prenesená",N205,0)</f>
        <v>0</v>
      </c>
      <c r="BH205" s="109">
        <f>IF(U205="zníž. prenesená",N205,0)</f>
        <v>0</v>
      </c>
      <c r="BI205" s="109">
        <f>IF(U205="nulová",N205,0)</f>
        <v>0</v>
      </c>
      <c r="BJ205" s="17" t="s">
        <v>133</v>
      </c>
      <c r="BK205" s="171">
        <f>ROUND(L205*K205,3)</f>
        <v>0</v>
      </c>
      <c r="BL205" s="17" t="s">
        <v>239</v>
      </c>
      <c r="BM205" s="17" t="s">
        <v>288</v>
      </c>
    </row>
    <row r="206" spans="2:65" s="10" customFormat="1" ht="22.5" customHeight="1" x14ac:dyDescent="0.3">
      <c r="B206" s="172"/>
      <c r="C206" s="173"/>
      <c r="D206" s="173"/>
      <c r="E206" s="174" t="s">
        <v>18</v>
      </c>
      <c r="F206" s="279" t="s">
        <v>289</v>
      </c>
      <c r="G206" s="280"/>
      <c r="H206" s="280"/>
      <c r="I206" s="280"/>
      <c r="J206" s="173"/>
      <c r="K206" s="175">
        <v>21.95</v>
      </c>
      <c r="L206" s="173"/>
      <c r="M206" s="173"/>
      <c r="N206" s="173"/>
      <c r="O206" s="173"/>
      <c r="P206" s="173"/>
      <c r="Q206" s="173"/>
      <c r="R206" s="176"/>
      <c r="T206" s="177"/>
      <c r="U206" s="173"/>
      <c r="V206" s="173"/>
      <c r="W206" s="173"/>
      <c r="X206" s="173"/>
      <c r="Y206" s="173"/>
      <c r="Z206" s="173"/>
      <c r="AA206" s="178"/>
      <c r="AT206" s="179" t="s">
        <v>162</v>
      </c>
      <c r="AU206" s="179" t="s">
        <v>84</v>
      </c>
      <c r="AV206" s="10" t="s">
        <v>133</v>
      </c>
      <c r="AW206" s="10" t="s">
        <v>32</v>
      </c>
      <c r="AX206" s="10" t="s">
        <v>84</v>
      </c>
      <c r="AY206" s="179" t="s">
        <v>154</v>
      </c>
    </row>
    <row r="207" spans="2:65" s="1" customFormat="1" ht="44.25" customHeight="1" x14ac:dyDescent="0.3">
      <c r="B207" s="34"/>
      <c r="C207" s="164" t="s">
        <v>290</v>
      </c>
      <c r="D207" s="164" t="s">
        <v>155</v>
      </c>
      <c r="E207" s="165" t="s">
        <v>291</v>
      </c>
      <c r="F207" s="275" t="s">
        <v>292</v>
      </c>
      <c r="G207" s="276"/>
      <c r="H207" s="276"/>
      <c r="I207" s="276"/>
      <c r="J207" s="166" t="s">
        <v>167</v>
      </c>
      <c r="K207" s="167">
        <v>57.96</v>
      </c>
      <c r="L207" s="277">
        <v>0</v>
      </c>
      <c r="M207" s="276"/>
      <c r="N207" s="278">
        <f>ROUND(L207*K207,3)</f>
        <v>0</v>
      </c>
      <c r="O207" s="276"/>
      <c r="P207" s="276"/>
      <c r="Q207" s="276"/>
      <c r="R207" s="36"/>
      <c r="T207" s="168" t="s">
        <v>18</v>
      </c>
      <c r="U207" s="43" t="s">
        <v>44</v>
      </c>
      <c r="V207" s="35"/>
      <c r="W207" s="169">
        <f>V207*K207</f>
        <v>0</v>
      </c>
      <c r="X207" s="169">
        <v>3.0000000000000001E-5</v>
      </c>
      <c r="Y207" s="169">
        <f>X207*K207</f>
        <v>1.7388E-3</v>
      </c>
      <c r="Z207" s="169">
        <v>0</v>
      </c>
      <c r="AA207" s="170">
        <f>Z207*K207</f>
        <v>0</v>
      </c>
      <c r="AR207" s="17" t="s">
        <v>239</v>
      </c>
      <c r="AT207" s="17" t="s">
        <v>155</v>
      </c>
      <c r="AU207" s="17" t="s">
        <v>84</v>
      </c>
      <c r="AY207" s="17" t="s">
        <v>154</v>
      </c>
      <c r="BE207" s="109">
        <f>IF(U207="základná",N207,0)</f>
        <v>0</v>
      </c>
      <c r="BF207" s="109">
        <f>IF(U207="znížená",N207,0)</f>
        <v>0</v>
      </c>
      <c r="BG207" s="109">
        <f>IF(U207="zákl. prenesená",N207,0)</f>
        <v>0</v>
      </c>
      <c r="BH207" s="109">
        <f>IF(U207="zníž. prenesená",N207,0)</f>
        <v>0</v>
      </c>
      <c r="BI207" s="109">
        <f>IF(U207="nulová",N207,0)</f>
        <v>0</v>
      </c>
      <c r="BJ207" s="17" t="s">
        <v>133</v>
      </c>
      <c r="BK207" s="171">
        <f>ROUND(L207*K207,3)</f>
        <v>0</v>
      </c>
      <c r="BL207" s="17" t="s">
        <v>239</v>
      </c>
      <c r="BM207" s="17" t="s">
        <v>293</v>
      </c>
    </row>
    <row r="208" spans="2:65" s="10" customFormat="1" ht="22.5" customHeight="1" x14ac:dyDescent="0.3">
      <c r="B208" s="172"/>
      <c r="C208" s="173"/>
      <c r="D208" s="173"/>
      <c r="E208" s="174" t="s">
        <v>18</v>
      </c>
      <c r="F208" s="279" t="s">
        <v>169</v>
      </c>
      <c r="G208" s="280"/>
      <c r="H208" s="280"/>
      <c r="I208" s="280"/>
      <c r="J208" s="173"/>
      <c r="K208" s="175">
        <v>24.84</v>
      </c>
      <c r="L208" s="173"/>
      <c r="M208" s="173"/>
      <c r="N208" s="173"/>
      <c r="O208" s="173"/>
      <c r="P208" s="173"/>
      <c r="Q208" s="173"/>
      <c r="R208" s="176"/>
      <c r="T208" s="177"/>
      <c r="U208" s="173"/>
      <c r="V208" s="173"/>
      <c r="W208" s="173"/>
      <c r="X208" s="173"/>
      <c r="Y208" s="173"/>
      <c r="Z208" s="173"/>
      <c r="AA208" s="178"/>
      <c r="AT208" s="179" t="s">
        <v>162</v>
      </c>
      <c r="AU208" s="179" t="s">
        <v>84</v>
      </c>
      <c r="AV208" s="10" t="s">
        <v>133</v>
      </c>
      <c r="AW208" s="10" t="s">
        <v>32</v>
      </c>
      <c r="AX208" s="10" t="s">
        <v>77</v>
      </c>
      <c r="AY208" s="179" t="s">
        <v>154</v>
      </c>
    </row>
    <row r="209" spans="2:65" s="10" customFormat="1" ht="22.5" customHeight="1" x14ac:dyDescent="0.3">
      <c r="B209" s="172"/>
      <c r="C209" s="173"/>
      <c r="D209" s="173"/>
      <c r="E209" s="174" t="s">
        <v>18</v>
      </c>
      <c r="F209" s="281" t="s">
        <v>170</v>
      </c>
      <c r="G209" s="280"/>
      <c r="H209" s="280"/>
      <c r="I209" s="280"/>
      <c r="J209" s="173"/>
      <c r="K209" s="175">
        <v>33.119999999999997</v>
      </c>
      <c r="L209" s="173"/>
      <c r="M209" s="173"/>
      <c r="N209" s="173"/>
      <c r="O209" s="173"/>
      <c r="P209" s="173"/>
      <c r="Q209" s="173"/>
      <c r="R209" s="176"/>
      <c r="T209" s="177"/>
      <c r="U209" s="173"/>
      <c r="V209" s="173"/>
      <c r="W209" s="173"/>
      <c r="X209" s="173"/>
      <c r="Y209" s="173"/>
      <c r="Z209" s="173"/>
      <c r="AA209" s="178"/>
      <c r="AT209" s="179" t="s">
        <v>162</v>
      </c>
      <c r="AU209" s="179" t="s">
        <v>84</v>
      </c>
      <c r="AV209" s="10" t="s">
        <v>133</v>
      </c>
      <c r="AW209" s="10" t="s">
        <v>32</v>
      </c>
      <c r="AX209" s="10" t="s">
        <v>77</v>
      </c>
      <c r="AY209" s="179" t="s">
        <v>154</v>
      </c>
    </row>
    <row r="210" spans="2:65" s="11" customFormat="1" ht="22.5" customHeight="1" x14ac:dyDescent="0.3">
      <c r="B210" s="180"/>
      <c r="C210" s="181"/>
      <c r="D210" s="181"/>
      <c r="E210" s="182" t="s">
        <v>18</v>
      </c>
      <c r="F210" s="282" t="s">
        <v>164</v>
      </c>
      <c r="G210" s="283"/>
      <c r="H210" s="283"/>
      <c r="I210" s="283"/>
      <c r="J210" s="181"/>
      <c r="K210" s="183">
        <v>57.96</v>
      </c>
      <c r="L210" s="181"/>
      <c r="M210" s="181"/>
      <c r="N210" s="181"/>
      <c r="O210" s="181"/>
      <c r="P210" s="181"/>
      <c r="Q210" s="181"/>
      <c r="R210" s="184"/>
      <c r="T210" s="185"/>
      <c r="U210" s="181"/>
      <c r="V210" s="181"/>
      <c r="W210" s="181"/>
      <c r="X210" s="181"/>
      <c r="Y210" s="181"/>
      <c r="Z210" s="181"/>
      <c r="AA210" s="186"/>
      <c r="AT210" s="187" t="s">
        <v>162</v>
      </c>
      <c r="AU210" s="187" t="s">
        <v>84</v>
      </c>
      <c r="AV210" s="11" t="s">
        <v>159</v>
      </c>
      <c r="AW210" s="11" t="s">
        <v>32</v>
      </c>
      <c r="AX210" s="11" t="s">
        <v>84</v>
      </c>
      <c r="AY210" s="187" t="s">
        <v>154</v>
      </c>
    </row>
    <row r="211" spans="2:65" s="1" customFormat="1" ht="31.5" customHeight="1" x14ac:dyDescent="0.3">
      <c r="B211" s="34"/>
      <c r="C211" s="197" t="s">
        <v>294</v>
      </c>
      <c r="D211" s="197" t="s">
        <v>267</v>
      </c>
      <c r="E211" s="198" t="s">
        <v>295</v>
      </c>
      <c r="F211" s="287" t="s">
        <v>296</v>
      </c>
      <c r="G211" s="288"/>
      <c r="H211" s="288"/>
      <c r="I211" s="288"/>
      <c r="J211" s="199" t="s">
        <v>167</v>
      </c>
      <c r="K211" s="200">
        <v>79.165999999999997</v>
      </c>
      <c r="L211" s="289">
        <v>0</v>
      </c>
      <c r="M211" s="288"/>
      <c r="N211" s="290">
        <f>ROUND(L211*K211,3)</f>
        <v>0</v>
      </c>
      <c r="O211" s="276"/>
      <c r="P211" s="276"/>
      <c r="Q211" s="276"/>
      <c r="R211" s="36"/>
      <c r="T211" s="168" t="s">
        <v>18</v>
      </c>
      <c r="U211" s="43" t="s">
        <v>44</v>
      </c>
      <c r="V211" s="35"/>
      <c r="W211" s="169">
        <f>V211*K211</f>
        <v>0</v>
      </c>
      <c r="X211" s="169">
        <v>2.2000000000000001E-3</v>
      </c>
      <c r="Y211" s="169">
        <f>X211*K211</f>
        <v>0.17416519999999999</v>
      </c>
      <c r="Z211" s="169">
        <v>0</v>
      </c>
      <c r="AA211" s="170">
        <f>Z211*K211</f>
        <v>0</v>
      </c>
      <c r="AR211" s="17" t="s">
        <v>270</v>
      </c>
      <c r="AT211" s="17" t="s">
        <v>267</v>
      </c>
      <c r="AU211" s="17" t="s">
        <v>84</v>
      </c>
      <c r="AY211" s="17" t="s">
        <v>154</v>
      </c>
      <c r="BE211" s="109">
        <f>IF(U211="základná",N211,0)</f>
        <v>0</v>
      </c>
      <c r="BF211" s="109">
        <f>IF(U211="znížená",N211,0)</f>
        <v>0</v>
      </c>
      <c r="BG211" s="109">
        <f>IF(U211="zákl. prenesená",N211,0)</f>
        <v>0</v>
      </c>
      <c r="BH211" s="109">
        <f>IF(U211="zníž. prenesená",N211,0)</f>
        <v>0</v>
      </c>
      <c r="BI211" s="109">
        <f>IF(U211="nulová",N211,0)</f>
        <v>0</v>
      </c>
      <c r="BJ211" s="17" t="s">
        <v>133</v>
      </c>
      <c r="BK211" s="171">
        <f>ROUND(L211*K211,3)</f>
        <v>0</v>
      </c>
      <c r="BL211" s="17" t="s">
        <v>239</v>
      </c>
      <c r="BM211" s="17" t="s">
        <v>297</v>
      </c>
    </row>
    <row r="212" spans="2:65" s="10" customFormat="1" ht="22.5" customHeight="1" x14ac:dyDescent="0.3">
      <c r="B212" s="172"/>
      <c r="C212" s="173"/>
      <c r="D212" s="173"/>
      <c r="E212" s="174" t="s">
        <v>18</v>
      </c>
      <c r="F212" s="279" t="s">
        <v>298</v>
      </c>
      <c r="G212" s="280"/>
      <c r="H212" s="280"/>
      <c r="I212" s="280"/>
      <c r="J212" s="173"/>
      <c r="K212" s="175">
        <v>68.84</v>
      </c>
      <c r="L212" s="173"/>
      <c r="M212" s="173"/>
      <c r="N212" s="173"/>
      <c r="O212" s="173"/>
      <c r="P212" s="173"/>
      <c r="Q212" s="173"/>
      <c r="R212" s="176"/>
      <c r="T212" s="177"/>
      <c r="U212" s="173"/>
      <c r="V212" s="173"/>
      <c r="W212" s="173"/>
      <c r="X212" s="173"/>
      <c r="Y212" s="173"/>
      <c r="Z212" s="173"/>
      <c r="AA212" s="178"/>
      <c r="AT212" s="179" t="s">
        <v>162</v>
      </c>
      <c r="AU212" s="179" t="s">
        <v>84</v>
      </c>
      <c r="AV212" s="10" t="s">
        <v>133</v>
      </c>
      <c r="AW212" s="10" t="s">
        <v>32</v>
      </c>
      <c r="AX212" s="10" t="s">
        <v>84</v>
      </c>
      <c r="AY212" s="179" t="s">
        <v>154</v>
      </c>
    </row>
    <row r="213" spans="2:65" s="1" customFormat="1" ht="44.25" customHeight="1" x14ac:dyDescent="0.3">
      <c r="B213" s="34"/>
      <c r="C213" s="164" t="s">
        <v>299</v>
      </c>
      <c r="D213" s="164" t="s">
        <v>155</v>
      </c>
      <c r="E213" s="165" t="s">
        <v>300</v>
      </c>
      <c r="F213" s="275" t="s">
        <v>301</v>
      </c>
      <c r="G213" s="276"/>
      <c r="H213" s="276"/>
      <c r="I213" s="276"/>
      <c r="J213" s="166" t="s">
        <v>167</v>
      </c>
      <c r="K213" s="167">
        <v>10.88</v>
      </c>
      <c r="L213" s="277">
        <v>0</v>
      </c>
      <c r="M213" s="276"/>
      <c r="N213" s="278">
        <f>ROUND(L213*K213,3)</f>
        <v>0</v>
      </c>
      <c r="O213" s="276"/>
      <c r="P213" s="276"/>
      <c r="Q213" s="276"/>
      <c r="R213" s="36"/>
      <c r="T213" s="168" t="s">
        <v>18</v>
      </c>
      <c r="U213" s="43" t="s">
        <v>44</v>
      </c>
      <c r="V213" s="35"/>
      <c r="W213" s="169">
        <f>V213*K213</f>
        <v>0</v>
      </c>
      <c r="X213" s="169">
        <v>3.0000000000000001E-5</v>
      </c>
      <c r="Y213" s="169">
        <f>X213*K213</f>
        <v>3.2640000000000002E-4</v>
      </c>
      <c r="Z213" s="169">
        <v>0</v>
      </c>
      <c r="AA213" s="170">
        <f>Z213*K213</f>
        <v>0</v>
      </c>
      <c r="AR213" s="17" t="s">
        <v>239</v>
      </c>
      <c r="AT213" s="17" t="s">
        <v>155</v>
      </c>
      <c r="AU213" s="17" t="s">
        <v>84</v>
      </c>
      <c r="AY213" s="17" t="s">
        <v>154</v>
      </c>
      <c r="BE213" s="109">
        <f>IF(U213="základná",N213,0)</f>
        <v>0</v>
      </c>
      <c r="BF213" s="109">
        <f>IF(U213="znížená",N213,0)</f>
        <v>0</v>
      </c>
      <c r="BG213" s="109">
        <f>IF(U213="zákl. prenesená",N213,0)</f>
        <v>0</v>
      </c>
      <c r="BH213" s="109">
        <f>IF(U213="zníž. prenesená",N213,0)</f>
        <v>0</v>
      </c>
      <c r="BI213" s="109">
        <f>IF(U213="nulová",N213,0)</f>
        <v>0</v>
      </c>
      <c r="BJ213" s="17" t="s">
        <v>133</v>
      </c>
      <c r="BK213" s="171">
        <f>ROUND(L213*K213,3)</f>
        <v>0</v>
      </c>
      <c r="BL213" s="17" t="s">
        <v>239</v>
      </c>
      <c r="BM213" s="17" t="s">
        <v>302</v>
      </c>
    </row>
    <row r="214" spans="2:65" s="12" customFormat="1" ht="22.5" customHeight="1" x14ac:dyDescent="0.3">
      <c r="B214" s="189"/>
      <c r="C214" s="190"/>
      <c r="D214" s="190"/>
      <c r="E214" s="191" t="s">
        <v>18</v>
      </c>
      <c r="F214" s="284" t="s">
        <v>303</v>
      </c>
      <c r="G214" s="285"/>
      <c r="H214" s="285"/>
      <c r="I214" s="285"/>
      <c r="J214" s="190"/>
      <c r="K214" s="192" t="s">
        <v>18</v>
      </c>
      <c r="L214" s="190"/>
      <c r="M214" s="190"/>
      <c r="N214" s="190"/>
      <c r="O214" s="190"/>
      <c r="P214" s="190"/>
      <c r="Q214" s="190"/>
      <c r="R214" s="193"/>
      <c r="T214" s="194"/>
      <c r="U214" s="190"/>
      <c r="V214" s="190"/>
      <c r="W214" s="190"/>
      <c r="X214" s="190"/>
      <c r="Y214" s="190"/>
      <c r="Z214" s="190"/>
      <c r="AA214" s="195"/>
      <c r="AT214" s="196" t="s">
        <v>162</v>
      </c>
      <c r="AU214" s="196" t="s">
        <v>84</v>
      </c>
      <c r="AV214" s="12" t="s">
        <v>84</v>
      </c>
      <c r="AW214" s="12" t="s">
        <v>32</v>
      </c>
      <c r="AX214" s="12" t="s">
        <v>77</v>
      </c>
      <c r="AY214" s="196" t="s">
        <v>154</v>
      </c>
    </row>
    <row r="215" spans="2:65" s="10" customFormat="1" ht="22.5" customHeight="1" x14ac:dyDescent="0.3">
      <c r="B215" s="172"/>
      <c r="C215" s="173"/>
      <c r="D215" s="173"/>
      <c r="E215" s="174" t="s">
        <v>18</v>
      </c>
      <c r="F215" s="281" t="s">
        <v>304</v>
      </c>
      <c r="G215" s="280"/>
      <c r="H215" s="280"/>
      <c r="I215" s="280"/>
      <c r="J215" s="173"/>
      <c r="K215" s="175">
        <v>10.88</v>
      </c>
      <c r="L215" s="173"/>
      <c r="M215" s="173"/>
      <c r="N215" s="173"/>
      <c r="O215" s="173"/>
      <c r="P215" s="173"/>
      <c r="Q215" s="173"/>
      <c r="R215" s="176"/>
      <c r="T215" s="177"/>
      <c r="U215" s="173"/>
      <c r="V215" s="173"/>
      <c r="W215" s="173"/>
      <c r="X215" s="173"/>
      <c r="Y215" s="173"/>
      <c r="Z215" s="173"/>
      <c r="AA215" s="178"/>
      <c r="AT215" s="179" t="s">
        <v>162</v>
      </c>
      <c r="AU215" s="179" t="s">
        <v>84</v>
      </c>
      <c r="AV215" s="10" t="s">
        <v>133</v>
      </c>
      <c r="AW215" s="10" t="s">
        <v>32</v>
      </c>
      <c r="AX215" s="10" t="s">
        <v>84</v>
      </c>
      <c r="AY215" s="179" t="s">
        <v>154</v>
      </c>
    </row>
    <row r="216" spans="2:65" s="1" customFormat="1" ht="31.5" customHeight="1" x14ac:dyDescent="0.3">
      <c r="B216" s="34"/>
      <c r="C216" s="164" t="s">
        <v>305</v>
      </c>
      <c r="D216" s="164" t="s">
        <v>155</v>
      </c>
      <c r="E216" s="165" t="s">
        <v>306</v>
      </c>
      <c r="F216" s="275" t="s">
        <v>307</v>
      </c>
      <c r="G216" s="276"/>
      <c r="H216" s="276"/>
      <c r="I216" s="276"/>
      <c r="J216" s="166" t="s">
        <v>167</v>
      </c>
      <c r="K216" s="167">
        <v>57.96</v>
      </c>
      <c r="L216" s="277">
        <v>0</v>
      </c>
      <c r="M216" s="276"/>
      <c r="N216" s="278">
        <f>ROUND(L216*K216,3)</f>
        <v>0</v>
      </c>
      <c r="O216" s="276"/>
      <c r="P216" s="276"/>
      <c r="Q216" s="276"/>
      <c r="R216" s="36"/>
      <c r="T216" s="168" t="s">
        <v>18</v>
      </c>
      <c r="U216" s="43" t="s">
        <v>44</v>
      </c>
      <c r="V216" s="35"/>
      <c r="W216" s="169">
        <f>V216*K216</f>
        <v>0</v>
      </c>
      <c r="X216" s="169">
        <v>0</v>
      </c>
      <c r="Y216" s="169">
        <f>X216*K216</f>
        <v>0</v>
      </c>
      <c r="Z216" s="169">
        <v>0</v>
      </c>
      <c r="AA216" s="170">
        <f>Z216*K216</f>
        <v>0</v>
      </c>
      <c r="AR216" s="17" t="s">
        <v>239</v>
      </c>
      <c r="AT216" s="17" t="s">
        <v>155</v>
      </c>
      <c r="AU216" s="17" t="s">
        <v>84</v>
      </c>
      <c r="AY216" s="17" t="s">
        <v>154</v>
      </c>
      <c r="BE216" s="109">
        <f>IF(U216="základná",N216,0)</f>
        <v>0</v>
      </c>
      <c r="BF216" s="109">
        <f>IF(U216="znížená",N216,0)</f>
        <v>0</v>
      </c>
      <c r="BG216" s="109">
        <f>IF(U216="zákl. prenesená",N216,0)</f>
        <v>0</v>
      </c>
      <c r="BH216" s="109">
        <f>IF(U216="zníž. prenesená",N216,0)</f>
        <v>0</v>
      </c>
      <c r="BI216" s="109">
        <f>IF(U216="nulová",N216,0)</f>
        <v>0</v>
      </c>
      <c r="BJ216" s="17" t="s">
        <v>133</v>
      </c>
      <c r="BK216" s="171">
        <f>ROUND(L216*K216,3)</f>
        <v>0</v>
      </c>
      <c r="BL216" s="17" t="s">
        <v>239</v>
      </c>
      <c r="BM216" s="17" t="s">
        <v>308</v>
      </c>
    </row>
    <row r="217" spans="2:65" s="10" customFormat="1" ht="22.5" customHeight="1" x14ac:dyDescent="0.3">
      <c r="B217" s="172"/>
      <c r="C217" s="173"/>
      <c r="D217" s="173"/>
      <c r="E217" s="174" t="s">
        <v>18</v>
      </c>
      <c r="F217" s="279" t="s">
        <v>169</v>
      </c>
      <c r="G217" s="280"/>
      <c r="H217" s="280"/>
      <c r="I217" s="280"/>
      <c r="J217" s="173"/>
      <c r="K217" s="175">
        <v>24.84</v>
      </c>
      <c r="L217" s="173"/>
      <c r="M217" s="173"/>
      <c r="N217" s="173"/>
      <c r="O217" s="173"/>
      <c r="P217" s="173"/>
      <c r="Q217" s="173"/>
      <c r="R217" s="176"/>
      <c r="T217" s="177"/>
      <c r="U217" s="173"/>
      <c r="V217" s="173"/>
      <c r="W217" s="173"/>
      <c r="X217" s="173"/>
      <c r="Y217" s="173"/>
      <c r="Z217" s="173"/>
      <c r="AA217" s="178"/>
      <c r="AT217" s="179" t="s">
        <v>162</v>
      </c>
      <c r="AU217" s="179" t="s">
        <v>84</v>
      </c>
      <c r="AV217" s="10" t="s">
        <v>133</v>
      </c>
      <c r="AW217" s="10" t="s">
        <v>32</v>
      </c>
      <c r="AX217" s="10" t="s">
        <v>77</v>
      </c>
      <c r="AY217" s="179" t="s">
        <v>154</v>
      </c>
    </row>
    <row r="218" spans="2:65" s="10" customFormat="1" ht="22.5" customHeight="1" x14ac:dyDescent="0.3">
      <c r="B218" s="172"/>
      <c r="C218" s="173"/>
      <c r="D218" s="173"/>
      <c r="E218" s="174" t="s">
        <v>18</v>
      </c>
      <c r="F218" s="281" t="s">
        <v>170</v>
      </c>
      <c r="G218" s="280"/>
      <c r="H218" s="280"/>
      <c r="I218" s="280"/>
      <c r="J218" s="173"/>
      <c r="K218" s="175">
        <v>33.119999999999997</v>
      </c>
      <c r="L218" s="173"/>
      <c r="M218" s="173"/>
      <c r="N218" s="173"/>
      <c r="O218" s="173"/>
      <c r="P218" s="173"/>
      <c r="Q218" s="173"/>
      <c r="R218" s="176"/>
      <c r="T218" s="177"/>
      <c r="U218" s="173"/>
      <c r="V218" s="173"/>
      <c r="W218" s="173"/>
      <c r="X218" s="173"/>
      <c r="Y218" s="173"/>
      <c r="Z218" s="173"/>
      <c r="AA218" s="178"/>
      <c r="AT218" s="179" t="s">
        <v>162</v>
      </c>
      <c r="AU218" s="179" t="s">
        <v>84</v>
      </c>
      <c r="AV218" s="10" t="s">
        <v>133</v>
      </c>
      <c r="AW218" s="10" t="s">
        <v>32</v>
      </c>
      <c r="AX218" s="10" t="s">
        <v>77</v>
      </c>
      <c r="AY218" s="179" t="s">
        <v>154</v>
      </c>
    </row>
    <row r="219" spans="2:65" s="11" customFormat="1" ht="22.5" customHeight="1" x14ac:dyDescent="0.3">
      <c r="B219" s="180"/>
      <c r="C219" s="181"/>
      <c r="D219" s="181"/>
      <c r="E219" s="182" t="s">
        <v>18</v>
      </c>
      <c r="F219" s="282" t="s">
        <v>164</v>
      </c>
      <c r="G219" s="283"/>
      <c r="H219" s="283"/>
      <c r="I219" s="283"/>
      <c r="J219" s="181"/>
      <c r="K219" s="183">
        <v>57.96</v>
      </c>
      <c r="L219" s="181"/>
      <c r="M219" s="181"/>
      <c r="N219" s="181"/>
      <c r="O219" s="181"/>
      <c r="P219" s="181"/>
      <c r="Q219" s="181"/>
      <c r="R219" s="184"/>
      <c r="T219" s="185"/>
      <c r="U219" s="181"/>
      <c r="V219" s="181"/>
      <c r="W219" s="181"/>
      <c r="X219" s="181"/>
      <c r="Y219" s="181"/>
      <c r="Z219" s="181"/>
      <c r="AA219" s="186"/>
      <c r="AT219" s="187" t="s">
        <v>162</v>
      </c>
      <c r="AU219" s="187" t="s">
        <v>84</v>
      </c>
      <c r="AV219" s="11" t="s">
        <v>159</v>
      </c>
      <c r="AW219" s="11" t="s">
        <v>32</v>
      </c>
      <c r="AX219" s="11" t="s">
        <v>84</v>
      </c>
      <c r="AY219" s="187" t="s">
        <v>154</v>
      </c>
    </row>
    <row r="220" spans="2:65" s="1" customFormat="1" ht="22.5" customHeight="1" x14ac:dyDescent="0.3">
      <c r="B220" s="34"/>
      <c r="C220" s="197" t="s">
        <v>309</v>
      </c>
      <c r="D220" s="197" t="s">
        <v>267</v>
      </c>
      <c r="E220" s="198" t="s">
        <v>310</v>
      </c>
      <c r="F220" s="287" t="s">
        <v>311</v>
      </c>
      <c r="G220" s="288"/>
      <c r="H220" s="288"/>
      <c r="I220" s="288"/>
      <c r="J220" s="199" t="s">
        <v>283</v>
      </c>
      <c r="K220" s="200">
        <v>387.27</v>
      </c>
      <c r="L220" s="289">
        <v>0</v>
      </c>
      <c r="M220" s="288"/>
      <c r="N220" s="290">
        <f>ROUND(L220*K220,3)</f>
        <v>0</v>
      </c>
      <c r="O220" s="276"/>
      <c r="P220" s="276"/>
      <c r="Q220" s="276"/>
      <c r="R220" s="36"/>
      <c r="T220" s="168" t="s">
        <v>18</v>
      </c>
      <c r="U220" s="43" t="s">
        <v>44</v>
      </c>
      <c r="V220" s="35"/>
      <c r="W220" s="169">
        <f>V220*K220</f>
        <v>0</v>
      </c>
      <c r="X220" s="169">
        <v>1E-3</v>
      </c>
      <c r="Y220" s="169">
        <f>X220*K220</f>
        <v>0.38727</v>
      </c>
      <c r="Z220" s="169">
        <v>0</v>
      </c>
      <c r="AA220" s="170">
        <f>Z220*K220</f>
        <v>0</v>
      </c>
      <c r="AR220" s="17" t="s">
        <v>270</v>
      </c>
      <c r="AT220" s="17" t="s">
        <v>267</v>
      </c>
      <c r="AU220" s="17" t="s">
        <v>84</v>
      </c>
      <c r="AY220" s="17" t="s">
        <v>154</v>
      </c>
      <c r="BE220" s="109">
        <f>IF(U220="základná",N220,0)</f>
        <v>0</v>
      </c>
      <c r="BF220" s="109">
        <f>IF(U220="znížená",N220,0)</f>
        <v>0</v>
      </c>
      <c r="BG220" s="109">
        <f>IF(U220="zákl. prenesená",N220,0)</f>
        <v>0</v>
      </c>
      <c r="BH220" s="109">
        <f>IF(U220="zníž. prenesená",N220,0)</f>
        <v>0</v>
      </c>
      <c r="BI220" s="109">
        <f>IF(U220="nulová",N220,0)</f>
        <v>0</v>
      </c>
      <c r="BJ220" s="17" t="s">
        <v>133</v>
      </c>
      <c r="BK220" s="171">
        <f>ROUND(L220*K220,3)</f>
        <v>0</v>
      </c>
      <c r="BL220" s="17" t="s">
        <v>239</v>
      </c>
      <c r="BM220" s="17" t="s">
        <v>312</v>
      </c>
    </row>
    <row r="221" spans="2:65" s="10" customFormat="1" ht="22.5" customHeight="1" x14ac:dyDescent="0.3">
      <c r="B221" s="172"/>
      <c r="C221" s="173"/>
      <c r="D221" s="173"/>
      <c r="E221" s="174" t="s">
        <v>18</v>
      </c>
      <c r="F221" s="279" t="s">
        <v>313</v>
      </c>
      <c r="G221" s="280"/>
      <c r="H221" s="280"/>
      <c r="I221" s="280"/>
      <c r="J221" s="173"/>
      <c r="K221" s="175">
        <v>387.27</v>
      </c>
      <c r="L221" s="173"/>
      <c r="M221" s="173"/>
      <c r="N221" s="173"/>
      <c r="O221" s="173"/>
      <c r="P221" s="173"/>
      <c r="Q221" s="173"/>
      <c r="R221" s="176"/>
      <c r="T221" s="177"/>
      <c r="U221" s="173"/>
      <c r="V221" s="173"/>
      <c r="W221" s="173"/>
      <c r="X221" s="173"/>
      <c r="Y221" s="173"/>
      <c r="Z221" s="173"/>
      <c r="AA221" s="178"/>
      <c r="AT221" s="179" t="s">
        <v>162</v>
      </c>
      <c r="AU221" s="179" t="s">
        <v>84</v>
      </c>
      <c r="AV221" s="10" t="s">
        <v>133</v>
      </c>
      <c r="AW221" s="10" t="s">
        <v>32</v>
      </c>
      <c r="AX221" s="10" t="s">
        <v>84</v>
      </c>
      <c r="AY221" s="179" t="s">
        <v>154</v>
      </c>
    </row>
    <row r="222" spans="2:65" s="1" customFormat="1" ht="31.5" customHeight="1" x14ac:dyDescent="0.3">
      <c r="B222" s="34"/>
      <c r="C222" s="164" t="s">
        <v>314</v>
      </c>
      <c r="D222" s="164" t="s">
        <v>155</v>
      </c>
      <c r="E222" s="165" t="s">
        <v>315</v>
      </c>
      <c r="F222" s="275" t="s">
        <v>316</v>
      </c>
      <c r="G222" s="276"/>
      <c r="H222" s="276"/>
      <c r="I222" s="276"/>
      <c r="J222" s="166" t="s">
        <v>167</v>
      </c>
      <c r="K222" s="167">
        <v>6.585</v>
      </c>
      <c r="L222" s="277">
        <v>0</v>
      </c>
      <c r="M222" s="276"/>
      <c r="N222" s="278">
        <f>ROUND(L222*K222,3)</f>
        <v>0</v>
      </c>
      <c r="O222" s="276"/>
      <c r="P222" s="276"/>
      <c r="Q222" s="276"/>
      <c r="R222" s="36"/>
      <c r="T222" s="168" t="s">
        <v>18</v>
      </c>
      <c r="U222" s="43" t="s">
        <v>44</v>
      </c>
      <c r="V222" s="35"/>
      <c r="W222" s="169">
        <f>V222*K222</f>
        <v>0</v>
      </c>
      <c r="X222" s="169">
        <v>0</v>
      </c>
      <c r="Y222" s="169">
        <f>X222*K222</f>
        <v>0</v>
      </c>
      <c r="Z222" s="169">
        <v>0</v>
      </c>
      <c r="AA222" s="170">
        <f>Z222*K222</f>
        <v>0</v>
      </c>
      <c r="AR222" s="17" t="s">
        <v>239</v>
      </c>
      <c r="AT222" s="17" t="s">
        <v>155</v>
      </c>
      <c r="AU222" s="17" t="s">
        <v>84</v>
      </c>
      <c r="AY222" s="17" t="s">
        <v>154</v>
      </c>
      <c r="BE222" s="109">
        <f>IF(U222="základná",N222,0)</f>
        <v>0</v>
      </c>
      <c r="BF222" s="109">
        <f>IF(U222="znížená",N222,0)</f>
        <v>0</v>
      </c>
      <c r="BG222" s="109">
        <f>IF(U222="zákl. prenesená",N222,0)</f>
        <v>0</v>
      </c>
      <c r="BH222" s="109">
        <f>IF(U222="zníž. prenesená",N222,0)</f>
        <v>0</v>
      </c>
      <c r="BI222" s="109">
        <f>IF(U222="nulová",N222,0)</f>
        <v>0</v>
      </c>
      <c r="BJ222" s="17" t="s">
        <v>133</v>
      </c>
      <c r="BK222" s="171">
        <f>ROUND(L222*K222,3)</f>
        <v>0</v>
      </c>
      <c r="BL222" s="17" t="s">
        <v>239</v>
      </c>
      <c r="BM222" s="17" t="s">
        <v>317</v>
      </c>
    </row>
    <row r="223" spans="2:65" s="12" customFormat="1" ht="22.5" customHeight="1" x14ac:dyDescent="0.3">
      <c r="B223" s="189"/>
      <c r="C223" s="190"/>
      <c r="D223" s="190"/>
      <c r="E223" s="191" t="s">
        <v>18</v>
      </c>
      <c r="F223" s="284" t="s">
        <v>318</v>
      </c>
      <c r="G223" s="285"/>
      <c r="H223" s="285"/>
      <c r="I223" s="285"/>
      <c r="J223" s="190"/>
      <c r="K223" s="192" t="s">
        <v>18</v>
      </c>
      <c r="L223" s="190"/>
      <c r="M223" s="190"/>
      <c r="N223" s="190"/>
      <c r="O223" s="190"/>
      <c r="P223" s="190"/>
      <c r="Q223" s="190"/>
      <c r="R223" s="193"/>
      <c r="T223" s="194"/>
      <c r="U223" s="190"/>
      <c r="V223" s="190"/>
      <c r="W223" s="190"/>
      <c r="X223" s="190"/>
      <c r="Y223" s="190"/>
      <c r="Z223" s="190"/>
      <c r="AA223" s="195"/>
      <c r="AT223" s="196" t="s">
        <v>162</v>
      </c>
      <c r="AU223" s="196" t="s">
        <v>84</v>
      </c>
      <c r="AV223" s="12" t="s">
        <v>84</v>
      </c>
      <c r="AW223" s="12" t="s">
        <v>32</v>
      </c>
      <c r="AX223" s="12" t="s">
        <v>77</v>
      </c>
      <c r="AY223" s="196" t="s">
        <v>154</v>
      </c>
    </row>
    <row r="224" spans="2:65" s="10" customFormat="1" ht="22.5" customHeight="1" x14ac:dyDescent="0.3">
      <c r="B224" s="172"/>
      <c r="C224" s="173"/>
      <c r="D224" s="173"/>
      <c r="E224" s="174" t="s">
        <v>18</v>
      </c>
      <c r="F224" s="281" t="s">
        <v>319</v>
      </c>
      <c r="G224" s="280"/>
      <c r="H224" s="280"/>
      <c r="I224" s="280"/>
      <c r="J224" s="173"/>
      <c r="K224" s="175">
        <v>6.585</v>
      </c>
      <c r="L224" s="173"/>
      <c r="M224" s="173"/>
      <c r="N224" s="173"/>
      <c r="O224" s="173"/>
      <c r="P224" s="173"/>
      <c r="Q224" s="173"/>
      <c r="R224" s="176"/>
      <c r="T224" s="177"/>
      <c r="U224" s="173"/>
      <c r="V224" s="173"/>
      <c r="W224" s="173"/>
      <c r="X224" s="173"/>
      <c r="Y224" s="173"/>
      <c r="Z224" s="173"/>
      <c r="AA224" s="178"/>
      <c r="AT224" s="179" t="s">
        <v>162</v>
      </c>
      <c r="AU224" s="179" t="s">
        <v>84</v>
      </c>
      <c r="AV224" s="10" t="s">
        <v>133</v>
      </c>
      <c r="AW224" s="10" t="s">
        <v>32</v>
      </c>
      <c r="AX224" s="10" t="s">
        <v>84</v>
      </c>
      <c r="AY224" s="179" t="s">
        <v>154</v>
      </c>
    </row>
    <row r="225" spans="2:65" s="1" customFormat="1" ht="22.5" customHeight="1" x14ac:dyDescent="0.3">
      <c r="B225" s="34"/>
      <c r="C225" s="164" t="s">
        <v>270</v>
      </c>
      <c r="D225" s="164" t="s">
        <v>155</v>
      </c>
      <c r="E225" s="165" t="s">
        <v>320</v>
      </c>
      <c r="F225" s="275" t="s">
        <v>321</v>
      </c>
      <c r="G225" s="276"/>
      <c r="H225" s="276"/>
      <c r="I225" s="276"/>
      <c r="J225" s="166" t="s">
        <v>210</v>
      </c>
      <c r="K225" s="167">
        <v>43.9</v>
      </c>
      <c r="L225" s="277">
        <v>0</v>
      </c>
      <c r="M225" s="276"/>
      <c r="N225" s="278">
        <f>ROUND(L225*K225,3)</f>
        <v>0</v>
      </c>
      <c r="O225" s="276"/>
      <c r="P225" s="276"/>
      <c r="Q225" s="276"/>
      <c r="R225" s="36"/>
      <c r="T225" s="168" t="s">
        <v>18</v>
      </c>
      <c r="U225" s="43" t="s">
        <v>44</v>
      </c>
      <c r="V225" s="35"/>
      <c r="W225" s="169">
        <f>V225*K225</f>
        <v>0</v>
      </c>
      <c r="X225" s="169">
        <v>0</v>
      </c>
      <c r="Y225" s="169">
        <f>X225*K225</f>
        <v>0</v>
      </c>
      <c r="Z225" s="169">
        <v>0</v>
      </c>
      <c r="AA225" s="170">
        <f>Z225*K225</f>
        <v>0</v>
      </c>
      <c r="AR225" s="17" t="s">
        <v>239</v>
      </c>
      <c r="AT225" s="17" t="s">
        <v>155</v>
      </c>
      <c r="AU225" s="17" t="s">
        <v>84</v>
      </c>
      <c r="AY225" s="17" t="s">
        <v>154</v>
      </c>
      <c r="BE225" s="109">
        <f>IF(U225="základná",N225,0)</f>
        <v>0</v>
      </c>
      <c r="BF225" s="109">
        <f>IF(U225="znížená",N225,0)</f>
        <v>0</v>
      </c>
      <c r="BG225" s="109">
        <f>IF(U225="zákl. prenesená",N225,0)</f>
        <v>0</v>
      </c>
      <c r="BH225" s="109">
        <f>IF(U225="zníž. prenesená",N225,0)</f>
        <v>0</v>
      </c>
      <c r="BI225" s="109">
        <f>IF(U225="nulová",N225,0)</f>
        <v>0</v>
      </c>
      <c r="BJ225" s="17" t="s">
        <v>133</v>
      </c>
      <c r="BK225" s="171">
        <f>ROUND(L225*K225,3)</f>
        <v>0</v>
      </c>
      <c r="BL225" s="17" t="s">
        <v>239</v>
      </c>
      <c r="BM225" s="17" t="s">
        <v>322</v>
      </c>
    </row>
    <row r="226" spans="2:65" s="12" customFormat="1" ht="22.5" customHeight="1" x14ac:dyDescent="0.3">
      <c r="B226" s="189"/>
      <c r="C226" s="190"/>
      <c r="D226" s="190"/>
      <c r="E226" s="191" t="s">
        <v>18</v>
      </c>
      <c r="F226" s="284" t="s">
        <v>318</v>
      </c>
      <c r="G226" s="285"/>
      <c r="H226" s="285"/>
      <c r="I226" s="285"/>
      <c r="J226" s="190"/>
      <c r="K226" s="192" t="s">
        <v>18</v>
      </c>
      <c r="L226" s="190"/>
      <c r="M226" s="190"/>
      <c r="N226" s="190"/>
      <c r="O226" s="190"/>
      <c r="P226" s="190"/>
      <c r="Q226" s="190"/>
      <c r="R226" s="193"/>
      <c r="T226" s="194"/>
      <c r="U226" s="190"/>
      <c r="V226" s="190"/>
      <c r="W226" s="190"/>
      <c r="X226" s="190"/>
      <c r="Y226" s="190"/>
      <c r="Z226" s="190"/>
      <c r="AA226" s="195"/>
      <c r="AT226" s="196" t="s">
        <v>162</v>
      </c>
      <c r="AU226" s="196" t="s">
        <v>84</v>
      </c>
      <c r="AV226" s="12" t="s">
        <v>84</v>
      </c>
      <c r="AW226" s="12" t="s">
        <v>32</v>
      </c>
      <c r="AX226" s="12" t="s">
        <v>77</v>
      </c>
      <c r="AY226" s="196" t="s">
        <v>154</v>
      </c>
    </row>
    <row r="227" spans="2:65" s="10" customFormat="1" ht="22.5" customHeight="1" x14ac:dyDescent="0.3">
      <c r="B227" s="172"/>
      <c r="C227" s="173"/>
      <c r="D227" s="173"/>
      <c r="E227" s="174" t="s">
        <v>18</v>
      </c>
      <c r="F227" s="281" t="s">
        <v>323</v>
      </c>
      <c r="G227" s="280"/>
      <c r="H227" s="280"/>
      <c r="I227" s="280"/>
      <c r="J227" s="173"/>
      <c r="K227" s="175">
        <v>43.9</v>
      </c>
      <c r="L227" s="173"/>
      <c r="M227" s="173"/>
      <c r="N227" s="173"/>
      <c r="O227" s="173"/>
      <c r="P227" s="173"/>
      <c r="Q227" s="173"/>
      <c r="R227" s="176"/>
      <c r="T227" s="177"/>
      <c r="U227" s="173"/>
      <c r="V227" s="173"/>
      <c r="W227" s="173"/>
      <c r="X227" s="173"/>
      <c r="Y227" s="173"/>
      <c r="Z227" s="173"/>
      <c r="AA227" s="178"/>
      <c r="AT227" s="179" t="s">
        <v>162</v>
      </c>
      <c r="AU227" s="179" t="s">
        <v>84</v>
      </c>
      <c r="AV227" s="10" t="s">
        <v>133</v>
      </c>
      <c r="AW227" s="10" t="s">
        <v>32</v>
      </c>
      <c r="AX227" s="10" t="s">
        <v>84</v>
      </c>
      <c r="AY227" s="179" t="s">
        <v>154</v>
      </c>
    </row>
    <row r="228" spans="2:65" s="1" customFormat="1" ht="31.5" customHeight="1" x14ac:dyDescent="0.3">
      <c r="B228" s="34"/>
      <c r="C228" s="164" t="s">
        <v>324</v>
      </c>
      <c r="D228" s="164" t="s">
        <v>155</v>
      </c>
      <c r="E228" s="165" t="s">
        <v>325</v>
      </c>
      <c r="F228" s="275" t="s">
        <v>326</v>
      </c>
      <c r="G228" s="276"/>
      <c r="H228" s="276"/>
      <c r="I228" s="276"/>
      <c r="J228" s="166" t="s">
        <v>217</v>
      </c>
      <c r="K228" s="167">
        <v>0.67800000000000005</v>
      </c>
      <c r="L228" s="277">
        <v>0</v>
      </c>
      <c r="M228" s="276"/>
      <c r="N228" s="278">
        <f>ROUND(L228*K228,3)</f>
        <v>0</v>
      </c>
      <c r="O228" s="276"/>
      <c r="P228" s="276"/>
      <c r="Q228" s="276"/>
      <c r="R228" s="36"/>
      <c r="T228" s="168" t="s">
        <v>18</v>
      </c>
      <c r="U228" s="43" t="s">
        <v>44</v>
      </c>
      <c r="V228" s="35"/>
      <c r="W228" s="169">
        <f>V228*K228</f>
        <v>0</v>
      </c>
      <c r="X228" s="169">
        <v>0</v>
      </c>
      <c r="Y228" s="169">
        <f>X228*K228</f>
        <v>0</v>
      </c>
      <c r="Z228" s="169">
        <v>0</v>
      </c>
      <c r="AA228" s="170">
        <f>Z228*K228</f>
        <v>0</v>
      </c>
      <c r="AR228" s="17" t="s">
        <v>239</v>
      </c>
      <c r="AT228" s="17" t="s">
        <v>155</v>
      </c>
      <c r="AU228" s="17" t="s">
        <v>84</v>
      </c>
      <c r="AY228" s="17" t="s">
        <v>154</v>
      </c>
      <c r="BE228" s="109">
        <f>IF(U228="základná",N228,0)</f>
        <v>0</v>
      </c>
      <c r="BF228" s="109">
        <f>IF(U228="znížená",N228,0)</f>
        <v>0</v>
      </c>
      <c r="BG228" s="109">
        <f>IF(U228="zákl. prenesená",N228,0)</f>
        <v>0</v>
      </c>
      <c r="BH228" s="109">
        <f>IF(U228="zníž. prenesená",N228,0)</f>
        <v>0</v>
      </c>
      <c r="BI228" s="109">
        <f>IF(U228="nulová",N228,0)</f>
        <v>0</v>
      </c>
      <c r="BJ228" s="17" t="s">
        <v>133</v>
      </c>
      <c r="BK228" s="171">
        <f>ROUND(L228*K228,3)</f>
        <v>0</v>
      </c>
      <c r="BL228" s="17" t="s">
        <v>239</v>
      </c>
      <c r="BM228" s="17" t="s">
        <v>327</v>
      </c>
    </row>
    <row r="229" spans="2:65" s="9" customFormat="1" ht="37.35" customHeight="1" x14ac:dyDescent="0.35">
      <c r="B229" s="154"/>
      <c r="C229" s="155"/>
      <c r="D229" s="156" t="s">
        <v>116</v>
      </c>
      <c r="E229" s="156"/>
      <c r="F229" s="156"/>
      <c r="G229" s="156"/>
      <c r="H229" s="156"/>
      <c r="I229" s="156"/>
      <c r="J229" s="156"/>
      <c r="K229" s="156"/>
      <c r="L229" s="156"/>
      <c r="M229" s="156"/>
      <c r="N229" s="304">
        <f>BK229</f>
        <v>0</v>
      </c>
      <c r="O229" s="305"/>
      <c r="P229" s="305"/>
      <c r="Q229" s="305"/>
      <c r="R229" s="157"/>
      <c r="T229" s="158"/>
      <c r="U229" s="155"/>
      <c r="V229" s="155"/>
      <c r="W229" s="159">
        <f>W230+W345+W407+W428+W453+W480+W509</f>
        <v>0</v>
      </c>
      <c r="X229" s="155"/>
      <c r="Y229" s="159">
        <f>Y230+Y345+Y407+Y428+Y453+Y480+Y509</f>
        <v>36.915527100000013</v>
      </c>
      <c r="Z229" s="155"/>
      <c r="AA229" s="160">
        <f>AA230+AA345+AA407+AA428+AA453+AA480+AA509</f>
        <v>16.237540199999998</v>
      </c>
      <c r="AR229" s="161" t="s">
        <v>133</v>
      </c>
      <c r="AT229" s="162" t="s">
        <v>76</v>
      </c>
      <c r="AU229" s="162" t="s">
        <v>77</v>
      </c>
      <c r="AY229" s="161" t="s">
        <v>154</v>
      </c>
      <c r="BK229" s="163">
        <f>BK230+BK345+BK407+BK428+BK453+BK480+BK509</f>
        <v>0</v>
      </c>
    </row>
    <row r="230" spans="2:65" s="9" customFormat="1" ht="19.899999999999999" customHeight="1" x14ac:dyDescent="0.3">
      <c r="B230" s="154"/>
      <c r="C230" s="155"/>
      <c r="D230" s="188" t="s">
        <v>117</v>
      </c>
      <c r="E230" s="188"/>
      <c r="F230" s="188"/>
      <c r="G230" s="188"/>
      <c r="H230" s="188"/>
      <c r="I230" s="188"/>
      <c r="J230" s="188"/>
      <c r="K230" s="188"/>
      <c r="L230" s="188"/>
      <c r="M230" s="188"/>
      <c r="N230" s="300">
        <f>BK230</f>
        <v>0</v>
      </c>
      <c r="O230" s="301"/>
      <c r="P230" s="301"/>
      <c r="Q230" s="301"/>
      <c r="R230" s="157"/>
      <c r="T230" s="158"/>
      <c r="U230" s="155"/>
      <c r="V230" s="155"/>
      <c r="W230" s="159">
        <f>SUM(W231:W344)</f>
        <v>0</v>
      </c>
      <c r="X230" s="155"/>
      <c r="Y230" s="159">
        <f>SUM(Y231:Y344)</f>
        <v>21.100845480000004</v>
      </c>
      <c r="Z230" s="155"/>
      <c r="AA230" s="160">
        <f>SUM(AA231:AA344)</f>
        <v>0</v>
      </c>
      <c r="AR230" s="161" t="s">
        <v>133</v>
      </c>
      <c r="AT230" s="162" t="s">
        <v>76</v>
      </c>
      <c r="AU230" s="162" t="s">
        <v>84</v>
      </c>
      <c r="AY230" s="161" t="s">
        <v>154</v>
      </c>
      <c r="BK230" s="163">
        <f>SUM(BK231:BK344)</f>
        <v>0</v>
      </c>
    </row>
    <row r="231" spans="2:65" s="1" customFormat="1" ht="31.5" customHeight="1" x14ac:dyDescent="0.3">
      <c r="B231" s="34"/>
      <c r="C231" s="164" t="s">
        <v>328</v>
      </c>
      <c r="D231" s="164" t="s">
        <v>155</v>
      </c>
      <c r="E231" s="165" t="s">
        <v>329</v>
      </c>
      <c r="F231" s="275" t="s">
        <v>330</v>
      </c>
      <c r="G231" s="276"/>
      <c r="H231" s="276"/>
      <c r="I231" s="276"/>
      <c r="J231" s="166" t="s">
        <v>167</v>
      </c>
      <c r="K231" s="167">
        <v>1504.0039999999999</v>
      </c>
      <c r="L231" s="277">
        <v>0</v>
      </c>
      <c r="M231" s="276"/>
      <c r="N231" s="278">
        <f>ROUND(L231*K231,3)</f>
        <v>0</v>
      </c>
      <c r="O231" s="276"/>
      <c r="P231" s="276"/>
      <c r="Q231" s="276"/>
      <c r="R231" s="36"/>
      <c r="T231" s="168" t="s">
        <v>18</v>
      </c>
      <c r="U231" s="43" t="s">
        <v>44</v>
      </c>
      <c r="V231" s="35"/>
      <c r="W231" s="169">
        <f>V231*K231</f>
        <v>0</v>
      </c>
      <c r="X231" s="169">
        <v>0</v>
      </c>
      <c r="Y231" s="169">
        <f>X231*K231</f>
        <v>0</v>
      </c>
      <c r="Z231" s="169">
        <v>0</v>
      </c>
      <c r="AA231" s="170">
        <f>Z231*K231</f>
        <v>0</v>
      </c>
      <c r="AR231" s="17" t="s">
        <v>239</v>
      </c>
      <c r="AT231" s="17" t="s">
        <v>155</v>
      </c>
      <c r="AU231" s="17" t="s">
        <v>133</v>
      </c>
      <c r="AY231" s="17" t="s">
        <v>154</v>
      </c>
      <c r="BE231" s="109">
        <f>IF(U231="základná",N231,0)</f>
        <v>0</v>
      </c>
      <c r="BF231" s="109">
        <f>IF(U231="znížená",N231,0)</f>
        <v>0</v>
      </c>
      <c r="BG231" s="109">
        <f>IF(U231="zákl. prenesená",N231,0)</f>
        <v>0</v>
      </c>
      <c r="BH231" s="109">
        <f>IF(U231="zníž. prenesená",N231,0)</f>
        <v>0</v>
      </c>
      <c r="BI231" s="109">
        <f>IF(U231="nulová",N231,0)</f>
        <v>0</v>
      </c>
      <c r="BJ231" s="17" t="s">
        <v>133</v>
      </c>
      <c r="BK231" s="171">
        <f>ROUND(L231*K231,3)</f>
        <v>0</v>
      </c>
      <c r="BL231" s="17" t="s">
        <v>239</v>
      </c>
      <c r="BM231" s="17" t="s">
        <v>331</v>
      </c>
    </row>
    <row r="232" spans="2:65" s="12" customFormat="1" ht="22.5" customHeight="1" x14ac:dyDescent="0.3">
      <c r="B232" s="189"/>
      <c r="C232" s="190"/>
      <c r="D232" s="190"/>
      <c r="E232" s="191" t="s">
        <v>18</v>
      </c>
      <c r="F232" s="284" t="s">
        <v>197</v>
      </c>
      <c r="G232" s="285"/>
      <c r="H232" s="285"/>
      <c r="I232" s="285"/>
      <c r="J232" s="190"/>
      <c r="K232" s="192" t="s">
        <v>18</v>
      </c>
      <c r="L232" s="190"/>
      <c r="M232" s="190"/>
      <c r="N232" s="190"/>
      <c r="O232" s="190"/>
      <c r="P232" s="190"/>
      <c r="Q232" s="190"/>
      <c r="R232" s="193"/>
      <c r="T232" s="194"/>
      <c r="U232" s="190"/>
      <c r="V232" s="190"/>
      <c r="W232" s="190"/>
      <c r="X232" s="190"/>
      <c r="Y232" s="190"/>
      <c r="Z232" s="190"/>
      <c r="AA232" s="195"/>
      <c r="AT232" s="196" t="s">
        <v>162</v>
      </c>
      <c r="AU232" s="196" t="s">
        <v>133</v>
      </c>
      <c r="AV232" s="12" t="s">
        <v>84</v>
      </c>
      <c r="AW232" s="12" t="s">
        <v>32</v>
      </c>
      <c r="AX232" s="12" t="s">
        <v>77</v>
      </c>
      <c r="AY232" s="196" t="s">
        <v>154</v>
      </c>
    </row>
    <row r="233" spans="2:65" s="10" customFormat="1" ht="22.5" customHeight="1" x14ac:dyDescent="0.3">
      <c r="B233" s="172"/>
      <c r="C233" s="173"/>
      <c r="D233" s="173"/>
      <c r="E233" s="174" t="s">
        <v>18</v>
      </c>
      <c r="F233" s="281" t="s">
        <v>332</v>
      </c>
      <c r="G233" s="280"/>
      <c r="H233" s="280"/>
      <c r="I233" s="280"/>
      <c r="J233" s="173"/>
      <c r="K233" s="175">
        <v>24.84</v>
      </c>
      <c r="L233" s="173"/>
      <c r="M233" s="173"/>
      <c r="N233" s="173"/>
      <c r="O233" s="173"/>
      <c r="P233" s="173"/>
      <c r="Q233" s="173"/>
      <c r="R233" s="176"/>
      <c r="T233" s="177"/>
      <c r="U233" s="173"/>
      <c r="V233" s="173"/>
      <c r="W233" s="173"/>
      <c r="X233" s="173"/>
      <c r="Y233" s="173"/>
      <c r="Z233" s="173"/>
      <c r="AA233" s="178"/>
      <c r="AT233" s="179" t="s">
        <v>162</v>
      </c>
      <c r="AU233" s="179" t="s">
        <v>133</v>
      </c>
      <c r="AV233" s="10" t="s">
        <v>133</v>
      </c>
      <c r="AW233" s="10" t="s">
        <v>32</v>
      </c>
      <c r="AX233" s="10" t="s">
        <v>77</v>
      </c>
      <c r="AY233" s="179" t="s">
        <v>154</v>
      </c>
    </row>
    <row r="234" spans="2:65" s="10" customFormat="1" ht="22.5" customHeight="1" x14ac:dyDescent="0.3">
      <c r="B234" s="172"/>
      <c r="C234" s="173"/>
      <c r="D234" s="173"/>
      <c r="E234" s="174" t="s">
        <v>18</v>
      </c>
      <c r="F234" s="281" t="s">
        <v>333</v>
      </c>
      <c r="G234" s="280"/>
      <c r="H234" s="280"/>
      <c r="I234" s="280"/>
      <c r="J234" s="173"/>
      <c r="K234" s="175">
        <v>6.6989999999999998</v>
      </c>
      <c r="L234" s="173"/>
      <c r="M234" s="173"/>
      <c r="N234" s="173"/>
      <c r="O234" s="173"/>
      <c r="P234" s="173"/>
      <c r="Q234" s="173"/>
      <c r="R234" s="176"/>
      <c r="T234" s="177"/>
      <c r="U234" s="173"/>
      <c r="V234" s="173"/>
      <c r="W234" s="173"/>
      <c r="X234" s="173"/>
      <c r="Y234" s="173"/>
      <c r="Z234" s="173"/>
      <c r="AA234" s="178"/>
      <c r="AT234" s="179" t="s">
        <v>162</v>
      </c>
      <c r="AU234" s="179" t="s">
        <v>133</v>
      </c>
      <c r="AV234" s="10" t="s">
        <v>133</v>
      </c>
      <c r="AW234" s="10" t="s">
        <v>32</v>
      </c>
      <c r="AX234" s="10" t="s">
        <v>77</v>
      </c>
      <c r="AY234" s="179" t="s">
        <v>154</v>
      </c>
    </row>
    <row r="235" spans="2:65" s="12" customFormat="1" ht="22.5" customHeight="1" x14ac:dyDescent="0.3">
      <c r="B235" s="189"/>
      <c r="C235" s="190"/>
      <c r="D235" s="190"/>
      <c r="E235" s="191" t="s">
        <v>18</v>
      </c>
      <c r="F235" s="286" t="s">
        <v>199</v>
      </c>
      <c r="G235" s="285"/>
      <c r="H235" s="285"/>
      <c r="I235" s="285"/>
      <c r="J235" s="190"/>
      <c r="K235" s="192" t="s">
        <v>18</v>
      </c>
      <c r="L235" s="190"/>
      <c r="M235" s="190"/>
      <c r="N235" s="190"/>
      <c r="O235" s="190"/>
      <c r="P235" s="190"/>
      <c r="Q235" s="190"/>
      <c r="R235" s="193"/>
      <c r="T235" s="194"/>
      <c r="U235" s="190"/>
      <c r="V235" s="190"/>
      <c r="W235" s="190"/>
      <c r="X235" s="190"/>
      <c r="Y235" s="190"/>
      <c r="Z235" s="190"/>
      <c r="AA235" s="195"/>
      <c r="AT235" s="196" t="s">
        <v>162</v>
      </c>
      <c r="AU235" s="196" t="s">
        <v>133</v>
      </c>
      <c r="AV235" s="12" t="s">
        <v>84</v>
      </c>
      <c r="AW235" s="12" t="s">
        <v>32</v>
      </c>
      <c r="AX235" s="12" t="s">
        <v>77</v>
      </c>
      <c r="AY235" s="196" t="s">
        <v>154</v>
      </c>
    </row>
    <row r="236" spans="2:65" s="10" customFormat="1" ht="22.5" customHeight="1" x14ac:dyDescent="0.3">
      <c r="B236" s="172"/>
      <c r="C236" s="173"/>
      <c r="D236" s="173"/>
      <c r="E236" s="174" t="s">
        <v>18</v>
      </c>
      <c r="F236" s="281" t="s">
        <v>206</v>
      </c>
      <c r="G236" s="280"/>
      <c r="H236" s="280"/>
      <c r="I236" s="280"/>
      <c r="J236" s="173"/>
      <c r="K236" s="175">
        <v>33.119999999999997</v>
      </c>
      <c r="L236" s="173"/>
      <c r="M236" s="173"/>
      <c r="N236" s="173"/>
      <c r="O236" s="173"/>
      <c r="P236" s="173"/>
      <c r="Q236" s="173"/>
      <c r="R236" s="176"/>
      <c r="T236" s="177"/>
      <c r="U236" s="173"/>
      <c r="V236" s="173"/>
      <c r="W236" s="173"/>
      <c r="X236" s="173"/>
      <c r="Y236" s="173"/>
      <c r="Z236" s="173"/>
      <c r="AA236" s="178"/>
      <c r="AT236" s="179" t="s">
        <v>162</v>
      </c>
      <c r="AU236" s="179" t="s">
        <v>133</v>
      </c>
      <c r="AV236" s="10" t="s">
        <v>133</v>
      </c>
      <c r="AW236" s="10" t="s">
        <v>32</v>
      </c>
      <c r="AX236" s="10" t="s">
        <v>77</v>
      </c>
      <c r="AY236" s="179" t="s">
        <v>154</v>
      </c>
    </row>
    <row r="237" spans="2:65" s="10" customFormat="1" ht="22.5" customHeight="1" x14ac:dyDescent="0.3">
      <c r="B237" s="172"/>
      <c r="C237" s="173"/>
      <c r="D237" s="173"/>
      <c r="E237" s="174" t="s">
        <v>18</v>
      </c>
      <c r="F237" s="281" t="s">
        <v>334</v>
      </c>
      <c r="G237" s="280"/>
      <c r="H237" s="280"/>
      <c r="I237" s="280"/>
      <c r="J237" s="173"/>
      <c r="K237" s="175">
        <v>7.3049999999999997</v>
      </c>
      <c r="L237" s="173"/>
      <c r="M237" s="173"/>
      <c r="N237" s="173"/>
      <c r="O237" s="173"/>
      <c r="P237" s="173"/>
      <c r="Q237" s="173"/>
      <c r="R237" s="176"/>
      <c r="T237" s="177"/>
      <c r="U237" s="173"/>
      <c r="V237" s="173"/>
      <c r="W237" s="173"/>
      <c r="X237" s="173"/>
      <c r="Y237" s="173"/>
      <c r="Z237" s="173"/>
      <c r="AA237" s="178"/>
      <c r="AT237" s="179" t="s">
        <v>162</v>
      </c>
      <c r="AU237" s="179" t="s">
        <v>133</v>
      </c>
      <c r="AV237" s="10" t="s">
        <v>133</v>
      </c>
      <c r="AW237" s="10" t="s">
        <v>32</v>
      </c>
      <c r="AX237" s="10" t="s">
        <v>77</v>
      </c>
      <c r="AY237" s="179" t="s">
        <v>154</v>
      </c>
    </row>
    <row r="238" spans="2:65" s="13" customFormat="1" ht="22.5" customHeight="1" x14ac:dyDescent="0.3">
      <c r="B238" s="201"/>
      <c r="C238" s="202"/>
      <c r="D238" s="202"/>
      <c r="E238" s="203" t="s">
        <v>18</v>
      </c>
      <c r="F238" s="291" t="s">
        <v>335</v>
      </c>
      <c r="G238" s="292"/>
      <c r="H238" s="292"/>
      <c r="I238" s="292"/>
      <c r="J238" s="202"/>
      <c r="K238" s="204">
        <v>71.963999999999999</v>
      </c>
      <c r="L238" s="202"/>
      <c r="M238" s="202"/>
      <c r="N238" s="202"/>
      <c r="O238" s="202"/>
      <c r="P238" s="202"/>
      <c r="Q238" s="202"/>
      <c r="R238" s="205"/>
      <c r="T238" s="206"/>
      <c r="U238" s="202"/>
      <c r="V238" s="202"/>
      <c r="W238" s="202"/>
      <c r="X238" s="202"/>
      <c r="Y238" s="202"/>
      <c r="Z238" s="202"/>
      <c r="AA238" s="207"/>
      <c r="AT238" s="208" t="s">
        <v>162</v>
      </c>
      <c r="AU238" s="208" t="s">
        <v>133</v>
      </c>
      <c r="AV238" s="13" t="s">
        <v>171</v>
      </c>
      <c r="AW238" s="13" t="s">
        <v>32</v>
      </c>
      <c r="AX238" s="13" t="s">
        <v>77</v>
      </c>
      <c r="AY238" s="208" t="s">
        <v>154</v>
      </c>
    </row>
    <row r="239" spans="2:65" s="12" customFormat="1" ht="22.5" customHeight="1" x14ac:dyDescent="0.3">
      <c r="B239" s="189"/>
      <c r="C239" s="190"/>
      <c r="D239" s="190"/>
      <c r="E239" s="191" t="s">
        <v>18</v>
      </c>
      <c r="F239" s="286" t="s">
        <v>336</v>
      </c>
      <c r="G239" s="285"/>
      <c r="H239" s="285"/>
      <c r="I239" s="285"/>
      <c r="J239" s="190"/>
      <c r="K239" s="192" t="s">
        <v>18</v>
      </c>
      <c r="L239" s="190"/>
      <c r="M239" s="190"/>
      <c r="N239" s="190"/>
      <c r="O239" s="190"/>
      <c r="P239" s="190"/>
      <c r="Q239" s="190"/>
      <c r="R239" s="193"/>
      <c r="T239" s="194"/>
      <c r="U239" s="190"/>
      <c r="V239" s="190"/>
      <c r="W239" s="190"/>
      <c r="X239" s="190"/>
      <c r="Y239" s="190"/>
      <c r="Z239" s="190"/>
      <c r="AA239" s="195"/>
      <c r="AT239" s="196" t="s">
        <v>162</v>
      </c>
      <c r="AU239" s="196" t="s">
        <v>133</v>
      </c>
      <c r="AV239" s="12" t="s">
        <v>84</v>
      </c>
      <c r="AW239" s="12" t="s">
        <v>32</v>
      </c>
      <c r="AX239" s="12" t="s">
        <v>77</v>
      </c>
      <c r="AY239" s="196" t="s">
        <v>154</v>
      </c>
    </row>
    <row r="240" spans="2:65" s="10" customFormat="1" ht="22.5" customHeight="1" x14ac:dyDescent="0.3">
      <c r="B240" s="172"/>
      <c r="C240" s="173"/>
      <c r="D240" s="173"/>
      <c r="E240" s="174" t="s">
        <v>18</v>
      </c>
      <c r="F240" s="281" t="s">
        <v>337</v>
      </c>
      <c r="G240" s="280"/>
      <c r="H240" s="280"/>
      <c r="I240" s="280"/>
      <c r="J240" s="173"/>
      <c r="K240" s="175">
        <v>631.75</v>
      </c>
      <c r="L240" s="173"/>
      <c r="M240" s="173"/>
      <c r="N240" s="173"/>
      <c r="O240" s="173"/>
      <c r="P240" s="173"/>
      <c r="Q240" s="173"/>
      <c r="R240" s="176"/>
      <c r="T240" s="177"/>
      <c r="U240" s="173"/>
      <c r="V240" s="173"/>
      <c r="W240" s="173"/>
      <c r="X240" s="173"/>
      <c r="Y240" s="173"/>
      <c r="Z240" s="173"/>
      <c r="AA240" s="178"/>
      <c r="AT240" s="179" t="s">
        <v>162</v>
      </c>
      <c r="AU240" s="179" t="s">
        <v>133</v>
      </c>
      <c r="AV240" s="10" t="s">
        <v>133</v>
      </c>
      <c r="AW240" s="10" t="s">
        <v>32</v>
      </c>
      <c r="AX240" s="10" t="s">
        <v>77</v>
      </c>
      <c r="AY240" s="179" t="s">
        <v>154</v>
      </c>
    </row>
    <row r="241" spans="2:65" s="10" customFormat="1" ht="22.5" customHeight="1" x14ac:dyDescent="0.3">
      <c r="B241" s="172"/>
      <c r="C241" s="173"/>
      <c r="D241" s="173"/>
      <c r="E241" s="174" t="s">
        <v>18</v>
      </c>
      <c r="F241" s="281" t="s">
        <v>338</v>
      </c>
      <c r="G241" s="280"/>
      <c r="H241" s="280"/>
      <c r="I241" s="280"/>
      <c r="J241" s="173"/>
      <c r="K241" s="175">
        <v>56.65</v>
      </c>
      <c r="L241" s="173"/>
      <c r="M241" s="173"/>
      <c r="N241" s="173"/>
      <c r="O241" s="173"/>
      <c r="P241" s="173"/>
      <c r="Q241" s="173"/>
      <c r="R241" s="176"/>
      <c r="T241" s="177"/>
      <c r="U241" s="173"/>
      <c r="V241" s="173"/>
      <c r="W241" s="173"/>
      <c r="X241" s="173"/>
      <c r="Y241" s="173"/>
      <c r="Z241" s="173"/>
      <c r="AA241" s="178"/>
      <c r="AT241" s="179" t="s">
        <v>162</v>
      </c>
      <c r="AU241" s="179" t="s">
        <v>133</v>
      </c>
      <c r="AV241" s="10" t="s">
        <v>133</v>
      </c>
      <c r="AW241" s="10" t="s">
        <v>32</v>
      </c>
      <c r="AX241" s="10" t="s">
        <v>77</v>
      </c>
      <c r="AY241" s="179" t="s">
        <v>154</v>
      </c>
    </row>
    <row r="242" spans="2:65" s="12" customFormat="1" ht="22.5" customHeight="1" x14ac:dyDescent="0.3">
      <c r="B242" s="189"/>
      <c r="C242" s="190"/>
      <c r="D242" s="190"/>
      <c r="E242" s="191" t="s">
        <v>18</v>
      </c>
      <c r="F242" s="286" t="s">
        <v>339</v>
      </c>
      <c r="G242" s="285"/>
      <c r="H242" s="285"/>
      <c r="I242" s="285"/>
      <c r="J242" s="190"/>
      <c r="K242" s="192" t="s">
        <v>18</v>
      </c>
      <c r="L242" s="190"/>
      <c r="M242" s="190"/>
      <c r="N242" s="190"/>
      <c r="O242" s="190"/>
      <c r="P242" s="190"/>
      <c r="Q242" s="190"/>
      <c r="R242" s="193"/>
      <c r="T242" s="194"/>
      <c r="U242" s="190"/>
      <c r="V242" s="190"/>
      <c r="W242" s="190"/>
      <c r="X242" s="190"/>
      <c r="Y242" s="190"/>
      <c r="Z242" s="190"/>
      <c r="AA242" s="195"/>
      <c r="AT242" s="196" t="s">
        <v>162</v>
      </c>
      <c r="AU242" s="196" t="s">
        <v>133</v>
      </c>
      <c r="AV242" s="12" t="s">
        <v>84</v>
      </c>
      <c r="AW242" s="12" t="s">
        <v>32</v>
      </c>
      <c r="AX242" s="12" t="s">
        <v>77</v>
      </c>
      <c r="AY242" s="196" t="s">
        <v>154</v>
      </c>
    </row>
    <row r="243" spans="2:65" s="10" customFormat="1" ht="22.5" customHeight="1" x14ac:dyDescent="0.3">
      <c r="B243" s="172"/>
      <c r="C243" s="173"/>
      <c r="D243" s="173"/>
      <c r="E243" s="174" t="s">
        <v>18</v>
      </c>
      <c r="F243" s="281" t="s">
        <v>340</v>
      </c>
      <c r="G243" s="280"/>
      <c r="H243" s="280"/>
      <c r="I243" s="280"/>
      <c r="J243" s="173"/>
      <c r="K243" s="175">
        <v>687.24</v>
      </c>
      <c r="L243" s="173"/>
      <c r="M243" s="173"/>
      <c r="N243" s="173"/>
      <c r="O243" s="173"/>
      <c r="P243" s="173"/>
      <c r="Q243" s="173"/>
      <c r="R243" s="176"/>
      <c r="T243" s="177"/>
      <c r="U243" s="173"/>
      <c r="V243" s="173"/>
      <c r="W243" s="173"/>
      <c r="X243" s="173"/>
      <c r="Y243" s="173"/>
      <c r="Z243" s="173"/>
      <c r="AA243" s="178"/>
      <c r="AT243" s="179" t="s">
        <v>162</v>
      </c>
      <c r="AU243" s="179" t="s">
        <v>133</v>
      </c>
      <c r="AV243" s="10" t="s">
        <v>133</v>
      </c>
      <c r="AW243" s="10" t="s">
        <v>32</v>
      </c>
      <c r="AX243" s="10" t="s">
        <v>77</v>
      </c>
      <c r="AY243" s="179" t="s">
        <v>154</v>
      </c>
    </row>
    <row r="244" spans="2:65" s="10" customFormat="1" ht="22.5" customHeight="1" x14ac:dyDescent="0.3">
      <c r="B244" s="172"/>
      <c r="C244" s="173"/>
      <c r="D244" s="173"/>
      <c r="E244" s="174" t="s">
        <v>18</v>
      </c>
      <c r="F244" s="281" t="s">
        <v>341</v>
      </c>
      <c r="G244" s="280"/>
      <c r="H244" s="280"/>
      <c r="I244" s="280"/>
      <c r="J244" s="173"/>
      <c r="K244" s="175">
        <v>56.4</v>
      </c>
      <c r="L244" s="173"/>
      <c r="M244" s="173"/>
      <c r="N244" s="173"/>
      <c r="O244" s="173"/>
      <c r="P244" s="173"/>
      <c r="Q244" s="173"/>
      <c r="R244" s="176"/>
      <c r="T244" s="177"/>
      <c r="U244" s="173"/>
      <c r="V244" s="173"/>
      <c r="W244" s="173"/>
      <c r="X244" s="173"/>
      <c r="Y244" s="173"/>
      <c r="Z244" s="173"/>
      <c r="AA244" s="178"/>
      <c r="AT244" s="179" t="s">
        <v>162</v>
      </c>
      <c r="AU244" s="179" t="s">
        <v>133</v>
      </c>
      <c r="AV244" s="10" t="s">
        <v>133</v>
      </c>
      <c r="AW244" s="10" t="s">
        <v>32</v>
      </c>
      <c r="AX244" s="10" t="s">
        <v>77</v>
      </c>
      <c r="AY244" s="179" t="s">
        <v>154</v>
      </c>
    </row>
    <row r="245" spans="2:65" s="13" customFormat="1" ht="22.5" customHeight="1" x14ac:dyDescent="0.3">
      <c r="B245" s="201"/>
      <c r="C245" s="202"/>
      <c r="D245" s="202"/>
      <c r="E245" s="203" t="s">
        <v>18</v>
      </c>
      <c r="F245" s="291" t="s">
        <v>335</v>
      </c>
      <c r="G245" s="292"/>
      <c r="H245" s="292"/>
      <c r="I245" s="292"/>
      <c r="J245" s="202"/>
      <c r="K245" s="204">
        <v>1432.04</v>
      </c>
      <c r="L245" s="202"/>
      <c r="M245" s="202"/>
      <c r="N245" s="202"/>
      <c r="O245" s="202"/>
      <c r="P245" s="202"/>
      <c r="Q245" s="202"/>
      <c r="R245" s="205"/>
      <c r="T245" s="206"/>
      <c r="U245" s="202"/>
      <c r="V245" s="202"/>
      <c r="W245" s="202"/>
      <c r="X245" s="202"/>
      <c r="Y245" s="202"/>
      <c r="Z245" s="202"/>
      <c r="AA245" s="207"/>
      <c r="AT245" s="208" t="s">
        <v>162</v>
      </c>
      <c r="AU245" s="208" t="s">
        <v>133</v>
      </c>
      <c r="AV245" s="13" t="s">
        <v>171</v>
      </c>
      <c r="AW245" s="13" t="s">
        <v>32</v>
      </c>
      <c r="AX245" s="13" t="s">
        <v>77</v>
      </c>
      <c r="AY245" s="208" t="s">
        <v>154</v>
      </c>
    </row>
    <row r="246" spans="2:65" s="11" customFormat="1" ht="22.5" customHeight="1" x14ac:dyDescent="0.3">
      <c r="B246" s="180"/>
      <c r="C246" s="181"/>
      <c r="D246" s="181"/>
      <c r="E246" s="182" t="s">
        <v>18</v>
      </c>
      <c r="F246" s="282" t="s">
        <v>164</v>
      </c>
      <c r="G246" s="283"/>
      <c r="H246" s="283"/>
      <c r="I246" s="283"/>
      <c r="J246" s="181"/>
      <c r="K246" s="183">
        <v>1504.0039999999999</v>
      </c>
      <c r="L246" s="181"/>
      <c r="M246" s="181"/>
      <c r="N246" s="181"/>
      <c r="O246" s="181"/>
      <c r="P246" s="181"/>
      <c r="Q246" s="181"/>
      <c r="R246" s="184"/>
      <c r="T246" s="185"/>
      <c r="U246" s="181"/>
      <c r="V246" s="181"/>
      <c r="W246" s="181"/>
      <c r="X246" s="181"/>
      <c r="Y246" s="181"/>
      <c r="Z246" s="181"/>
      <c r="AA246" s="186"/>
      <c r="AT246" s="187" t="s">
        <v>162</v>
      </c>
      <c r="AU246" s="187" t="s">
        <v>133</v>
      </c>
      <c r="AV246" s="11" t="s">
        <v>159</v>
      </c>
      <c r="AW246" s="11" t="s">
        <v>32</v>
      </c>
      <c r="AX246" s="11" t="s">
        <v>84</v>
      </c>
      <c r="AY246" s="187" t="s">
        <v>154</v>
      </c>
    </row>
    <row r="247" spans="2:65" s="1" customFormat="1" ht="31.5" customHeight="1" x14ac:dyDescent="0.3">
      <c r="B247" s="34"/>
      <c r="C247" s="164" t="s">
        <v>342</v>
      </c>
      <c r="D247" s="164" t="s">
        <v>155</v>
      </c>
      <c r="E247" s="165" t="s">
        <v>343</v>
      </c>
      <c r="F247" s="275" t="s">
        <v>344</v>
      </c>
      <c r="G247" s="276"/>
      <c r="H247" s="276"/>
      <c r="I247" s="276"/>
      <c r="J247" s="166" t="s">
        <v>167</v>
      </c>
      <c r="K247" s="167">
        <v>1376.95</v>
      </c>
      <c r="L247" s="277">
        <v>0</v>
      </c>
      <c r="M247" s="276"/>
      <c r="N247" s="278">
        <f>ROUND(L247*K247,3)</f>
        <v>0</v>
      </c>
      <c r="O247" s="276"/>
      <c r="P247" s="276"/>
      <c r="Q247" s="276"/>
      <c r="R247" s="36"/>
      <c r="T247" s="168" t="s">
        <v>18</v>
      </c>
      <c r="U247" s="43" t="s">
        <v>44</v>
      </c>
      <c r="V247" s="35"/>
      <c r="W247" s="169">
        <f>V247*K247</f>
        <v>0</v>
      </c>
      <c r="X247" s="169">
        <v>0</v>
      </c>
      <c r="Y247" s="169">
        <f>X247*K247</f>
        <v>0</v>
      </c>
      <c r="Z247" s="169">
        <v>0</v>
      </c>
      <c r="AA247" s="170">
        <f>Z247*K247</f>
        <v>0</v>
      </c>
      <c r="AR247" s="17" t="s">
        <v>239</v>
      </c>
      <c r="AT247" s="17" t="s">
        <v>155</v>
      </c>
      <c r="AU247" s="17" t="s">
        <v>133</v>
      </c>
      <c r="AY247" s="17" t="s">
        <v>154</v>
      </c>
      <c r="BE247" s="109">
        <f>IF(U247="základná",N247,0)</f>
        <v>0</v>
      </c>
      <c r="BF247" s="109">
        <f>IF(U247="znížená",N247,0)</f>
        <v>0</v>
      </c>
      <c r="BG247" s="109">
        <f>IF(U247="zákl. prenesená",N247,0)</f>
        <v>0</v>
      </c>
      <c r="BH247" s="109">
        <f>IF(U247="zníž. prenesená",N247,0)</f>
        <v>0</v>
      </c>
      <c r="BI247" s="109">
        <f>IF(U247="nulová",N247,0)</f>
        <v>0</v>
      </c>
      <c r="BJ247" s="17" t="s">
        <v>133</v>
      </c>
      <c r="BK247" s="171">
        <f>ROUND(L247*K247,3)</f>
        <v>0</v>
      </c>
      <c r="BL247" s="17" t="s">
        <v>239</v>
      </c>
      <c r="BM247" s="17" t="s">
        <v>345</v>
      </c>
    </row>
    <row r="248" spans="2:65" s="12" customFormat="1" ht="22.5" customHeight="1" x14ac:dyDescent="0.3">
      <c r="B248" s="189"/>
      <c r="C248" s="190"/>
      <c r="D248" s="190"/>
      <c r="E248" s="191" t="s">
        <v>18</v>
      </c>
      <c r="F248" s="284" t="s">
        <v>197</v>
      </c>
      <c r="G248" s="285"/>
      <c r="H248" s="285"/>
      <c r="I248" s="285"/>
      <c r="J248" s="190"/>
      <c r="K248" s="192" t="s">
        <v>18</v>
      </c>
      <c r="L248" s="190"/>
      <c r="M248" s="190"/>
      <c r="N248" s="190"/>
      <c r="O248" s="190"/>
      <c r="P248" s="190"/>
      <c r="Q248" s="190"/>
      <c r="R248" s="193"/>
      <c r="T248" s="194"/>
      <c r="U248" s="190"/>
      <c r="V248" s="190"/>
      <c r="W248" s="190"/>
      <c r="X248" s="190"/>
      <c r="Y248" s="190"/>
      <c r="Z248" s="190"/>
      <c r="AA248" s="195"/>
      <c r="AT248" s="196" t="s">
        <v>162</v>
      </c>
      <c r="AU248" s="196" t="s">
        <v>133</v>
      </c>
      <c r="AV248" s="12" t="s">
        <v>84</v>
      </c>
      <c r="AW248" s="12" t="s">
        <v>32</v>
      </c>
      <c r="AX248" s="12" t="s">
        <v>77</v>
      </c>
      <c r="AY248" s="196" t="s">
        <v>154</v>
      </c>
    </row>
    <row r="249" spans="2:65" s="10" customFormat="1" ht="22.5" customHeight="1" x14ac:dyDescent="0.3">
      <c r="B249" s="172"/>
      <c r="C249" s="173"/>
      <c r="D249" s="173"/>
      <c r="E249" s="174" t="s">
        <v>18</v>
      </c>
      <c r="F249" s="281" t="s">
        <v>205</v>
      </c>
      <c r="G249" s="280"/>
      <c r="H249" s="280"/>
      <c r="I249" s="280"/>
      <c r="J249" s="173"/>
      <c r="K249" s="175">
        <v>24.84</v>
      </c>
      <c r="L249" s="173"/>
      <c r="M249" s="173"/>
      <c r="N249" s="173"/>
      <c r="O249" s="173"/>
      <c r="P249" s="173"/>
      <c r="Q249" s="173"/>
      <c r="R249" s="176"/>
      <c r="T249" s="177"/>
      <c r="U249" s="173"/>
      <c r="V249" s="173"/>
      <c r="W249" s="173"/>
      <c r="X249" s="173"/>
      <c r="Y249" s="173"/>
      <c r="Z249" s="173"/>
      <c r="AA249" s="178"/>
      <c r="AT249" s="179" t="s">
        <v>162</v>
      </c>
      <c r="AU249" s="179" t="s">
        <v>133</v>
      </c>
      <c r="AV249" s="10" t="s">
        <v>133</v>
      </c>
      <c r="AW249" s="10" t="s">
        <v>32</v>
      </c>
      <c r="AX249" s="10" t="s">
        <v>77</v>
      </c>
      <c r="AY249" s="179" t="s">
        <v>154</v>
      </c>
    </row>
    <row r="250" spans="2:65" s="12" customFormat="1" ht="22.5" customHeight="1" x14ac:dyDescent="0.3">
      <c r="B250" s="189"/>
      <c r="C250" s="190"/>
      <c r="D250" s="190"/>
      <c r="E250" s="191" t="s">
        <v>18</v>
      </c>
      <c r="F250" s="286" t="s">
        <v>199</v>
      </c>
      <c r="G250" s="285"/>
      <c r="H250" s="285"/>
      <c r="I250" s="285"/>
      <c r="J250" s="190"/>
      <c r="K250" s="192" t="s">
        <v>18</v>
      </c>
      <c r="L250" s="190"/>
      <c r="M250" s="190"/>
      <c r="N250" s="190"/>
      <c r="O250" s="190"/>
      <c r="P250" s="190"/>
      <c r="Q250" s="190"/>
      <c r="R250" s="193"/>
      <c r="T250" s="194"/>
      <c r="U250" s="190"/>
      <c r="V250" s="190"/>
      <c r="W250" s="190"/>
      <c r="X250" s="190"/>
      <c r="Y250" s="190"/>
      <c r="Z250" s="190"/>
      <c r="AA250" s="195"/>
      <c r="AT250" s="196" t="s">
        <v>162</v>
      </c>
      <c r="AU250" s="196" t="s">
        <v>133</v>
      </c>
      <c r="AV250" s="12" t="s">
        <v>84</v>
      </c>
      <c r="AW250" s="12" t="s">
        <v>32</v>
      </c>
      <c r="AX250" s="12" t="s">
        <v>77</v>
      </c>
      <c r="AY250" s="196" t="s">
        <v>154</v>
      </c>
    </row>
    <row r="251" spans="2:65" s="10" customFormat="1" ht="22.5" customHeight="1" x14ac:dyDescent="0.3">
      <c r="B251" s="172"/>
      <c r="C251" s="173"/>
      <c r="D251" s="173"/>
      <c r="E251" s="174" t="s">
        <v>18</v>
      </c>
      <c r="F251" s="281" t="s">
        <v>206</v>
      </c>
      <c r="G251" s="280"/>
      <c r="H251" s="280"/>
      <c r="I251" s="280"/>
      <c r="J251" s="173"/>
      <c r="K251" s="175">
        <v>33.119999999999997</v>
      </c>
      <c r="L251" s="173"/>
      <c r="M251" s="173"/>
      <c r="N251" s="173"/>
      <c r="O251" s="173"/>
      <c r="P251" s="173"/>
      <c r="Q251" s="173"/>
      <c r="R251" s="176"/>
      <c r="T251" s="177"/>
      <c r="U251" s="173"/>
      <c r="V251" s="173"/>
      <c r="W251" s="173"/>
      <c r="X251" s="173"/>
      <c r="Y251" s="173"/>
      <c r="Z251" s="173"/>
      <c r="AA251" s="178"/>
      <c r="AT251" s="179" t="s">
        <v>162</v>
      </c>
      <c r="AU251" s="179" t="s">
        <v>133</v>
      </c>
      <c r="AV251" s="10" t="s">
        <v>133</v>
      </c>
      <c r="AW251" s="10" t="s">
        <v>32</v>
      </c>
      <c r="AX251" s="10" t="s">
        <v>77</v>
      </c>
      <c r="AY251" s="179" t="s">
        <v>154</v>
      </c>
    </row>
    <row r="252" spans="2:65" s="13" customFormat="1" ht="22.5" customHeight="1" x14ac:dyDescent="0.3">
      <c r="B252" s="201"/>
      <c r="C252" s="202"/>
      <c r="D252" s="202"/>
      <c r="E252" s="203" t="s">
        <v>18</v>
      </c>
      <c r="F252" s="291" t="s">
        <v>335</v>
      </c>
      <c r="G252" s="292"/>
      <c r="H252" s="292"/>
      <c r="I252" s="292"/>
      <c r="J252" s="202"/>
      <c r="K252" s="204">
        <v>57.96</v>
      </c>
      <c r="L252" s="202"/>
      <c r="M252" s="202"/>
      <c r="N252" s="202"/>
      <c r="O252" s="202"/>
      <c r="P252" s="202"/>
      <c r="Q252" s="202"/>
      <c r="R252" s="205"/>
      <c r="T252" s="206"/>
      <c r="U252" s="202"/>
      <c r="V252" s="202"/>
      <c r="W252" s="202"/>
      <c r="X252" s="202"/>
      <c r="Y252" s="202"/>
      <c r="Z252" s="202"/>
      <c r="AA252" s="207"/>
      <c r="AT252" s="208" t="s">
        <v>162</v>
      </c>
      <c r="AU252" s="208" t="s">
        <v>133</v>
      </c>
      <c r="AV252" s="13" t="s">
        <v>171</v>
      </c>
      <c r="AW252" s="13" t="s">
        <v>32</v>
      </c>
      <c r="AX252" s="13" t="s">
        <v>77</v>
      </c>
      <c r="AY252" s="208" t="s">
        <v>154</v>
      </c>
    </row>
    <row r="253" spans="2:65" s="12" customFormat="1" ht="22.5" customHeight="1" x14ac:dyDescent="0.3">
      <c r="B253" s="189"/>
      <c r="C253" s="190"/>
      <c r="D253" s="190"/>
      <c r="E253" s="191" t="s">
        <v>18</v>
      </c>
      <c r="F253" s="286" t="s">
        <v>336</v>
      </c>
      <c r="G253" s="285"/>
      <c r="H253" s="285"/>
      <c r="I253" s="285"/>
      <c r="J253" s="190"/>
      <c r="K253" s="192" t="s">
        <v>18</v>
      </c>
      <c r="L253" s="190"/>
      <c r="M253" s="190"/>
      <c r="N253" s="190"/>
      <c r="O253" s="190"/>
      <c r="P253" s="190"/>
      <c r="Q253" s="190"/>
      <c r="R253" s="193"/>
      <c r="T253" s="194"/>
      <c r="U253" s="190"/>
      <c r="V253" s="190"/>
      <c r="W253" s="190"/>
      <c r="X253" s="190"/>
      <c r="Y253" s="190"/>
      <c r="Z253" s="190"/>
      <c r="AA253" s="195"/>
      <c r="AT253" s="196" t="s">
        <v>162</v>
      </c>
      <c r="AU253" s="196" t="s">
        <v>133</v>
      </c>
      <c r="AV253" s="12" t="s">
        <v>84</v>
      </c>
      <c r="AW253" s="12" t="s">
        <v>32</v>
      </c>
      <c r="AX253" s="12" t="s">
        <v>77</v>
      </c>
      <c r="AY253" s="196" t="s">
        <v>154</v>
      </c>
    </row>
    <row r="254" spans="2:65" s="10" customFormat="1" ht="22.5" customHeight="1" x14ac:dyDescent="0.3">
      <c r="B254" s="172"/>
      <c r="C254" s="173"/>
      <c r="D254" s="173"/>
      <c r="E254" s="174" t="s">
        <v>18</v>
      </c>
      <c r="F254" s="281" t="s">
        <v>337</v>
      </c>
      <c r="G254" s="280"/>
      <c r="H254" s="280"/>
      <c r="I254" s="280"/>
      <c r="J254" s="173"/>
      <c r="K254" s="175">
        <v>631.75</v>
      </c>
      <c r="L254" s="173"/>
      <c r="M254" s="173"/>
      <c r="N254" s="173"/>
      <c r="O254" s="173"/>
      <c r="P254" s="173"/>
      <c r="Q254" s="173"/>
      <c r="R254" s="176"/>
      <c r="T254" s="177"/>
      <c r="U254" s="173"/>
      <c r="V254" s="173"/>
      <c r="W254" s="173"/>
      <c r="X254" s="173"/>
      <c r="Y254" s="173"/>
      <c r="Z254" s="173"/>
      <c r="AA254" s="178"/>
      <c r="AT254" s="179" t="s">
        <v>162</v>
      </c>
      <c r="AU254" s="179" t="s">
        <v>133</v>
      </c>
      <c r="AV254" s="10" t="s">
        <v>133</v>
      </c>
      <c r="AW254" s="10" t="s">
        <v>32</v>
      </c>
      <c r="AX254" s="10" t="s">
        <v>77</v>
      </c>
      <c r="AY254" s="179" t="s">
        <v>154</v>
      </c>
    </row>
    <row r="255" spans="2:65" s="12" customFormat="1" ht="22.5" customHeight="1" x14ac:dyDescent="0.3">
      <c r="B255" s="189"/>
      <c r="C255" s="190"/>
      <c r="D255" s="190"/>
      <c r="E255" s="191" t="s">
        <v>18</v>
      </c>
      <c r="F255" s="286" t="s">
        <v>339</v>
      </c>
      <c r="G255" s="285"/>
      <c r="H255" s="285"/>
      <c r="I255" s="285"/>
      <c r="J255" s="190"/>
      <c r="K255" s="192" t="s">
        <v>18</v>
      </c>
      <c r="L255" s="190"/>
      <c r="M255" s="190"/>
      <c r="N255" s="190"/>
      <c r="O255" s="190"/>
      <c r="P255" s="190"/>
      <c r="Q255" s="190"/>
      <c r="R255" s="193"/>
      <c r="T255" s="194"/>
      <c r="U255" s="190"/>
      <c r="V255" s="190"/>
      <c r="W255" s="190"/>
      <c r="X255" s="190"/>
      <c r="Y255" s="190"/>
      <c r="Z255" s="190"/>
      <c r="AA255" s="195"/>
      <c r="AT255" s="196" t="s">
        <v>162</v>
      </c>
      <c r="AU255" s="196" t="s">
        <v>133</v>
      </c>
      <c r="AV255" s="12" t="s">
        <v>84</v>
      </c>
      <c r="AW255" s="12" t="s">
        <v>32</v>
      </c>
      <c r="AX255" s="12" t="s">
        <v>77</v>
      </c>
      <c r="AY255" s="196" t="s">
        <v>154</v>
      </c>
    </row>
    <row r="256" spans="2:65" s="10" customFormat="1" ht="22.5" customHeight="1" x14ac:dyDescent="0.3">
      <c r="B256" s="172"/>
      <c r="C256" s="173"/>
      <c r="D256" s="173"/>
      <c r="E256" s="174" t="s">
        <v>18</v>
      </c>
      <c r="F256" s="281" t="s">
        <v>340</v>
      </c>
      <c r="G256" s="280"/>
      <c r="H256" s="280"/>
      <c r="I256" s="280"/>
      <c r="J256" s="173"/>
      <c r="K256" s="175">
        <v>687.24</v>
      </c>
      <c r="L256" s="173"/>
      <c r="M256" s="173"/>
      <c r="N256" s="173"/>
      <c r="O256" s="173"/>
      <c r="P256" s="173"/>
      <c r="Q256" s="173"/>
      <c r="R256" s="176"/>
      <c r="T256" s="177"/>
      <c r="U256" s="173"/>
      <c r="V256" s="173"/>
      <c r="W256" s="173"/>
      <c r="X256" s="173"/>
      <c r="Y256" s="173"/>
      <c r="Z256" s="173"/>
      <c r="AA256" s="178"/>
      <c r="AT256" s="179" t="s">
        <v>162</v>
      </c>
      <c r="AU256" s="179" t="s">
        <v>133</v>
      </c>
      <c r="AV256" s="10" t="s">
        <v>133</v>
      </c>
      <c r="AW256" s="10" t="s">
        <v>32</v>
      </c>
      <c r="AX256" s="10" t="s">
        <v>77</v>
      </c>
      <c r="AY256" s="179" t="s">
        <v>154</v>
      </c>
    </row>
    <row r="257" spans="2:65" s="13" customFormat="1" ht="22.5" customHeight="1" x14ac:dyDescent="0.3">
      <c r="B257" s="201"/>
      <c r="C257" s="202"/>
      <c r="D257" s="202"/>
      <c r="E257" s="203" t="s">
        <v>18</v>
      </c>
      <c r="F257" s="291" t="s">
        <v>335</v>
      </c>
      <c r="G257" s="292"/>
      <c r="H257" s="292"/>
      <c r="I257" s="292"/>
      <c r="J257" s="202"/>
      <c r="K257" s="204">
        <v>1318.99</v>
      </c>
      <c r="L257" s="202"/>
      <c r="M257" s="202"/>
      <c r="N257" s="202"/>
      <c r="O257" s="202"/>
      <c r="P257" s="202"/>
      <c r="Q257" s="202"/>
      <c r="R257" s="205"/>
      <c r="T257" s="206"/>
      <c r="U257" s="202"/>
      <c r="V257" s="202"/>
      <c r="W257" s="202"/>
      <c r="X257" s="202"/>
      <c r="Y257" s="202"/>
      <c r="Z257" s="202"/>
      <c r="AA257" s="207"/>
      <c r="AT257" s="208" t="s">
        <v>162</v>
      </c>
      <c r="AU257" s="208" t="s">
        <v>133</v>
      </c>
      <c r="AV257" s="13" t="s">
        <v>171</v>
      </c>
      <c r="AW257" s="13" t="s">
        <v>32</v>
      </c>
      <c r="AX257" s="13" t="s">
        <v>77</v>
      </c>
      <c r="AY257" s="208" t="s">
        <v>154</v>
      </c>
    </row>
    <row r="258" spans="2:65" s="11" customFormat="1" ht="22.5" customHeight="1" x14ac:dyDescent="0.3">
      <c r="B258" s="180"/>
      <c r="C258" s="181"/>
      <c r="D258" s="181"/>
      <c r="E258" s="182" t="s">
        <v>18</v>
      </c>
      <c r="F258" s="282" t="s">
        <v>164</v>
      </c>
      <c r="G258" s="283"/>
      <c r="H258" s="283"/>
      <c r="I258" s="283"/>
      <c r="J258" s="181"/>
      <c r="K258" s="183">
        <v>1376.95</v>
      </c>
      <c r="L258" s="181"/>
      <c r="M258" s="181"/>
      <c r="N258" s="181"/>
      <c r="O258" s="181"/>
      <c r="P258" s="181"/>
      <c r="Q258" s="181"/>
      <c r="R258" s="184"/>
      <c r="T258" s="185"/>
      <c r="U258" s="181"/>
      <c r="V258" s="181"/>
      <c r="W258" s="181"/>
      <c r="X258" s="181"/>
      <c r="Y258" s="181"/>
      <c r="Z258" s="181"/>
      <c r="AA258" s="186"/>
      <c r="AT258" s="187" t="s">
        <v>162</v>
      </c>
      <c r="AU258" s="187" t="s">
        <v>133</v>
      </c>
      <c r="AV258" s="11" t="s">
        <v>159</v>
      </c>
      <c r="AW258" s="11" t="s">
        <v>32</v>
      </c>
      <c r="AX258" s="11" t="s">
        <v>84</v>
      </c>
      <c r="AY258" s="187" t="s">
        <v>154</v>
      </c>
    </row>
    <row r="259" spans="2:65" s="1" customFormat="1" ht="31.5" customHeight="1" x14ac:dyDescent="0.3">
      <c r="B259" s="34"/>
      <c r="C259" s="164" t="s">
        <v>346</v>
      </c>
      <c r="D259" s="164" t="s">
        <v>155</v>
      </c>
      <c r="E259" s="165" t="s">
        <v>347</v>
      </c>
      <c r="F259" s="275" t="s">
        <v>348</v>
      </c>
      <c r="G259" s="276"/>
      <c r="H259" s="276"/>
      <c r="I259" s="276"/>
      <c r="J259" s="166" t="s">
        <v>167</v>
      </c>
      <c r="K259" s="167">
        <v>1318.99</v>
      </c>
      <c r="L259" s="277">
        <v>0</v>
      </c>
      <c r="M259" s="276"/>
      <c r="N259" s="278">
        <f>ROUND(L259*K259,3)</f>
        <v>0</v>
      </c>
      <c r="O259" s="276"/>
      <c r="P259" s="276"/>
      <c r="Q259" s="276"/>
      <c r="R259" s="36"/>
      <c r="T259" s="168" t="s">
        <v>18</v>
      </c>
      <c r="U259" s="43" t="s">
        <v>44</v>
      </c>
      <c r="V259" s="35"/>
      <c r="W259" s="169">
        <f>V259*K259</f>
        <v>0</v>
      </c>
      <c r="X259" s="169">
        <v>0</v>
      </c>
      <c r="Y259" s="169">
        <f>X259*K259</f>
        <v>0</v>
      </c>
      <c r="Z259" s="169">
        <v>0</v>
      </c>
      <c r="AA259" s="170">
        <f>Z259*K259</f>
        <v>0</v>
      </c>
      <c r="AR259" s="17" t="s">
        <v>239</v>
      </c>
      <c r="AT259" s="17" t="s">
        <v>155</v>
      </c>
      <c r="AU259" s="17" t="s">
        <v>133</v>
      </c>
      <c r="AY259" s="17" t="s">
        <v>154</v>
      </c>
      <c r="BE259" s="109">
        <f>IF(U259="základná",N259,0)</f>
        <v>0</v>
      </c>
      <c r="BF259" s="109">
        <f>IF(U259="znížená",N259,0)</f>
        <v>0</v>
      </c>
      <c r="BG259" s="109">
        <f>IF(U259="zákl. prenesená",N259,0)</f>
        <v>0</v>
      </c>
      <c r="BH259" s="109">
        <f>IF(U259="zníž. prenesená",N259,0)</f>
        <v>0</v>
      </c>
      <c r="BI259" s="109">
        <f>IF(U259="nulová",N259,0)</f>
        <v>0</v>
      </c>
      <c r="BJ259" s="17" t="s">
        <v>133</v>
      </c>
      <c r="BK259" s="171">
        <f>ROUND(L259*K259,3)</f>
        <v>0</v>
      </c>
      <c r="BL259" s="17" t="s">
        <v>239</v>
      </c>
      <c r="BM259" s="17" t="s">
        <v>349</v>
      </c>
    </row>
    <row r="260" spans="2:65" s="12" customFormat="1" ht="22.5" customHeight="1" x14ac:dyDescent="0.3">
      <c r="B260" s="189"/>
      <c r="C260" s="190"/>
      <c r="D260" s="190"/>
      <c r="E260" s="191" t="s">
        <v>18</v>
      </c>
      <c r="F260" s="284" t="s">
        <v>336</v>
      </c>
      <c r="G260" s="285"/>
      <c r="H260" s="285"/>
      <c r="I260" s="285"/>
      <c r="J260" s="190"/>
      <c r="K260" s="192" t="s">
        <v>18</v>
      </c>
      <c r="L260" s="190"/>
      <c r="M260" s="190"/>
      <c r="N260" s="190"/>
      <c r="O260" s="190"/>
      <c r="P260" s="190"/>
      <c r="Q260" s="190"/>
      <c r="R260" s="193"/>
      <c r="T260" s="194"/>
      <c r="U260" s="190"/>
      <c r="V260" s="190"/>
      <c r="W260" s="190"/>
      <c r="X260" s="190"/>
      <c r="Y260" s="190"/>
      <c r="Z260" s="190"/>
      <c r="AA260" s="195"/>
      <c r="AT260" s="196" t="s">
        <v>162</v>
      </c>
      <c r="AU260" s="196" t="s">
        <v>133</v>
      </c>
      <c r="AV260" s="12" t="s">
        <v>84</v>
      </c>
      <c r="AW260" s="12" t="s">
        <v>32</v>
      </c>
      <c r="AX260" s="12" t="s">
        <v>77</v>
      </c>
      <c r="AY260" s="196" t="s">
        <v>154</v>
      </c>
    </row>
    <row r="261" spans="2:65" s="10" customFormat="1" ht="22.5" customHeight="1" x14ac:dyDescent="0.3">
      <c r="B261" s="172"/>
      <c r="C261" s="173"/>
      <c r="D261" s="173"/>
      <c r="E261" s="174" t="s">
        <v>18</v>
      </c>
      <c r="F261" s="281" t="s">
        <v>337</v>
      </c>
      <c r="G261" s="280"/>
      <c r="H261" s="280"/>
      <c r="I261" s="280"/>
      <c r="J261" s="173"/>
      <c r="K261" s="175">
        <v>631.75</v>
      </c>
      <c r="L261" s="173"/>
      <c r="M261" s="173"/>
      <c r="N261" s="173"/>
      <c r="O261" s="173"/>
      <c r="P261" s="173"/>
      <c r="Q261" s="173"/>
      <c r="R261" s="176"/>
      <c r="T261" s="177"/>
      <c r="U261" s="173"/>
      <c r="V261" s="173"/>
      <c r="W261" s="173"/>
      <c r="X261" s="173"/>
      <c r="Y261" s="173"/>
      <c r="Z261" s="173"/>
      <c r="AA261" s="178"/>
      <c r="AT261" s="179" t="s">
        <v>162</v>
      </c>
      <c r="AU261" s="179" t="s">
        <v>133</v>
      </c>
      <c r="AV261" s="10" t="s">
        <v>133</v>
      </c>
      <c r="AW261" s="10" t="s">
        <v>32</v>
      </c>
      <c r="AX261" s="10" t="s">
        <v>77</v>
      </c>
      <c r="AY261" s="179" t="s">
        <v>154</v>
      </c>
    </row>
    <row r="262" spans="2:65" s="12" customFormat="1" ht="22.5" customHeight="1" x14ac:dyDescent="0.3">
      <c r="B262" s="189"/>
      <c r="C262" s="190"/>
      <c r="D262" s="190"/>
      <c r="E262" s="191" t="s">
        <v>18</v>
      </c>
      <c r="F262" s="286" t="s">
        <v>339</v>
      </c>
      <c r="G262" s="285"/>
      <c r="H262" s="285"/>
      <c r="I262" s="285"/>
      <c r="J262" s="190"/>
      <c r="K262" s="192" t="s">
        <v>18</v>
      </c>
      <c r="L262" s="190"/>
      <c r="M262" s="190"/>
      <c r="N262" s="190"/>
      <c r="O262" s="190"/>
      <c r="P262" s="190"/>
      <c r="Q262" s="190"/>
      <c r="R262" s="193"/>
      <c r="T262" s="194"/>
      <c r="U262" s="190"/>
      <c r="V262" s="190"/>
      <c r="W262" s="190"/>
      <c r="X262" s="190"/>
      <c r="Y262" s="190"/>
      <c r="Z262" s="190"/>
      <c r="AA262" s="195"/>
      <c r="AT262" s="196" t="s">
        <v>162</v>
      </c>
      <c r="AU262" s="196" t="s">
        <v>133</v>
      </c>
      <c r="AV262" s="12" t="s">
        <v>84</v>
      </c>
      <c r="AW262" s="12" t="s">
        <v>32</v>
      </c>
      <c r="AX262" s="12" t="s">
        <v>77</v>
      </c>
      <c r="AY262" s="196" t="s">
        <v>154</v>
      </c>
    </row>
    <row r="263" spans="2:65" s="10" customFormat="1" ht="22.5" customHeight="1" x14ac:dyDescent="0.3">
      <c r="B263" s="172"/>
      <c r="C263" s="173"/>
      <c r="D263" s="173"/>
      <c r="E263" s="174" t="s">
        <v>18</v>
      </c>
      <c r="F263" s="281" t="s">
        <v>340</v>
      </c>
      <c r="G263" s="280"/>
      <c r="H263" s="280"/>
      <c r="I263" s="280"/>
      <c r="J263" s="173"/>
      <c r="K263" s="175">
        <v>687.24</v>
      </c>
      <c r="L263" s="173"/>
      <c r="M263" s="173"/>
      <c r="N263" s="173"/>
      <c r="O263" s="173"/>
      <c r="P263" s="173"/>
      <c r="Q263" s="173"/>
      <c r="R263" s="176"/>
      <c r="T263" s="177"/>
      <c r="U263" s="173"/>
      <c r="V263" s="173"/>
      <c r="W263" s="173"/>
      <c r="X263" s="173"/>
      <c r="Y263" s="173"/>
      <c r="Z263" s="173"/>
      <c r="AA263" s="178"/>
      <c r="AT263" s="179" t="s">
        <v>162</v>
      </c>
      <c r="AU263" s="179" t="s">
        <v>133</v>
      </c>
      <c r="AV263" s="10" t="s">
        <v>133</v>
      </c>
      <c r="AW263" s="10" t="s">
        <v>32</v>
      </c>
      <c r="AX263" s="10" t="s">
        <v>77</v>
      </c>
      <c r="AY263" s="179" t="s">
        <v>154</v>
      </c>
    </row>
    <row r="264" spans="2:65" s="13" customFormat="1" ht="22.5" customHeight="1" x14ac:dyDescent="0.3">
      <c r="B264" s="201"/>
      <c r="C264" s="202"/>
      <c r="D264" s="202"/>
      <c r="E264" s="203" t="s">
        <v>18</v>
      </c>
      <c r="F264" s="291" t="s">
        <v>335</v>
      </c>
      <c r="G264" s="292"/>
      <c r="H264" s="292"/>
      <c r="I264" s="292"/>
      <c r="J264" s="202"/>
      <c r="K264" s="204">
        <v>1318.99</v>
      </c>
      <c r="L264" s="202"/>
      <c r="M264" s="202"/>
      <c r="N264" s="202"/>
      <c r="O264" s="202"/>
      <c r="P264" s="202"/>
      <c r="Q264" s="202"/>
      <c r="R264" s="205"/>
      <c r="T264" s="206"/>
      <c r="U264" s="202"/>
      <c r="V264" s="202"/>
      <c r="W264" s="202"/>
      <c r="X264" s="202"/>
      <c r="Y264" s="202"/>
      <c r="Z264" s="202"/>
      <c r="AA264" s="207"/>
      <c r="AT264" s="208" t="s">
        <v>162</v>
      </c>
      <c r="AU264" s="208" t="s">
        <v>133</v>
      </c>
      <c r="AV264" s="13" t="s">
        <v>171</v>
      </c>
      <c r="AW264" s="13" t="s">
        <v>32</v>
      </c>
      <c r="AX264" s="13" t="s">
        <v>77</v>
      </c>
      <c r="AY264" s="208" t="s">
        <v>154</v>
      </c>
    </row>
    <row r="265" spans="2:65" s="11" customFormat="1" ht="22.5" customHeight="1" x14ac:dyDescent="0.3">
      <c r="B265" s="180"/>
      <c r="C265" s="181"/>
      <c r="D265" s="181"/>
      <c r="E265" s="182" t="s">
        <v>18</v>
      </c>
      <c r="F265" s="282" t="s">
        <v>164</v>
      </c>
      <c r="G265" s="283"/>
      <c r="H265" s="283"/>
      <c r="I265" s="283"/>
      <c r="J265" s="181"/>
      <c r="K265" s="183">
        <v>1318.99</v>
      </c>
      <c r="L265" s="181"/>
      <c r="M265" s="181"/>
      <c r="N265" s="181"/>
      <c r="O265" s="181"/>
      <c r="P265" s="181"/>
      <c r="Q265" s="181"/>
      <c r="R265" s="184"/>
      <c r="T265" s="185"/>
      <c r="U265" s="181"/>
      <c r="V265" s="181"/>
      <c r="W265" s="181"/>
      <c r="X265" s="181"/>
      <c r="Y265" s="181"/>
      <c r="Z265" s="181"/>
      <c r="AA265" s="186"/>
      <c r="AT265" s="187" t="s">
        <v>162</v>
      </c>
      <c r="AU265" s="187" t="s">
        <v>133</v>
      </c>
      <c r="AV265" s="11" t="s">
        <v>159</v>
      </c>
      <c r="AW265" s="11" t="s">
        <v>32</v>
      </c>
      <c r="AX265" s="11" t="s">
        <v>84</v>
      </c>
      <c r="AY265" s="187" t="s">
        <v>154</v>
      </c>
    </row>
    <row r="266" spans="2:65" s="1" customFormat="1" ht="31.5" customHeight="1" x14ac:dyDescent="0.3">
      <c r="B266" s="34"/>
      <c r="C266" s="164" t="s">
        <v>350</v>
      </c>
      <c r="D266" s="164" t="s">
        <v>155</v>
      </c>
      <c r="E266" s="165" t="s">
        <v>351</v>
      </c>
      <c r="F266" s="275" t="s">
        <v>352</v>
      </c>
      <c r="G266" s="276"/>
      <c r="H266" s="276"/>
      <c r="I266" s="276"/>
      <c r="J266" s="166" t="s">
        <v>167</v>
      </c>
      <c r="K266" s="167">
        <v>1504.0039999999999</v>
      </c>
      <c r="L266" s="277">
        <v>0</v>
      </c>
      <c r="M266" s="276"/>
      <c r="N266" s="278">
        <f>ROUND(L266*K266,3)</f>
        <v>0</v>
      </c>
      <c r="O266" s="276"/>
      <c r="P266" s="276"/>
      <c r="Q266" s="276"/>
      <c r="R266" s="36"/>
      <c r="T266" s="168" t="s">
        <v>18</v>
      </c>
      <c r="U266" s="43" t="s">
        <v>44</v>
      </c>
      <c r="V266" s="35"/>
      <c r="W266" s="169">
        <f>V266*K266</f>
        <v>0</v>
      </c>
      <c r="X266" s="169">
        <v>0</v>
      </c>
      <c r="Y266" s="169">
        <f>X266*K266</f>
        <v>0</v>
      </c>
      <c r="Z266" s="169">
        <v>0</v>
      </c>
      <c r="AA266" s="170">
        <f>Z266*K266</f>
        <v>0</v>
      </c>
      <c r="AR266" s="17" t="s">
        <v>239</v>
      </c>
      <c r="AT266" s="17" t="s">
        <v>155</v>
      </c>
      <c r="AU266" s="17" t="s">
        <v>133</v>
      </c>
      <c r="AY266" s="17" t="s">
        <v>154</v>
      </c>
      <c r="BE266" s="109">
        <f>IF(U266="základná",N266,0)</f>
        <v>0</v>
      </c>
      <c r="BF266" s="109">
        <f>IF(U266="znížená",N266,0)</f>
        <v>0</v>
      </c>
      <c r="BG266" s="109">
        <f>IF(U266="zákl. prenesená",N266,0)</f>
        <v>0</v>
      </c>
      <c r="BH266" s="109">
        <f>IF(U266="zníž. prenesená",N266,0)</f>
        <v>0</v>
      </c>
      <c r="BI266" s="109">
        <f>IF(U266="nulová",N266,0)</f>
        <v>0</v>
      </c>
      <c r="BJ266" s="17" t="s">
        <v>133</v>
      </c>
      <c r="BK266" s="171">
        <f>ROUND(L266*K266,3)</f>
        <v>0</v>
      </c>
      <c r="BL266" s="17" t="s">
        <v>239</v>
      </c>
      <c r="BM266" s="17" t="s">
        <v>353</v>
      </c>
    </row>
    <row r="267" spans="2:65" s="10" customFormat="1" ht="22.5" customHeight="1" x14ac:dyDescent="0.3">
      <c r="B267" s="172"/>
      <c r="C267" s="173"/>
      <c r="D267" s="173"/>
      <c r="E267" s="174" t="s">
        <v>18</v>
      </c>
      <c r="F267" s="279" t="s">
        <v>354</v>
      </c>
      <c r="G267" s="280"/>
      <c r="H267" s="280"/>
      <c r="I267" s="280"/>
      <c r="J267" s="173"/>
      <c r="K267" s="175">
        <v>1504.0039999999999</v>
      </c>
      <c r="L267" s="173"/>
      <c r="M267" s="173"/>
      <c r="N267" s="173"/>
      <c r="O267" s="173"/>
      <c r="P267" s="173"/>
      <c r="Q267" s="173"/>
      <c r="R267" s="176"/>
      <c r="T267" s="177"/>
      <c r="U267" s="173"/>
      <c r="V267" s="173"/>
      <c r="W267" s="173"/>
      <c r="X267" s="173"/>
      <c r="Y267" s="173"/>
      <c r="Z267" s="173"/>
      <c r="AA267" s="178"/>
      <c r="AT267" s="179" t="s">
        <v>162</v>
      </c>
      <c r="AU267" s="179" t="s">
        <v>133</v>
      </c>
      <c r="AV267" s="10" t="s">
        <v>133</v>
      </c>
      <c r="AW267" s="10" t="s">
        <v>32</v>
      </c>
      <c r="AX267" s="10" t="s">
        <v>84</v>
      </c>
      <c r="AY267" s="179" t="s">
        <v>154</v>
      </c>
    </row>
    <row r="268" spans="2:65" s="1" customFormat="1" ht="22.5" customHeight="1" x14ac:dyDescent="0.3">
      <c r="B268" s="34"/>
      <c r="C268" s="197" t="s">
        <v>355</v>
      </c>
      <c r="D268" s="197" t="s">
        <v>267</v>
      </c>
      <c r="E268" s="198" t="s">
        <v>356</v>
      </c>
      <c r="F268" s="287" t="s">
        <v>357</v>
      </c>
      <c r="G268" s="288"/>
      <c r="H268" s="288"/>
      <c r="I268" s="288"/>
      <c r="J268" s="199" t="s">
        <v>358</v>
      </c>
      <c r="K268" s="200">
        <v>451.20100000000002</v>
      </c>
      <c r="L268" s="289">
        <v>0</v>
      </c>
      <c r="M268" s="288"/>
      <c r="N268" s="290">
        <f>ROUND(L268*K268,3)</f>
        <v>0</v>
      </c>
      <c r="O268" s="276"/>
      <c r="P268" s="276"/>
      <c r="Q268" s="276"/>
      <c r="R268" s="36"/>
      <c r="T268" s="168" t="s">
        <v>18</v>
      </c>
      <c r="U268" s="43" t="s">
        <v>44</v>
      </c>
      <c r="V268" s="35"/>
      <c r="W268" s="169">
        <f>V268*K268</f>
        <v>0</v>
      </c>
      <c r="X268" s="169">
        <v>0</v>
      </c>
      <c r="Y268" s="169">
        <f>X268*K268</f>
        <v>0</v>
      </c>
      <c r="Z268" s="169">
        <v>0</v>
      </c>
      <c r="AA268" s="170">
        <f>Z268*K268</f>
        <v>0</v>
      </c>
      <c r="AR268" s="17" t="s">
        <v>270</v>
      </c>
      <c r="AT268" s="17" t="s">
        <v>267</v>
      </c>
      <c r="AU268" s="17" t="s">
        <v>133</v>
      </c>
      <c r="AY268" s="17" t="s">
        <v>154</v>
      </c>
      <c r="BE268" s="109">
        <f>IF(U268="základná",N268,0)</f>
        <v>0</v>
      </c>
      <c r="BF268" s="109">
        <f>IF(U268="znížená",N268,0)</f>
        <v>0</v>
      </c>
      <c r="BG268" s="109">
        <f>IF(U268="zákl. prenesená",N268,0)</f>
        <v>0</v>
      </c>
      <c r="BH268" s="109">
        <f>IF(U268="zníž. prenesená",N268,0)</f>
        <v>0</v>
      </c>
      <c r="BI268" s="109">
        <f>IF(U268="nulová",N268,0)</f>
        <v>0</v>
      </c>
      <c r="BJ268" s="17" t="s">
        <v>133</v>
      </c>
      <c r="BK268" s="171">
        <f>ROUND(L268*K268,3)</f>
        <v>0</v>
      </c>
      <c r="BL268" s="17" t="s">
        <v>239</v>
      </c>
      <c r="BM268" s="17" t="s">
        <v>359</v>
      </c>
    </row>
    <row r="269" spans="2:65" s="10" customFormat="1" ht="22.5" customHeight="1" x14ac:dyDescent="0.3">
      <c r="B269" s="172"/>
      <c r="C269" s="173"/>
      <c r="D269" s="173"/>
      <c r="E269" s="174" t="s">
        <v>18</v>
      </c>
      <c r="F269" s="279" t="s">
        <v>360</v>
      </c>
      <c r="G269" s="280"/>
      <c r="H269" s="280"/>
      <c r="I269" s="280"/>
      <c r="J269" s="173"/>
      <c r="K269" s="175">
        <v>451.20100000000002</v>
      </c>
      <c r="L269" s="173"/>
      <c r="M269" s="173"/>
      <c r="N269" s="173"/>
      <c r="O269" s="173"/>
      <c r="P269" s="173"/>
      <c r="Q269" s="173"/>
      <c r="R269" s="176"/>
      <c r="T269" s="177"/>
      <c r="U269" s="173"/>
      <c r="V269" s="173"/>
      <c r="W269" s="173"/>
      <c r="X269" s="173"/>
      <c r="Y269" s="173"/>
      <c r="Z269" s="173"/>
      <c r="AA269" s="178"/>
      <c r="AT269" s="179" t="s">
        <v>162</v>
      </c>
      <c r="AU269" s="179" t="s">
        <v>133</v>
      </c>
      <c r="AV269" s="10" t="s">
        <v>133</v>
      </c>
      <c r="AW269" s="10" t="s">
        <v>32</v>
      </c>
      <c r="AX269" s="10" t="s">
        <v>84</v>
      </c>
      <c r="AY269" s="179" t="s">
        <v>154</v>
      </c>
    </row>
    <row r="270" spans="2:65" s="1" customFormat="1" ht="31.5" customHeight="1" x14ac:dyDescent="0.3">
      <c r="B270" s="34"/>
      <c r="C270" s="164" t="s">
        <v>361</v>
      </c>
      <c r="D270" s="164" t="s">
        <v>155</v>
      </c>
      <c r="E270" s="165" t="s">
        <v>362</v>
      </c>
      <c r="F270" s="275" t="s">
        <v>363</v>
      </c>
      <c r="G270" s="276"/>
      <c r="H270" s="276"/>
      <c r="I270" s="276"/>
      <c r="J270" s="166" t="s">
        <v>167</v>
      </c>
      <c r="K270" s="167">
        <v>1565.085</v>
      </c>
      <c r="L270" s="277">
        <v>0</v>
      </c>
      <c r="M270" s="276"/>
      <c r="N270" s="278">
        <f>ROUND(L270*K270,3)</f>
        <v>0</v>
      </c>
      <c r="O270" s="276"/>
      <c r="P270" s="276"/>
      <c r="Q270" s="276"/>
      <c r="R270" s="36"/>
      <c r="T270" s="168" t="s">
        <v>18</v>
      </c>
      <c r="U270" s="43" t="s">
        <v>44</v>
      </c>
      <c r="V270" s="35"/>
      <c r="W270" s="169">
        <f>V270*K270</f>
        <v>0</v>
      </c>
      <c r="X270" s="169">
        <v>0</v>
      </c>
      <c r="Y270" s="169">
        <f>X270*K270</f>
        <v>0</v>
      </c>
      <c r="Z270" s="169">
        <v>0</v>
      </c>
      <c r="AA270" s="170">
        <f>Z270*K270</f>
        <v>0</v>
      </c>
      <c r="AR270" s="17" t="s">
        <v>239</v>
      </c>
      <c r="AT270" s="17" t="s">
        <v>155</v>
      </c>
      <c r="AU270" s="17" t="s">
        <v>133</v>
      </c>
      <c r="AY270" s="17" t="s">
        <v>154</v>
      </c>
      <c r="BE270" s="109">
        <f>IF(U270="základná",N270,0)</f>
        <v>0</v>
      </c>
      <c r="BF270" s="109">
        <f>IF(U270="znížená",N270,0)</f>
        <v>0</v>
      </c>
      <c r="BG270" s="109">
        <f>IF(U270="zákl. prenesená",N270,0)</f>
        <v>0</v>
      </c>
      <c r="BH270" s="109">
        <f>IF(U270="zníž. prenesená",N270,0)</f>
        <v>0</v>
      </c>
      <c r="BI270" s="109">
        <f>IF(U270="nulová",N270,0)</f>
        <v>0</v>
      </c>
      <c r="BJ270" s="17" t="s">
        <v>133</v>
      </c>
      <c r="BK270" s="171">
        <f>ROUND(L270*K270,3)</f>
        <v>0</v>
      </c>
      <c r="BL270" s="17" t="s">
        <v>239</v>
      </c>
      <c r="BM270" s="17" t="s">
        <v>364</v>
      </c>
    </row>
    <row r="271" spans="2:65" s="12" customFormat="1" ht="22.5" customHeight="1" x14ac:dyDescent="0.3">
      <c r="B271" s="189"/>
      <c r="C271" s="190"/>
      <c r="D271" s="190"/>
      <c r="E271" s="191" t="s">
        <v>18</v>
      </c>
      <c r="F271" s="284" t="s">
        <v>365</v>
      </c>
      <c r="G271" s="285"/>
      <c r="H271" s="285"/>
      <c r="I271" s="285"/>
      <c r="J271" s="190"/>
      <c r="K271" s="192" t="s">
        <v>18</v>
      </c>
      <c r="L271" s="190"/>
      <c r="M271" s="190"/>
      <c r="N271" s="190"/>
      <c r="O271" s="190"/>
      <c r="P271" s="190"/>
      <c r="Q271" s="190"/>
      <c r="R271" s="193"/>
      <c r="T271" s="194"/>
      <c r="U271" s="190"/>
      <c r="V271" s="190"/>
      <c r="W271" s="190"/>
      <c r="X271" s="190"/>
      <c r="Y271" s="190"/>
      <c r="Z271" s="190"/>
      <c r="AA271" s="195"/>
      <c r="AT271" s="196" t="s">
        <v>162</v>
      </c>
      <c r="AU271" s="196" t="s">
        <v>133</v>
      </c>
      <c r="AV271" s="12" t="s">
        <v>84</v>
      </c>
      <c r="AW271" s="12" t="s">
        <v>32</v>
      </c>
      <c r="AX271" s="12" t="s">
        <v>77</v>
      </c>
      <c r="AY271" s="196" t="s">
        <v>154</v>
      </c>
    </row>
    <row r="272" spans="2:65" s="10" customFormat="1" ht="22.5" customHeight="1" x14ac:dyDescent="0.3">
      <c r="B272" s="172"/>
      <c r="C272" s="173"/>
      <c r="D272" s="173"/>
      <c r="E272" s="174" t="s">
        <v>18</v>
      </c>
      <c r="F272" s="281" t="s">
        <v>337</v>
      </c>
      <c r="G272" s="280"/>
      <c r="H272" s="280"/>
      <c r="I272" s="280"/>
      <c r="J272" s="173"/>
      <c r="K272" s="175">
        <v>631.75</v>
      </c>
      <c r="L272" s="173"/>
      <c r="M272" s="173"/>
      <c r="N272" s="173"/>
      <c r="O272" s="173"/>
      <c r="P272" s="173"/>
      <c r="Q272" s="173"/>
      <c r="R272" s="176"/>
      <c r="T272" s="177"/>
      <c r="U272" s="173"/>
      <c r="V272" s="173"/>
      <c r="W272" s="173"/>
      <c r="X272" s="173"/>
      <c r="Y272" s="173"/>
      <c r="Z272" s="173"/>
      <c r="AA272" s="178"/>
      <c r="AT272" s="179" t="s">
        <v>162</v>
      </c>
      <c r="AU272" s="179" t="s">
        <v>133</v>
      </c>
      <c r="AV272" s="10" t="s">
        <v>133</v>
      </c>
      <c r="AW272" s="10" t="s">
        <v>32</v>
      </c>
      <c r="AX272" s="10" t="s">
        <v>77</v>
      </c>
      <c r="AY272" s="179" t="s">
        <v>154</v>
      </c>
    </row>
    <row r="273" spans="2:65" s="10" customFormat="1" ht="22.5" customHeight="1" x14ac:dyDescent="0.3">
      <c r="B273" s="172"/>
      <c r="C273" s="173"/>
      <c r="D273" s="173"/>
      <c r="E273" s="174" t="s">
        <v>18</v>
      </c>
      <c r="F273" s="281" t="s">
        <v>366</v>
      </c>
      <c r="G273" s="280"/>
      <c r="H273" s="280"/>
      <c r="I273" s="280"/>
      <c r="J273" s="173"/>
      <c r="K273" s="175">
        <v>102.795</v>
      </c>
      <c r="L273" s="173"/>
      <c r="M273" s="173"/>
      <c r="N273" s="173"/>
      <c r="O273" s="173"/>
      <c r="P273" s="173"/>
      <c r="Q273" s="173"/>
      <c r="R273" s="176"/>
      <c r="T273" s="177"/>
      <c r="U273" s="173"/>
      <c r="V273" s="173"/>
      <c r="W273" s="173"/>
      <c r="X273" s="173"/>
      <c r="Y273" s="173"/>
      <c r="Z273" s="173"/>
      <c r="AA273" s="178"/>
      <c r="AT273" s="179" t="s">
        <v>162</v>
      </c>
      <c r="AU273" s="179" t="s">
        <v>133</v>
      </c>
      <c r="AV273" s="10" t="s">
        <v>133</v>
      </c>
      <c r="AW273" s="10" t="s">
        <v>32</v>
      </c>
      <c r="AX273" s="10" t="s">
        <v>77</v>
      </c>
      <c r="AY273" s="179" t="s">
        <v>154</v>
      </c>
    </row>
    <row r="274" spans="2:65" s="10" customFormat="1" ht="22.5" customHeight="1" x14ac:dyDescent="0.3">
      <c r="B274" s="172"/>
      <c r="C274" s="173"/>
      <c r="D274" s="173"/>
      <c r="E274" s="174" t="s">
        <v>18</v>
      </c>
      <c r="F274" s="281" t="s">
        <v>367</v>
      </c>
      <c r="G274" s="280"/>
      <c r="H274" s="280"/>
      <c r="I274" s="280"/>
      <c r="J274" s="173"/>
      <c r="K274" s="175">
        <v>7.94</v>
      </c>
      <c r="L274" s="173"/>
      <c r="M274" s="173"/>
      <c r="N274" s="173"/>
      <c r="O274" s="173"/>
      <c r="P274" s="173"/>
      <c r="Q274" s="173"/>
      <c r="R274" s="176"/>
      <c r="T274" s="177"/>
      <c r="U274" s="173"/>
      <c r="V274" s="173"/>
      <c r="W274" s="173"/>
      <c r="X274" s="173"/>
      <c r="Y274" s="173"/>
      <c r="Z274" s="173"/>
      <c r="AA274" s="178"/>
      <c r="AT274" s="179" t="s">
        <v>162</v>
      </c>
      <c r="AU274" s="179" t="s">
        <v>133</v>
      </c>
      <c r="AV274" s="10" t="s">
        <v>133</v>
      </c>
      <c r="AW274" s="10" t="s">
        <v>32</v>
      </c>
      <c r="AX274" s="10" t="s">
        <v>77</v>
      </c>
      <c r="AY274" s="179" t="s">
        <v>154</v>
      </c>
    </row>
    <row r="275" spans="2:65" s="12" customFormat="1" ht="22.5" customHeight="1" x14ac:dyDescent="0.3">
      <c r="B275" s="189"/>
      <c r="C275" s="190"/>
      <c r="D275" s="190"/>
      <c r="E275" s="191" t="s">
        <v>18</v>
      </c>
      <c r="F275" s="286" t="s">
        <v>368</v>
      </c>
      <c r="G275" s="285"/>
      <c r="H275" s="285"/>
      <c r="I275" s="285"/>
      <c r="J275" s="190"/>
      <c r="K275" s="192" t="s">
        <v>18</v>
      </c>
      <c r="L275" s="190"/>
      <c r="M275" s="190"/>
      <c r="N275" s="190"/>
      <c r="O275" s="190"/>
      <c r="P275" s="190"/>
      <c r="Q275" s="190"/>
      <c r="R275" s="193"/>
      <c r="T275" s="194"/>
      <c r="U275" s="190"/>
      <c r="V275" s="190"/>
      <c r="W275" s="190"/>
      <c r="X275" s="190"/>
      <c r="Y275" s="190"/>
      <c r="Z275" s="190"/>
      <c r="AA275" s="195"/>
      <c r="AT275" s="196" t="s">
        <v>162</v>
      </c>
      <c r="AU275" s="196" t="s">
        <v>133</v>
      </c>
      <c r="AV275" s="12" t="s">
        <v>84</v>
      </c>
      <c r="AW275" s="12" t="s">
        <v>32</v>
      </c>
      <c r="AX275" s="12" t="s">
        <v>77</v>
      </c>
      <c r="AY275" s="196" t="s">
        <v>154</v>
      </c>
    </row>
    <row r="276" spans="2:65" s="10" customFormat="1" ht="22.5" customHeight="1" x14ac:dyDescent="0.3">
      <c r="B276" s="172"/>
      <c r="C276" s="173"/>
      <c r="D276" s="173"/>
      <c r="E276" s="174" t="s">
        <v>18</v>
      </c>
      <c r="F276" s="281" t="s">
        <v>340</v>
      </c>
      <c r="G276" s="280"/>
      <c r="H276" s="280"/>
      <c r="I276" s="280"/>
      <c r="J276" s="173"/>
      <c r="K276" s="175">
        <v>687.24</v>
      </c>
      <c r="L276" s="173"/>
      <c r="M276" s="173"/>
      <c r="N276" s="173"/>
      <c r="O276" s="173"/>
      <c r="P276" s="173"/>
      <c r="Q276" s="173"/>
      <c r="R276" s="176"/>
      <c r="T276" s="177"/>
      <c r="U276" s="173"/>
      <c r="V276" s="173"/>
      <c r="W276" s="173"/>
      <c r="X276" s="173"/>
      <c r="Y276" s="173"/>
      <c r="Z276" s="173"/>
      <c r="AA276" s="178"/>
      <c r="AT276" s="179" t="s">
        <v>162</v>
      </c>
      <c r="AU276" s="179" t="s">
        <v>133</v>
      </c>
      <c r="AV276" s="10" t="s">
        <v>133</v>
      </c>
      <c r="AW276" s="10" t="s">
        <v>32</v>
      </c>
      <c r="AX276" s="10" t="s">
        <v>77</v>
      </c>
      <c r="AY276" s="179" t="s">
        <v>154</v>
      </c>
    </row>
    <row r="277" spans="2:65" s="10" customFormat="1" ht="22.5" customHeight="1" x14ac:dyDescent="0.3">
      <c r="B277" s="172"/>
      <c r="C277" s="173"/>
      <c r="D277" s="173"/>
      <c r="E277" s="174" t="s">
        <v>18</v>
      </c>
      <c r="F277" s="281" t="s">
        <v>369</v>
      </c>
      <c r="G277" s="280"/>
      <c r="H277" s="280"/>
      <c r="I277" s="280"/>
      <c r="J277" s="173"/>
      <c r="K277" s="175">
        <v>135.36000000000001</v>
      </c>
      <c r="L277" s="173"/>
      <c r="M277" s="173"/>
      <c r="N277" s="173"/>
      <c r="O277" s="173"/>
      <c r="P277" s="173"/>
      <c r="Q277" s="173"/>
      <c r="R277" s="176"/>
      <c r="T277" s="177"/>
      <c r="U277" s="173"/>
      <c r="V277" s="173"/>
      <c r="W277" s="173"/>
      <c r="X277" s="173"/>
      <c r="Y277" s="173"/>
      <c r="Z277" s="173"/>
      <c r="AA277" s="178"/>
      <c r="AT277" s="179" t="s">
        <v>162</v>
      </c>
      <c r="AU277" s="179" t="s">
        <v>133</v>
      </c>
      <c r="AV277" s="10" t="s">
        <v>133</v>
      </c>
      <c r="AW277" s="10" t="s">
        <v>32</v>
      </c>
      <c r="AX277" s="10" t="s">
        <v>77</v>
      </c>
      <c r="AY277" s="179" t="s">
        <v>154</v>
      </c>
    </row>
    <row r="278" spans="2:65" s="13" customFormat="1" ht="22.5" customHeight="1" x14ac:dyDescent="0.3">
      <c r="B278" s="201"/>
      <c r="C278" s="202"/>
      <c r="D278" s="202"/>
      <c r="E278" s="203" t="s">
        <v>18</v>
      </c>
      <c r="F278" s="291" t="s">
        <v>335</v>
      </c>
      <c r="G278" s="292"/>
      <c r="H278" s="292"/>
      <c r="I278" s="292"/>
      <c r="J278" s="202"/>
      <c r="K278" s="204">
        <v>1565.085</v>
      </c>
      <c r="L278" s="202"/>
      <c r="M278" s="202"/>
      <c r="N278" s="202"/>
      <c r="O278" s="202"/>
      <c r="P278" s="202"/>
      <c r="Q278" s="202"/>
      <c r="R278" s="205"/>
      <c r="T278" s="206"/>
      <c r="U278" s="202"/>
      <c r="V278" s="202"/>
      <c r="W278" s="202"/>
      <c r="X278" s="202"/>
      <c r="Y278" s="202"/>
      <c r="Z278" s="202"/>
      <c r="AA278" s="207"/>
      <c r="AT278" s="208" t="s">
        <v>162</v>
      </c>
      <c r="AU278" s="208" t="s">
        <v>133</v>
      </c>
      <c r="AV278" s="13" t="s">
        <v>171</v>
      </c>
      <c r="AW278" s="13" t="s">
        <v>32</v>
      </c>
      <c r="AX278" s="13" t="s">
        <v>77</v>
      </c>
      <c r="AY278" s="208" t="s">
        <v>154</v>
      </c>
    </row>
    <row r="279" spans="2:65" s="11" customFormat="1" ht="22.5" customHeight="1" x14ac:dyDescent="0.3">
      <c r="B279" s="180"/>
      <c r="C279" s="181"/>
      <c r="D279" s="181"/>
      <c r="E279" s="182" t="s">
        <v>18</v>
      </c>
      <c r="F279" s="282" t="s">
        <v>164</v>
      </c>
      <c r="G279" s="283"/>
      <c r="H279" s="283"/>
      <c r="I279" s="283"/>
      <c r="J279" s="181"/>
      <c r="K279" s="183">
        <v>1565.085</v>
      </c>
      <c r="L279" s="181"/>
      <c r="M279" s="181"/>
      <c r="N279" s="181"/>
      <c r="O279" s="181"/>
      <c r="P279" s="181"/>
      <c r="Q279" s="181"/>
      <c r="R279" s="184"/>
      <c r="T279" s="185"/>
      <c r="U279" s="181"/>
      <c r="V279" s="181"/>
      <c r="W279" s="181"/>
      <c r="X279" s="181"/>
      <c r="Y279" s="181"/>
      <c r="Z279" s="181"/>
      <c r="AA279" s="186"/>
      <c r="AT279" s="187" t="s">
        <v>162</v>
      </c>
      <c r="AU279" s="187" t="s">
        <v>133</v>
      </c>
      <c r="AV279" s="11" t="s">
        <v>159</v>
      </c>
      <c r="AW279" s="11" t="s">
        <v>32</v>
      </c>
      <c r="AX279" s="11" t="s">
        <v>84</v>
      </c>
      <c r="AY279" s="187" t="s">
        <v>154</v>
      </c>
    </row>
    <row r="280" spans="2:65" s="1" customFormat="1" ht="31.5" customHeight="1" x14ac:dyDescent="0.3">
      <c r="B280" s="34"/>
      <c r="C280" s="197" t="s">
        <v>370</v>
      </c>
      <c r="D280" s="197" t="s">
        <v>267</v>
      </c>
      <c r="E280" s="198" t="s">
        <v>371</v>
      </c>
      <c r="F280" s="287" t="s">
        <v>372</v>
      </c>
      <c r="G280" s="288"/>
      <c r="H280" s="288"/>
      <c r="I280" s="288"/>
      <c r="J280" s="199" t="s">
        <v>167</v>
      </c>
      <c r="K280" s="200">
        <v>1799.848</v>
      </c>
      <c r="L280" s="289">
        <v>0</v>
      </c>
      <c r="M280" s="288"/>
      <c r="N280" s="290">
        <f>ROUND(L280*K280,3)</f>
        <v>0</v>
      </c>
      <c r="O280" s="276"/>
      <c r="P280" s="276"/>
      <c r="Q280" s="276"/>
      <c r="R280" s="36"/>
      <c r="T280" s="168" t="s">
        <v>18</v>
      </c>
      <c r="U280" s="43" t="s">
        <v>44</v>
      </c>
      <c r="V280" s="35"/>
      <c r="W280" s="169">
        <f>V280*K280</f>
        <v>0</v>
      </c>
      <c r="X280" s="169">
        <v>0</v>
      </c>
      <c r="Y280" s="169">
        <f>X280*K280</f>
        <v>0</v>
      </c>
      <c r="Z280" s="169">
        <v>0</v>
      </c>
      <c r="AA280" s="170">
        <f>Z280*K280</f>
        <v>0</v>
      </c>
      <c r="AR280" s="17" t="s">
        <v>270</v>
      </c>
      <c r="AT280" s="17" t="s">
        <v>267</v>
      </c>
      <c r="AU280" s="17" t="s">
        <v>133</v>
      </c>
      <c r="AY280" s="17" t="s">
        <v>154</v>
      </c>
      <c r="BE280" s="109">
        <f>IF(U280="základná",N280,0)</f>
        <v>0</v>
      </c>
      <c r="BF280" s="109">
        <f>IF(U280="znížená",N280,0)</f>
        <v>0</v>
      </c>
      <c r="BG280" s="109">
        <f>IF(U280="zákl. prenesená",N280,0)</f>
        <v>0</v>
      </c>
      <c r="BH280" s="109">
        <f>IF(U280="zníž. prenesená",N280,0)</f>
        <v>0</v>
      </c>
      <c r="BI280" s="109">
        <f>IF(U280="nulová",N280,0)</f>
        <v>0</v>
      </c>
      <c r="BJ280" s="17" t="s">
        <v>133</v>
      </c>
      <c r="BK280" s="171">
        <f>ROUND(L280*K280,3)</f>
        <v>0</v>
      </c>
      <c r="BL280" s="17" t="s">
        <v>239</v>
      </c>
      <c r="BM280" s="17" t="s">
        <v>373</v>
      </c>
    </row>
    <row r="281" spans="2:65" s="1" customFormat="1" ht="44.25" customHeight="1" x14ac:dyDescent="0.3">
      <c r="B281" s="34"/>
      <c r="C281" s="164" t="s">
        <v>374</v>
      </c>
      <c r="D281" s="164" t="s">
        <v>155</v>
      </c>
      <c r="E281" s="165" t="s">
        <v>375</v>
      </c>
      <c r="F281" s="275" t="s">
        <v>376</v>
      </c>
      <c r="G281" s="276"/>
      <c r="H281" s="276"/>
      <c r="I281" s="276"/>
      <c r="J281" s="166" t="s">
        <v>167</v>
      </c>
      <c r="K281" s="167">
        <v>1504.0039999999999</v>
      </c>
      <c r="L281" s="277">
        <v>0</v>
      </c>
      <c r="M281" s="276"/>
      <c r="N281" s="278">
        <f>ROUND(L281*K281,3)</f>
        <v>0</v>
      </c>
      <c r="O281" s="276"/>
      <c r="P281" s="276"/>
      <c r="Q281" s="276"/>
      <c r="R281" s="36"/>
      <c r="T281" s="168" t="s">
        <v>18</v>
      </c>
      <c r="U281" s="43" t="s">
        <v>44</v>
      </c>
      <c r="V281" s="35"/>
      <c r="W281" s="169">
        <f>V281*K281</f>
        <v>0</v>
      </c>
      <c r="X281" s="169">
        <v>1.6000000000000001E-4</v>
      </c>
      <c r="Y281" s="169">
        <f>X281*K281</f>
        <v>0.24064064000000002</v>
      </c>
      <c r="Z281" s="169">
        <v>0</v>
      </c>
      <c r="AA281" s="170">
        <f>Z281*K281</f>
        <v>0</v>
      </c>
      <c r="AR281" s="17" t="s">
        <v>239</v>
      </c>
      <c r="AT281" s="17" t="s">
        <v>155</v>
      </c>
      <c r="AU281" s="17" t="s">
        <v>133</v>
      </c>
      <c r="AY281" s="17" t="s">
        <v>154</v>
      </c>
      <c r="BE281" s="109">
        <f>IF(U281="základná",N281,0)</f>
        <v>0</v>
      </c>
      <c r="BF281" s="109">
        <f>IF(U281="znížená",N281,0)</f>
        <v>0</v>
      </c>
      <c r="BG281" s="109">
        <f>IF(U281="zákl. prenesená",N281,0)</f>
        <v>0</v>
      </c>
      <c r="BH281" s="109">
        <f>IF(U281="zníž. prenesená",N281,0)</f>
        <v>0</v>
      </c>
      <c r="BI281" s="109">
        <f>IF(U281="nulová",N281,0)</f>
        <v>0</v>
      </c>
      <c r="BJ281" s="17" t="s">
        <v>133</v>
      </c>
      <c r="BK281" s="171">
        <f>ROUND(L281*K281,3)</f>
        <v>0</v>
      </c>
      <c r="BL281" s="17" t="s">
        <v>239</v>
      </c>
      <c r="BM281" s="17" t="s">
        <v>377</v>
      </c>
    </row>
    <row r="282" spans="2:65" s="12" customFormat="1" ht="22.5" customHeight="1" x14ac:dyDescent="0.3">
      <c r="B282" s="189"/>
      <c r="C282" s="190"/>
      <c r="D282" s="190"/>
      <c r="E282" s="191" t="s">
        <v>18</v>
      </c>
      <c r="F282" s="284" t="s">
        <v>197</v>
      </c>
      <c r="G282" s="285"/>
      <c r="H282" s="285"/>
      <c r="I282" s="285"/>
      <c r="J282" s="190"/>
      <c r="K282" s="192" t="s">
        <v>18</v>
      </c>
      <c r="L282" s="190"/>
      <c r="M282" s="190"/>
      <c r="N282" s="190"/>
      <c r="O282" s="190"/>
      <c r="P282" s="190"/>
      <c r="Q282" s="190"/>
      <c r="R282" s="193"/>
      <c r="T282" s="194"/>
      <c r="U282" s="190"/>
      <c r="V282" s="190"/>
      <c r="W282" s="190"/>
      <c r="X282" s="190"/>
      <c r="Y282" s="190"/>
      <c r="Z282" s="190"/>
      <c r="AA282" s="195"/>
      <c r="AT282" s="196" t="s">
        <v>162</v>
      </c>
      <c r="AU282" s="196" t="s">
        <v>133</v>
      </c>
      <c r="AV282" s="12" t="s">
        <v>84</v>
      </c>
      <c r="AW282" s="12" t="s">
        <v>32</v>
      </c>
      <c r="AX282" s="12" t="s">
        <v>77</v>
      </c>
      <c r="AY282" s="196" t="s">
        <v>154</v>
      </c>
    </row>
    <row r="283" spans="2:65" s="10" customFormat="1" ht="22.5" customHeight="1" x14ac:dyDescent="0.3">
      <c r="B283" s="172"/>
      <c r="C283" s="173"/>
      <c r="D283" s="173"/>
      <c r="E283" s="174" t="s">
        <v>18</v>
      </c>
      <c r="F283" s="281" t="s">
        <v>332</v>
      </c>
      <c r="G283" s="280"/>
      <c r="H283" s="280"/>
      <c r="I283" s="280"/>
      <c r="J283" s="173"/>
      <c r="K283" s="175">
        <v>24.84</v>
      </c>
      <c r="L283" s="173"/>
      <c r="M283" s="173"/>
      <c r="N283" s="173"/>
      <c r="O283" s="173"/>
      <c r="P283" s="173"/>
      <c r="Q283" s="173"/>
      <c r="R283" s="176"/>
      <c r="T283" s="177"/>
      <c r="U283" s="173"/>
      <c r="V283" s="173"/>
      <c r="W283" s="173"/>
      <c r="X283" s="173"/>
      <c r="Y283" s="173"/>
      <c r="Z283" s="173"/>
      <c r="AA283" s="178"/>
      <c r="AT283" s="179" t="s">
        <v>162</v>
      </c>
      <c r="AU283" s="179" t="s">
        <v>133</v>
      </c>
      <c r="AV283" s="10" t="s">
        <v>133</v>
      </c>
      <c r="AW283" s="10" t="s">
        <v>32</v>
      </c>
      <c r="AX283" s="10" t="s">
        <v>77</v>
      </c>
      <c r="AY283" s="179" t="s">
        <v>154</v>
      </c>
    </row>
    <row r="284" spans="2:65" s="10" customFormat="1" ht="22.5" customHeight="1" x14ac:dyDescent="0.3">
      <c r="B284" s="172"/>
      <c r="C284" s="173"/>
      <c r="D284" s="173"/>
      <c r="E284" s="174" t="s">
        <v>18</v>
      </c>
      <c r="F284" s="281" t="s">
        <v>333</v>
      </c>
      <c r="G284" s="280"/>
      <c r="H284" s="280"/>
      <c r="I284" s="280"/>
      <c r="J284" s="173"/>
      <c r="K284" s="175">
        <v>6.6989999999999998</v>
      </c>
      <c r="L284" s="173"/>
      <c r="M284" s="173"/>
      <c r="N284" s="173"/>
      <c r="O284" s="173"/>
      <c r="P284" s="173"/>
      <c r="Q284" s="173"/>
      <c r="R284" s="176"/>
      <c r="T284" s="177"/>
      <c r="U284" s="173"/>
      <c r="V284" s="173"/>
      <c r="W284" s="173"/>
      <c r="X284" s="173"/>
      <c r="Y284" s="173"/>
      <c r="Z284" s="173"/>
      <c r="AA284" s="178"/>
      <c r="AT284" s="179" t="s">
        <v>162</v>
      </c>
      <c r="AU284" s="179" t="s">
        <v>133</v>
      </c>
      <c r="AV284" s="10" t="s">
        <v>133</v>
      </c>
      <c r="AW284" s="10" t="s">
        <v>32</v>
      </c>
      <c r="AX284" s="10" t="s">
        <v>77</v>
      </c>
      <c r="AY284" s="179" t="s">
        <v>154</v>
      </c>
    </row>
    <row r="285" spans="2:65" s="12" customFormat="1" ht="22.5" customHeight="1" x14ac:dyDescent="0.3">
      <c r="B285" s="189"/>
      <c r="C285" s="190"/>
      <c r="D285" s="190"/>
      <c r="E285" s="191" t="s">
        <v>18</v>
      </c>
      <c r="F285" s="286" t="s">
        <v>199</v>
      </c>
      <c r="G285" s="285"/>
      <c r="H285" s="285"/>
      <c r="I285" s="285"/>
      <c r="J285" s="190"/>
      <c r="K285" s="192" t="s">
        <v>18</v>
      </c>
      <c r="L285" s="190"/>
      <c r="M285" s="190"/>
      <c r="N285" s="190"/>
      <c r="O285" s="190"/>
      <c r="P285" s="190"/>
      <c r="Q285" s="190"/>
      <c r="R285" s="193"/>
      <c r="T285" s="194"/>
      <c r="U285" s="190"/>
      <c r="V285" s="190"/>
      <c r="W285" s="190"/>
      <c r="X285" s="190"/>
      <c r="Y285" s="190"/>
      <c r="Z285" s="190"/>
      <c r="AA285" s="195"/>
      <c r="AT285" s="196" t="s">
        <v>162</v>
      </c>
      <c r="AU285" s="196" t="s">
        <v>133</v>
      </c>
      <c r="AV285" s="12" t="s">
        <v>84</v>
      </c>
      <c r="AW285" s="12" t="s">
        <v>32</v>
      </c>
      <c r="AX285" s="12" t="s">
        <v>77</v>
      </c>
      <c r="AY285" s="196" t="s">
        <v>154</v>
      </c>
    </row>
    <row r="286" spans="2:65" s="10" customFormat="1" ht="22.5" customHeight="1" x14ac:dyDescent="0.3">
      <c r="B286" s="172"/>
      <c r="C286" s="173"/>
      <c r="D286" s="173"/>
      <c r="E286" s="174" t="s">
        <v>18</v>
      </c>
      <c r="F286" s="281" t="s">
        <v>206</v>
      </c>
      <c r="G286" s="280"/>
      <c r="H286" s="280"/>
      <c r="I286" s="280"/>
      <c r="J286" s="173"/>
      <c r="K286" s="175">
        <v>33.119999999999997</v>
      </c>
      <c r="L286" s="173"/>
      <c r="M286" s="173"/>
      <c r="N286" s="173"/>
      <c r="O286" s="173"/>
      <c r="P286" s="173"/>
      <c r="Q286" s="173"/>
      <c r="R286" s="176"/>
      <c r="T286" s="177"/>
      <c r="U286" s="173"/>
      <c r="V286" s="173"/>
      <c r="W286" s="173"/>
      <c r="X286" s="173"/>
      <c r="Y286" s="173"/>
      <c r="Z286" s="173"/>
      <c r="AA286" s="178"/>
      <c r="AT286" s="179" t="s">
        <v>162</v>
      </c>
      <c r="AU286" s="179" t="s">
        <v>133</v>
      </c>
      <c r="AV286" s="10" t="s">
        <v>133</v>
      </c>
      <c r="AW286" s="10" t="s">
        <v>32</v>
      </c>
      <c r="AX286" s="10" t="s">
        <v>77</v>
      </c>
      <c r="AY286" s="179" t="s">
        <v>154</v>
      </c>
    </row>
    <row r="287" spans="2:65" s="10" customFormat="1" ht="22.5" customHeight="1" x14ac:dyDescent="0.3">
      <c r="B287" s="172"/>
      <c r="C287" s="173"/>
      <c r="D287" s="173"/>
      <c r="E287" s="174" t="s">
        <v>18</v>
      </c>
      <c r="F287" s="281" t="s">
        <v>334</v>
      </c>
      <c r="G287" s="280"/>
      <c r="H287" s="280"/>
      <c r="I287" s="280"/>
      <c r="J287" s="173"/>
      <c r="K287" s="175">
        <v>7.3049999999999997</v>
      </c>
      <c r="L287" s="173"/>
      <c r="M287" s="173"/>
      <c r="N287" s="173"/>
      <c r="O287" s="173"/>
      <c r="P287" s="173"/>
      <c r="Q287" s="173"/>
      <c r="R287" s="176"/>
      <c r="T287" s="177"/>
      <c r="U287" s="173"/>
      <c r="V287" s="173"/>
      <c r="W287" s="173"/>
      <c r="X287" s="173"/>
      <c r="Y287" s="173"/>
      <c r="Z287" s="173"/>
      <c r="AA287" s="178"/>
      <c r="AT287" s="179" t="s">
        <v>162</v>
      </c>
      <c r="AU287" s="179" t="s">
        <v>133</v>
      </c>
      <c r="AV287" s="10" t="s">
        <v>133</v>
      </c>
      <c r="AW287" s="10" t="s">
        <v>32</v>
      </c>
      <c r="AX287" s="10" t="s">
        <v>77</v>
      </c>
      <c r="AY287" s="179" t="s">
        <v>154</v>
      </c>
    </row>
    <row r="288" spans="2:65" s="13" customFormat="1" ht="22.5" customHeight="1" x14ac:dyDescent="0.3">
      <c r="B288" s="201"/>
      <c r="C288" s="202"/>
      <c r="D288" s="202"/>
      <c r="E288" s="203" t="s">
        <v>18</v>
      </c>
      <c r="F288" s="291" t="s">
        <v>335</v>
      </c>
      <c r="G288" s="292"/>
      <c r="H288" s="292"/>
      <c r="I288" s="292"/>
      <c r="J288" s="202"/>
      <c r="K288" s="204">
        <v>71.963999999999999</v>
      </c>
      <c r="L288" s="202"/>
      <c r="M288" s="202"/>
      <c r="N288" s="202"/>
      <c r="O288" s="202"/>
      <c r="P288" s="202"/>
      <c r="Q288" s="202"/>
      <c r="R288" s="205"/>
      <c r="T288" s="206"/>
      <c r="U288" s="202"/>
      <c r="V288" s="202"/>
      <c r="W288" s="202"/>
      <c r="X288" s="202"/>
      <c r="Y288" s="202"/>
      <c r="Z288" s="202"/>
      <c r="AA288" s="207"/>
      <c r="AT288" s="208" t="s">
        <v>162</v>
      </c>
      <c r="AU288" s="208" t="s">
        <v>133</v>
      </c>
      <c r="AV288" s="13" t="s">
        <v>171</v>
      </c>
      <c r="AW288" s="13" t="s">
        <v>32</v>
      </c>
      <c r="AX288" s="13" t="s">
        <v>77</v>
      </c>
      <c r="AY288" s="208" t="s">
        <v>154</v>
      </c>
    </row>
    <row r="289" spans="2:65" s="12" customFormat="1" ht="22.5" customHeight="1" x14ac:dyDescent="0.3">
      <c r="B289" s="189"/>
      <c r="C289" s="190"/>
      <c r="D289" s="190"/>
      <c r="E289" s="191" t="s">
        <v>18</v>
      </c>
      <c r="F289" s="286" t="s">
        <v>336</v>
      </c>
      <c r="G289" s="285"/>
      <c r="H289" s="285"/>
      <c r="I289" s="285"/>
      <c r="J289" s="190"/>
      <c r="K289" s="192" t="s">
        <v>18</v>
      </c>
      <c r="L289" s="190"/>
      <c r="M289" s="190"/>
      <c r="N289" s="190"/>
      <c r="O289" s="190"/>
      <c r="P289" s="190"/>
      <c r="Q289" s="190"/>
      <c r="R289" s="193"/>
      <c r="T289" s="194"/>
      <c r="U289" s="190"/>
      <c r="V289" s="190"/>
      <c r="W289" s="190"/>
      <c r="X289" s="190"/>
      <c r="Y289" s="190"/>
      <c r="Z289" s="190"/>
      <c r="AA289" s="195"/>
      <c r="AT289" s="196" t="s">
        <v>162</v>
      </c>
      <c r="AU289" s="196" t="s">
        <v>133</v>
      </c>
      <c r="AV289" s="12" t="s">
        <v>84</v>
      </c>
      <c r="AW289" s="12" t="s">
        <v>32</v>
      </c>
      <c r="AX289" s="12" t="s">
        <v>77</v>
      </c>
      <c r="AY289" s="196" t="s">
        <v>154</v>
      </c>
    </row>
    <row r="290" spans="2:65" s="10" customFormat="1" ht="22.5" customHeight="1" x14ac:dyDescent="0.3">
      <c r="B290" s="172"/>
      <c r="C290" s="173"/>
      <c r="D290" s="173"/>
      <c r="E290" s="174" t="s">
        <v>18</v>
      </c>
      <c r="F290" s="281" t="s">
        <v>337</v>
      </c>
      <c r="G290" s="280"/>
      <c r="H290" s="280"/>
      <c r="I290" s="280"/>
      <c r="J290" s="173"/>
      <c r="K290" s="175">
        <v>631.75</v>
      </c>
      <c r="L290" s="173"/>
      <c r="M290" s="173"/>
      <c r="N290" s="173"/>
      <c r="O290" s="173"/>
      <c r="P290" s="173"/>
      <c r="Q290" s="173"/>
      <c r="R290" s="176"/>
      <c r="T290" s="177"/>
      <c r="U290" s="173"/>
      <c r="V290" s="173"/>
      <c r="W290" s="173"/>
      <c r="X290" s="173"/>
      <c r="Y290" s="173"/>
      <c r="Z290" s="173"/>
      <c r="AA290" s="178"/>
      <c r="AT290" s="179" t="s">
        <v>162</v>
      </c>
      <c r="AU290" s="179" t="s">
        <v>133</v>
      </c>
      <c r="AV290" s="10" t="s">
        <v>133</v>
      </c>
      <c r="AW290" s="10" t="s">
        <v>32</v>
      </c>
      <c r="AX290" s="10" t="s">
        <v>77</v>
      </c>
      <c r="AY290" s="179" t="s">
        <v>154</v>
      </c>
    </row>
    <row r="291" spans="2:65" s="10" customFormat="1" ht="22.5" customHeight="1" x14ac:dyDescent="0.3">
      <c r="B291" s="172"/>
      <c r="C291" s="173"/>
      <c r="D291" s="173"/>
      <c r="E291" s="174" t="s">
        <v>18</v>
      </c>
      <c r="F291" s="281" t="s">
        <v>338</v>
      </c>
      <c r="G291" s="280"/>
      <c r="H291" s="280"/>
      <c r="I291" s="280"/>
      <c r="J291" s="173"/>
      <c r="K291" s="175">
        <v>56.65</v>
      </c>
      <c r="L291" s="173"/>
      <c r="M291" s="173"/>
      <c r="N291" s="173"/>
      <c r="O291" s="173"/>
      <c r="P291" s="173"/>
      <c r="Q291" s="173"/>
      <c r="R291" s="176"/>
      <c r="T291" s="177"/>
      <c r="U291" s="173"/>
      <c r="V291" s="173"/>
      <c r="W291" s="173"/>
      <c r="X291" s="173"/>
      <c r="Y291" s="173"/>
      <c r="Z291" s="173"/>
      <c r="AA291" s="178"/>
      <c r="AT291" s="179" t="s">
        <v>162</v>
      </c>
      <c r="AU291" s="179" t="s">
        <v>133</v>
      </c>
      <c r="AV291" s="10" t="s">
        <v>133</v>
      </c>
      <c r="AW291" s="10" t="s">
        <v>32</v>
      </c>
      <c r="AX291" s="10" t="s">
        <v>77</v>
      </c>
      <c r="AY291" s="179" t="s">
        <v>154</v>
      </c>
    </row>
    <row r="292" spans="2:65" s="12" customFormat="1" ht="22.5" customHeight="1" x14ac:dyDescent="0.3">
      <c r="B292" s="189"/>
      <c r="C292" s="190"/>
      <c r="D292" s="190"/>
      <c r="E292" s="191" t="s">
        <v>18</v>
      </c>
      <c r="F292" s="286" t="s">
        <v>339</v>
      </c>
      <c r="G292" s="285"/>
      <c r="H292" s="285"/>
      <c r="I292" s="285"/>
      <c r="J292" s="190"/>
      <c r="K292" s="192" t="s">
        <v>18</v>
      </c>
      <c r="L292" s="190"/>
      <c r="M292" s="190"/>
      <c r="N292" s="190"/>
      <c r="O292" s="190"/>
      <c r="P292" s="190"/>
      <c r="Q292" s="190"/>
      <c r="R292" s="193"/>
      <c r="T292" s="194"/>
      <c r="U292" s="190"/>
      <c r="V292" s="190"/>
      <c r="W292" s="190"/>
      <c r="X292" s="190"/>
      <c r="Y292" s="190"/>
      <c r="Z292" s="190"/>
      <c r="AA292" s="195"/>
      <c r="AT292" s="196" t="s">
        <v>162</v>
      </c>
      <c r="AU292" s="196" t="s">
        <v>133</v>
      </c>
      <c r="AV292" s="12" t="s">
        <v>84</v>
      </c>
      <c r="AW292" s="12" t="s">
        <v>32</v>
      </c>
      <c r="AX292" s="12" t="s">
        <v>77</v>
      </c>
      <c r="AY292" s="196" t="s">
        <v>154</v>
      </c>
    </row>
    <row r="293" spans="2:65" s="10" customFormat="1" ht="22.5" customHeight="1" x14ac:dyDescent="0.3">
      <c r="B293" s="172"/>
      <c r="C293" s="173"/>
      <c r="D293" s="173"/>
      <c r="E293" s="174" t="s">
        <v>18</v>
      </c>
      <c r="F293" s="281" t="s">
        <v>340</v>
      </c>
      <c r="G293" s="280"/>
      <c r="H293" s="280"/>
      <c r="I293" s="280"/>
      <c r="J293" s="173"/>
      <c r="K293" s="175">
        <v>687.24</v>
      </c>
      <c r="L293" s="173"/>
      <c r="M293" s="173"/>
      <c r="N293" s="173"/>
      <c r="O293" s="173"/>
      <c r="P293" s="173"/>
      <c r="Q293" s="173"/>
      <c r="R293" s="176"/>
      <c r="T293" s="177"/>
      <c r="U293" s="173"/>
      <c r="V293" s="173"/>
      <c r="W293" s="173"/>
      <c r="X293" s="173"/>
      <c r="Y293" s="173"/>
      <c r="Z293" s="173"/>
      <c r="AA293" s="178"/>
      <c r="AT293" s="179" t="s">
        <v>162</v>
      </c>
      <c r="AU293" s="179" t="s">
        <v>133</v>
      </c>
      <c r="AV293" s="10" t="s">
        <v>133</v>
      </c>
      <c r="AW293" s="10" t="s">
        <v>32</v>
      </c>
      <c r="AX293" s="10" t="s">
        <v>77</v>
      </c>
      <c r="AY293" s="179" t="s">
        <v>154</v>
      </c>
    </row>
    <row r="294" spans="2:65" s="10" customFormat="1" ht="22.5" customHeight="1" x14ac:dyDescent="0.3">
      <c r="B294" s="172"/>
      <c r="C294" s="173"/>
      <c r="D294" s="173"/>
      <c r="E294" s="174" t="s">
        <v>18</v>
      </c>
      <c r="F294" s="281" t="s">
        <v>341</v>
      </c>
      <c r="G294" s="280"/>
      <c r="H294" s="280"/>
      <c r="I294" s="280"/>
      <c r="J294" s="173"/>
      <c r="K294" s="175">
        <v>56.4</v>
      </c>
      <c r="L294" s="173"/>
      <c r="M294" s="173"/>
      <c r="N294" s="173"/>
      <c r="O294" s="173"/>
      <c r="P294" s="173"/>
      <c r="Q294" s="173"/>
      <c r="R294" s="176"/>
      <c r="T294" s="177"/>
      <c r="U294" s="173"/>
      <c r="V294" s="173"/>
      <c r="W294" s="173"/>
      <c r="X294" s="173"/>
      <c r="Y294" s="173"/>
      <c r="Z294" s="173"/>
      <c r="AA294" s="178"/>
      <c r="AT294" s="179" t="s">
        <v>162</v>
      </c>
      <c r="AU294" s="179" t="s">
        <v>133</v>
      </c>
      <c r="AV294" s="10" t="s">
        <v>133</v>
      </c>
      <c r="AW294" s="10" t="s">
        <v>32</v>
      </c>
      <c r="AX294" s="10" t="s">
        <v>77</v>
      </c>
      <c r="AY294" s="179" t="s">
        <v>154</v>
      </c>
    </row>
    <row r="295" spans="2:65" s="13" customFormat="1" ht="22.5" customHeight="1" x14ac:dyDescent="0.3">
      <c r="B295" s="201"/>
      <c r="C295" s="202"/>
      <c r="D295" s="202"/>
      <c r="E295" s="203" t="s">
        <v>18</v>
      </c>
      <c r="F295" s="291" t="s">
        <v>335</v>
      </c>
      <c r="G295" s="292"/>
      <c r="H295" s="292"/>
      <c r="I295" s="292"/>
      <c r="J295" s="202"/>
      <c r="K295" s="204">
        <v>1432.04</v>
      </c>
      <c r="L295" s="202"/>
      <c r="M295" s="202"/>
      <c r="N295" s="202"/>
      <c r="O295" s="202"/>
      <c r="P295" s="202"/>
      <c r="Q295" s="202"/>
      <c r="R295" s="205"/>
      <c r="T295" s="206"/>
      <c r="U295" s="202"/>
      <c r="V295" s="202"/>
      <c r="W295" s="202"/>
      <c r="X295" s="202"/>
      <c r="Y295" s="202"/>
      <c r="Z295" s="202"/>
      <c r="AA295" s="207"/>
      <c r="AT295" s="208" t="s">
        <v>162</v>
      </c>
      <c r="AU295" s="208" t="s">
        <v>133</v>
      </c>
      <c r="AV295" s="13" t="s">
        <v>171</v>
      </c>
      <c r="AW295" s="13" t="s">
        <v>32</v>
      </c>
      <c r="AX295" s="13" t="s">
        <v>77</v>
      </c>
      <c r="AY295" s="208" t="s">
        <v>154</v>
      </c>
    </row>
    <row r="296" spans="2:65" s="11" customFormat="1" ht="22.5" customHeight="1" x14ac:dyDescent="0.3">
      <c r="B296" s="180"/>
      <c r="C296" s="181"/>
      <c r="D296" s="181"/>
      <c r="E296" s="182" t="s">
        <v>18</v>
      </c>
      <c r="F296" s="282" t="s">
        <v>164</v>
      </c>
      <c r="G296" s="283"/>
      <c r="H296" s="283"/>
      <c r="I296" s="283"/>
      <c r="J296" s="181"/>
      <c r="K296" s="183">
        <v>1504.0039999999999</v>
      </c>
      <c r="L296" s="181"/>
      <c r="M296" s="181"/>
      <c r="N296" s="181"/>
      <c r="O296" s="181"/>
      <c r="P296" s="181"/>
      <c r="Q296" s="181"/>
      <c r="R296" s="184"/>
      <c r="T296" s="185"/>
      <c r="U296" s="181"/>
      <c r="V296" s="181"/>
      <c r="W296" s="181"/>
      <c r="X296" s="181"/>
      <c r="Y296" s="181"/>
      <c r="Z296" s="181"/>
      <c r="AA296" s="186"/>
      <c r="AT296" s="187" t="s">
        <v>162</v>
      </c>
      <c r="AU296" s="187" t="s">
        <v>133</v>
      </c>
      <c r="AV296" s="11" t="s">
        <v>159</v>
      </c>
      <c r="AW296" s="11" t="s">
        <v>32</v>
      </c>
      <c r="AX296" s="11" t="s">
        <v>84</v>
      </c>
      <c r="AY296" s="187" t="s">
        <v>154</v>
      </c>
    </row>
    <row r="297" spans="2:65" s="1" customFormat="1" ht="31.5" customHeight="1" x14ac:dyDescent="0.3">
      <c r="B297" s="34"/>
      <c r="C297" s="197" t="s">
        <v>378</v>
      </c>
      <c r="D297" s="197" t="s">
        <v>267</v>
      </c>
      <c r="E297" s="198" t="s">
        <v>379</v>
      </c>
      <c r="F297" s="287" t="s">
        <v>380</v>
      </c>
      <c r="G297" s="288"/>
      <c r="H297" s="288"/>
      <c r="I297" s="288"/>
      <c r="J297" s="199" t="s">
        <v>167</v>
      </c>
      <c r="K297" s="200">
        <v>1816.085</v>
      </c>
      <c r="L297" s="289">
        <v>0</v>
      </c>
      <c r="M297" s="288"/>
      <c r="N297" s="290">
        <f>ROUND(L297*K297,3)</f>
        <v>0</v>
      </c>
      <c r="O297" s="276"/>
      <c r="P297" s="276"/>
      <c r="Q297" s="276"/>
      <c r="R297" s="36"/>
      <c r="T297" s="168" t="s">
        <v>18</v>
      </c>
      <c r="U297" s="43" t="s">
        <v>44</v>
      </c>
      <c r="V297" s="35"/>
      <c r="W297" s="169">
        <f>V297*K297</f>
        <v>0</v>
      </c>
      <c r="X297" s="169">
        <v>5.13E-3</v>
      </c>
      <c r="Y297" s="169">
        <f>X297*K297</f>
        <v>9.3165160500000006</v>
      </c>
      <c r="Z297" s="169">
        <v>0</v>
      </c>
      <c r="AA297" s="170">
        <f>Z297*K297</f>
        <v>0</v>
      </c>
      <c r="AR297" s="17" t="s">
        <v>270</v>
      </c>
      <c r="AT297" s="17" t="s">
        <v>267</v>
      </c>
      <c r="AU297" s="17" t="s">
        <v>133</v>
      </c>
      <c r="AY297" s="17" t="s">
        <v>154</v>
      </c>
      <c r="BE297" s="109">
        <f>IF(U297="základná",N297,0)</f>
        <v>0</v>
      </c>
      <c r="BF297" s="109">
        <f>IF(U297="znížená",N297,0)</f>
        <v>0</v>
      </c>
      <c r="BG297" s="109">
        <f>IF(U297="zákl. prenesená",N297,0)</f>
        <v>0</v>
      </c>
      <c r="BH297" s="109">
        <f>IF(U297="zníž. prenesená",N297,0)</f>
        <v>0</v>
      </c>
      <c r="BI297" s="109">
        <f>IF(U297="nulová",N297,0)</f>
        <v>0</v>
      </c>
      <c r="BJ297" s="17" t="s">
        <v>133</v>
      </c>
      <c r="BK297" s="171">
        <f>ROUND(L297*K297,3)</f>
        <v>0</v>
      </c>
      <c r="BL297" s="17" t="s">
        <v>239</v>
      </c>
      <c r="BM297" s="17" t="s">
        <v>381</v>
      </c>
    </row>
    <row r="298" spans="2:65" s="1" customFormat="1" ht="44.25" customHeight="1" x14ac:dyDescent="0.3">
      <c r="B298" s="34"/>
      <c r="C298" s="164" t="s">
        <v>382</v>
      </c>
      <c r="D298" s="164" t="s">
        <v>155</v>
      </c>
      <c r="E298" s="165" t="s">
        <v>383</v>
      </c>
      <c r="F298" s="275" t="s">
        <v>384</v>
      </c>
      <c r="G298" s="276"/>
      <c r="H298" s="276"/>
      <c r="I298" s="276"/>
      <c r="J298" s="166" t="s">
        <v>167</v>
      </c>
      <c r="K298" s="167">
        <v>1565.085</v>
      </c>
      <c r="L298" s="277">
        <v>0</v>
      </c>
      <c r="M298" s="276"/>
      <c r="N298" s="278">
        <f>ROUND(L298*K298,3)</f>
        <v>0</v>
      </c>
      <c r="O298" s="276"/>
      <c r="P298" s="276"/>
      <c r="Q298" s="276"/>
      <c r="R298" s="36"/>
      <c r="T298" s="168" t="s">
        <v>18</v>
      </c>
      <c r="U298" s="43" t="s">
        <v>44</v>
      </c>
      <c r="V298" s="35"/>
      <c r="W298" s="169">
        <f>V298*K298</f>
        <v>0</v>
      </c>
      <c r="X298" s="169">
        <v>0</v>
      </c>
      <c r="Y298" s="169">
        <f>X298*K298</f>
        <v>0</v>
      </c>
      <c r="Z298" s="169">
        <v>0</v>
      </c>
      <c r="AA298" s="170">
        <f>Z298*K298</f>
        <v>0</v>
      </c>
      <c r="AR298" s="17" t="s">
        <v>239</v>
      </c>
      <c r="AT298" s="17" t="s">
        <v>155</v>
      </c>
      <c r="AU298" s="17" t="s">
        <v>133</v>
      </c>
      <c r="AY298" s="17" t="s">
        <v>154</v>
      </c>
      <c r="BE298" s="109">
        <f>IF(U298="základná",N298,0)</f>
        <v>0</v>
      </c>
      <c r="BF298" s="109">
        <f>IF(U298="znížená",N298,0)</f>
        <v>0</v>
      </c>
      <c r="BG298" s="109">
        <f>IF(U298="zákl. prenesená",N298,0)</f>
        <v>0</v>
      </c>
      <c r="BH298" s="109">
        <f>IF(U298="zníž. prenesená",N298,0)</f>
        <v>0</v>
      </c>
      <c r="BI298" s="109">
        <f>IF(U298="nulová",N298,0)</f>
        <v>0</v>
      </c>
      <c r="BJ298" s="17" t="s">
        <v>133</v>
      </c>
      <c r="BK298" s="171">
        <f>ROUND(L298*K298,3)</f>
        <v>0</v>
      </c>
      <c r="BL298" s="17" t="s">
        <v>239</v>
      </c>
      <c r="BM298" s="17" t="s">
        <v>385</v>
      </c>
    </row>
    <row r="299" spans="2:65" s="12" customFormat="1" ht="22.5" customHeight="1" x14ac:dyDescent="0.3">
      <c r="B299" s="189"/>
      <c r="C299" s="190"/>
      <c r="D299" s="190"/>
      <c r="E299" s="191" t="s">
        <v>18</v>
      </c>
      <c r="F299" s="284" t="s">
        <v>365</v>
      </c>
      <c r="G299" s="285"/>
      <c r="H299" s="285"/>
      <c r="I299" s="285"/>
      <c r="J299" s="190"/>
      <c r="K299" s="192" t="s">
        <v>18</v>
      </c>
      <c r="L299" s="190"/>
      <c r="M299" s="190"/>
      <c r="N299" s="190"/>
      <c r="O299" s="190"/>
      <c r="P299" s="190"/>
      <c r="Q299" s="190"/>
      <c r="R299" s="193"/>
      <c r="T299" s="194"/>
      <c r="U299" s="190"/>
      <c r="V299" s="190"/>
      <c r="W299" s="190"/>
      <c r="X299" s="190"/>
      <c r="Y299" s="190"/>
      <c r="Z299" s="190"/>
      <c r="AA299" s="195"/>
      <c r="AT299" s="196" t="s">
        <v>162</v>
      </c>
      <c r="AU299" s="196" t="s">
        <v>133</v>
      </c>
      <c r="AV299" s="12" t="s">
        <v>84</v>
      </c>
      <c r="AW299" s="12" t="s">
        <v>32</v>
      </c>
      <c r="AX299" s="12" t="s">
        <v>77</v>
      </c>
      <c r="AY299" s="196" t="s">
        <v>154</v>
      </c>
    </row>
    <row r="300" spans="2:65" s="10" customFormat="1" ht="22.5" customHeight="1" x14ac:dyDescent="0.3">
      <c r="B300" s="172"/>
      <c r="C300" s="173"/>
      <c r="D300" s="173"/>
      <c r="E300" s="174" t="s">
        <v>18</v>
      </c>
      <c r="F300" s="281" t="s">
        <v>337</v>
      </c>
      <c r="G300" s="280"/>
      <c r="H300" s="280"/>
      <c r="I300" s="280"/>
      <c r="J300" s="173"/>
      <c r="K300" s="175">
        <v>631.75</v>
      </c>
      <c r="L300" s="173"/>
      <c r="M300" s="173"/>
      <c r="N300" s="173"/>
      <c r="O300" s="173"/>
      <c r="P300" s="173"/>
      <c r="Q300" s="173"/>
      <c r="R300" s="176"/>
      <c r="T300" s="177"/>
      <c r="U300" s="173"/>
      <c r="V300" s="173"/>
      <c r="W300" s="173"/>
      <c r="X300" s="173"/>
      <c r="Y300" s="173"/>
      <c r="Z300" s="173"/>
      <c r="AA300" s="178"/>
      <c r="AT300" s="179" t="s">
        <v>162</v>
      </c>
      <c r="AU300" s="179" t="s">
        <v>133</v>
      </c>
      <c r="AV300" s="10" t="s">
        <v>133</v>
      </c>
      <c r="AW300" s="10" t="s">
        <v>32</v>
      </c>
      <c r="AX300" s="10" t="s">
        <v>77</v>
      </c>
      <c r="AY300" s="179" t="s">
        <v>154</v>
      </c>
    </row>
    <row r="301" spans="2:65" s="10" customFormat="1" ht="22.5" customHeight="1" x14ac:dyDescent="0.3">
      <c r="B301" s="172"/>
      <c r="C301" s="173"/>
      <c r="D301" s="173"/>
      <c r="E301" s="174" t="s">
        <v>18</v>
      </c>
      <c r="F301" s="281" t="s">
        <v>366</v>
      </c>
      <c r="G301" s="280"/>
      <c r="H301" s="280"/>
      <c r="I301" s="280"/>
      <c r="J301" s="173"/>
      <c r="K301" s="175">
        <v>102.795</v>
      </c>
      <c r="L301" s="173"/>
      <c r="M301" s="173"/>
      <c r="N301" s="173"/>
      <c r="O301" s="173"/>
      <c r="P301" s="173"/>
      <c r="Q301" s="173"/>
      <c r="R301" s="176"/>
      <c r="T301" s="177"/>
      <c r="U301" s="173"/>
      <c r="V301" s="173"/>
      <c r="W301" s="173"/>
      <c r="X301" s="173"/>
      <c r="Y301" s="173"/>
      <c r="Z301" s="173"/>
      <c r="AA301" s="178"/>
      <c r="AT301" s="179" t="s">
        <v>162</v>
      </c>
      <c r="AU301" s="179" t="s">
        <v>133</v>
      </c>
      <c r="AV301" s="10" t="s">
        <v>133</v>
      </c>
      <c r="AW301" s="10" t="s">
        <v>32</v>
      </c>
      <c r="AX301" s="10" t="s">
        <v>77</v>
      </c>
      <c r="AY301" s="179" t="s">
        <v>154</v>
      </c>
    </row>
    <row r="302" spans="2:65" s="10" customFormat="1" ht="22.5" customHeight="1" x14ac:dyDescent="0.3">
      <c r="B302" s="172"/>
      <c r="C302" s="173"/>
      <c r="D302" s="173"/>
      <c r="E302" s="174" t="s">
        <v>18</v>
      </c>
      <c r="F302" s="281" t="s">
        <v>367</v>
      </c>
      <c r="G302" s="280"/>
      <c r="H302" s="280"/>
      <c r="I302" s="280"/>
      <c r="J302" s="173"/>
      <c r="K302" s="175">
        <v>7.94</v>
      </c>
      <c r="L302" s="173"/>
      <c r="M302" s="173"/>
      <c r="N302" s="173"/>
      <c r="O302" s="173"/>
      <c r="P302" s="173"/>
      <c r="Q302" s="173"/>
      <c r="R302" s="176"/>
      <c r="T302" s="177"/>
      <c r="U302" s="173"/>
      <c r="V302" s="173"/>
      <c r="W302" s="173"/>
      <c r="X302" s="173"/>
      <c r="Y302" s="173"/>
      <c r="Z302" s="173"/>
      <c r="AA302" s="178"/>
      <c r="AT302" s="179" t="s">
        <v>162</v>
      </c>
      <c r="AU302" s="179" t="s">
        <v>133</v>
      </c>
      <c r="AV302" s="10" t="s">
        <v>133</v>
      </c>
      <c r="AW302" s="10" t="s">
        <v>32</v>
      </c>
      <c r="AX302" s="10" t="s">
        <v>77</v>
      </c>
      <c r="AY302" s="179" t="s">
        <v>154</v>
      </c>
    </row>
    <row r="303" spans="2:65" s="12" customFormat="1" ht="22.5" customHeight="1" x14ac:dyDescent="0.3">
      <c r="B303" s="189"/>
      <c r="C303" s="190"/>
      <c r="D303" s="190"/>
      <c r="E303" s="191" t="s">
        <v>18</v>
      </c>
      <c r="F303" s="286" t="s">
        <v>368</v>
      </c>
      <c r="G303" s="285"/>
      <c r="H303" s="285"/>
      <c r="I303" s="285"/>
      <c r="J303" s="190"/>
      <c r="K303" s="192" t="s">
        <v>18</v>
      </c>
      <c r="L303" s="190"/>
      <c r="M303" s="190"/>
      <c r="N303" s="190"/>
      <c r="O303" s="190"/>
      <c r="P303" s="190"/>
      <c r="Q303" s="190"/>
      <c r="R303" s="193"/>
      <c r="T303" s="194"/>
      <c r="U303" s="190"/>
      <c r="V303" s="190"/>
      <c r="W303" s="190"/>
      <c r="X303" s="190"/>
      <c r="Y303" s="190"/>
      <c r="Z303" s="190"/>
      <c r="AA303" s="195"/>
      <c r="AT303" s="196" t="s">
        <v>162</v>
      </c>
      <c r="AU303" s="196" t="s">
        <v>133</v>
      </c>
      <c r="AV303" s="12" t="s">
        <v>84</v>
      </c>
      <c r="AW303" s="12" t="s">
        <v>32</v>
      </c>
      <c r="AX303" s="12" t="s">
        <v>77</v>
      </c>
      <c r="AY303" s="196" t="s">
        <v>154</v>
      </c>
    </row>
    <row r="304" spans="2:65" s="10" customFormat="1" ht="22.5" customHeight="1" x14ac:dyDescent="0.3">
      <c r="B304" s="172"/>
      <c r="C304" s="173"/>
      <c r="D304" s="173"/>
      <c r="E304" s="174" t="s">
        <v>18</v>
      </c>
      <c r="F304" s="281" t="s">
        <v>340</v>
      </c>
      <c r="G304" s="280"/>
      <c r="H304" s="280"/>
      <c r="I304" s="280"/>
      <c r="J304" s="173"/>
      <c r="K304" s="175">
        <v>687.24</v>
      </c>
      <c r="L304" s="173"/>
      <c r="M304" s="173"/>
      <c r="N304" s="173"/>
      <c r="O304" s="173"/>
      <c r="P304" s="173"/>
      <c r="Q304" s="173"/>
      <c r="R304" s="176"/>
      <c r="T304" s="177"/>
      <c r="U304" s="173"/>
      <c r="V304" s="173"/>
      <c r="W304" s="173"/>
      <c r="X304" s="173"/>
      <c r="Y304" s="173"/>
      <c r="Z304" s="173"/>
      <c r="AA304" s="178"/>
      <c r="AT304" s="179" t="s">
        <v>162</v>
      </c>
      <c r="AU304" s="179" t="s">
        <v>133</v>
      </c>
      <c r="AV304" s="10" t="s">
        <v>133</v>
      </c>
      <c r="AW304" s="10" t="s">
        <v>32</v>
      </c>
      <c r="AX304" s="10" t="s">
        <v>77</v>
      </c>
      <c r="AY304" s="179" t="s">
        <v>154</v>
      </c>
    </row>
    <row r="305" spans="2:65" s="10" customFormat="1" ht="22.5" customHeight="1" x14ac:dyDescent="0.3">
      <c r="B305" s="172"/>
      <c r="C305" s="173"/>
      <c r="D305" s="173"/>
      <c r="E305" s="174" t="s">
        <v>18</v>
      </c>
      <c r="F305" s="281" t="s">
        <v>369</v>
      </c>
      <c r="G305" s="280"/>
      <c r="H305" s="280"/>
      <c r="I305" s="280"/>
      <c r="J305" s="173"/>
      <c r="K305" s="175">
        <v>135.36000000000001</v>
      </c>
      <c r="L305" s="173"/>
      <c r="M305" s="173"/>
      <c r="N305" s="173"/>
      <c r="O305" s="173"/>
      <c r="P305" s="173"/>
      <c r="Q305" s="173"/>
      <c r="R305" s="176"/>
      <c r="T305" s="177"/>
      <c r="U305" s="173"/>
      <c r="V305" s="173"/>
      <c r="W305" s="173"/>
      <c r="X305" s="173"/>
      <c r="Y305" s="173"/>
      <c r="Z305" s="173"/>
      <c r="AA305" s="178"/>
      <c r="AT305" s="179" t="s">
        <v>162</v>
      </c>
      <c r="AU305" s="179" t="s">
        <v>133</v>
      </c>
      <c r="AV305" s="10" t="s">
        <v>133</v>
      </c>
      <c r="AW305" s="10" t="s">
        <v>32</v>
      </c>
      <c r="AX305" s="10" t="s">
        <v>77</v>
      </c>
      <c r="AY305" s="179" t="s">
        <v>154</v>
      </c>
    </row>
    <row r="306" spans="2:65" s="13" customFormat="1" ht="22.5" customHeight="1" x14ac:dyDescent="0.3">
      <c r="B306" s="201"/>
      <c r="C306" s="202"/>
      <c r="D306" s="202"/>
      <c r="E306" s="203" t="s">
        <v>18</v>
      </c>
      <c r="F306" s="291" t="s">
        <v>335</v>
      </c>
      <c r="G306" s="292"/>
      <c r="H306" s="292"/>
      <c r="I306" s="292"/>
      <c r="J306" s="202"/>
      <c r="K306" s="204">
        <v>1565.085</v>
      </c>
      <c r="L306" s="202"/>
      <c r="M306" s="202"/>
      <c r="N306" s="202"/>
      <c r="O306" s="202"/>
      <c r="P306" s="202"/>
      <c r="Q306" s="202"/>
      <c r="R306" s="205"/>
      <c r="T306" s="206"/>
      <c r="U306" s="202"/>
      <c r="V306" s="202"/>
      <c r="W306" s="202"/>
      <c r="X306" s="202"/>
      <c r="Y306" s="202"/>
      <c r="Z306" s="202"/>
      <c r="AA306" s="207"/>
      <c r="AT306" s="208" t="s">
        <v>162</v>
      </c>
      <c r="AU306" s="208" t="s">
        <v>133</v>
      </c>
      <c r="AV306" s="13" t="s">
        <v>171</v>
      </c>
      <c r="AW306" s="13" t="s">
        <v>32</v>
      </c>
      <c r="AX306" s="13" t="s">
        <v>77</v>
      </c>
      <c r="AY306" s="208" t="s">
        <v>154</v>
      </c>
    </row>
    <row r="307" spans="2:65" s="11" customFormat="1" ht="22.5" customHeight="1" x14ac:dyDescent="0.3">
      <c r="B307" s="180"/>
      <c r="C307" s="181"/>
      <c r="D307" s="181"/>
      <c r="E307" s="182" t="s">
        <v>18</v>
      </c>
      <c r="F307" s="282" t="s">
        <v>164</v>
      </c>
      <c r="G307" s="283"/>
      <c r="H307" s="283"/>
      <c r="I307" s="283"/>
      <c r="J307" s="181"/>
      <c r="K307" s="183">
        <v>1565.085</v>
      </c>
      <c r="L307" s="181"/>
      <c r="M307" s="181"/>
      <c r="N307" s="181"/>
      <c r="O307" s="181"/>
      <c r="P307" s="181"/>
      <c r="Q307" s="181"/>
      <c r="R307" s="184"/>
      <c r="T307" s="185"/>
      <c r="U307" s="181"/>
      <c r="V307" s="181"/>
      <c r="W307" s="181"/>
      <c r="X307" s="181"/>
      <c r="Y307" s="181"/>
      <c r="Z307" s="181"/>
      <c r="AA307" s="186"/>
      <c r="AT307" s="187" t="s">
        <v>162</v>
      </c>
      <c r="AU307" s="187" t="s">
        <v>133</v>
      </c>
      <c r="AV307" s="11" t="s">
        <v>159</v>
      </c>
      <c r="AW307" s="11" t="s">
        <v>32</v>
      </c>
      <c r="AX307" s="11" t="s">
        <v>84</v>
      </c>
      <c r="AY307" s="187" t="s">
        <v>154</v>
      </c>
    </row>
    <row r="308" spans="2:65" s="1" customFormat="1" ht="22.5" customHeight="1" x14ac:dyDescent="0.3">
      <c r="B308" s="34"/>
      <c r="C308" s="197" t="s">
        <v>386</v>
      </c>
      <c r="D308" s="197" t="s">
        <v>267</v>
      </c>
      <c r="E308" s="198" t="s">
        <v>387</v>
      </c>
      <c r="F308" s="287" t="s">
        <v>388</v>
      </c>
      <c r="G308" s="288"/>
      <c r="H308" s="288"/>
      <c r="I308" s="288"/>
      <c r="J308" s="199" t="s">
        <v>389</v>
      </c>
      <c r="K308" s="200">
        <v>10734</v>
      </c>
      <c r="L308" s="289">
        <v>0</v>
      </c>
      <c r="M308" s="288"/>
      <c r="N308" s="290">
        <f>ROUND(L308*K308,3)</f>
        <v>0</v>
      </c>
      <c r="O308" s="276"/>
      <c r="P308" s="276"/>
      <c r="Q308" s="276"/>
      <c r="R308" s="36"/>
      <c r="T308" s="168" t="s">
        <v>18</v>
      </c>
      <c r="U308" s="43" t="s">
        <v>44</v>
      </c>
      <c r="V308" s="35"/>
      <c r="W308" s="169">
        <f>V308*K308</f>
        <v>0</v>
      </c>
      <c r="X308" s="169">
        <v>2.0000000000000001E-4</v>
      </c>
      <c r="Y308" s="169">
        <f>X308*K308</f>
        <v>2.1468000000000003</v>
      </c>
      <c r="Z308" s="169">
        <v>0</v>
      </c>
      <c r="AA308" s="170">
        <f>Z308*K308</f>
        <v>0</v>
      </c>
      <c r="AR308" s="17" t="s">
        <v>270</v>
      </c>
      <c r="AT308" s="17" t="s">
        <v>267</v>
      </c>
      <c r="AU308" s="17" t="s">
        <v>133</v>
      </c>
      <c r="AY308" s="17" t="s">
        <v>154</v>
      </c>
      <c r="BE308" s="109">
        <f>IF(U308="základná",N308,0)</f>
        <v>0</v>
      </c>
      <c r="BF308" s="109">
        <f>IF(U308="znížená",N308,0)</f>
        <v>0</v>
      </c>
      <c r="BG308" s="109">
        <f>IF(U308="zákl. prenesená",N308,0)</f>
        <v>0</v>
      </c>
      <c r="BH308" s="109">
        <f>IF(U308="zníž. prenesená",N308,0)</f>
        <v>0</v>
      </c>
      <c r="BI308" s="109">
        <f>IF(U308="nulová",N308,0)</f>
        <v>0</v>
      </c>
      <c r="BJ308" s="17" t="s">
        <v>133</v>
      </c>
      <c r="BK308" s="171">
        <f>ROUND(L308*K308,3)</f>
        <v>0</v>
      </c>
      <c r="BL308" s="17" t="s">
        <v>239</v>
      </c>
      <c r="BM308" s="17" t="s">
        <v>390</v>
      </c>
    </row>
    <row r="309" spans="2:65" s="12" customFormat="1" ht="22.5" customHeight="1" x14ac:dyDescent="0.3">
      <c r="B309" s="189"/>
      <c r="C309" s="190"/>
      <c r="D309" s="190"/>
      <c r="E309" s="191" t="s">
        <v>18</v>
      </c>
      <c r="F309" s="284" t="s">
        <v>391</v>
      </c>
      <c r="G309" s="285"/>
      <c r="H309" s="285"/>
      <c r="I309" s="285"/>
      <c r="J309" s="190"/>
      <c r="K309" s="192" t="s">
        <v>18</v>
      </c>
      <c r="L309" s="190"/>
      <c r="M309" s="190"/>
      <c r="N309" s="190"/>
      <c r="O309" s="190"/>
      <c r="P309" s="190"/>
      <c r="Q309" s="190"/>
      <c r="R309" s="193"/>
      <c r="T309" s="194"/>
      <c r="U309" s="190"/>
      <c r="V309" s="190"/>
      <c r="W309" s="190"/>
      <c r="X309" s="190"/>
      <c r="Y309" s="190"/>
      <c r="Z309" s="190"/>
      <c r="AA309" s="195"/>
      <c r="AT309" s="196" t="s">
        <v>162</v>
      </c>
      <c r="AU309" s="196" t="s">
        <v>133</v>
      </c>
      <c r="AV309" s="12" t="s">
        <v>84</v>
      </c>
      <c r="AW309" s="12" t="s">
        <v>32</v>
      </c>
      <c r="AX309" s="12" t="s">
        <v>77</v>
      </c>
      <c r="AY309" s="196" t="s">
        <v>154</v>
      </c>
    </row>
    <row r="310" spans="2:65" s="10" customFormat="1" ht="22.5" customHeight="1" x14ac:dyDescent="0.3">
      <c r="B310" s="172"/>
      <c r="C310" s="173"/>
      <c r="D310" s="173"/>
      <c r="E310" s="174" t="s">
        <v>18</v>
      </c>
      <c r="F310" s="281" t="s">
        <v>392</v>
      </c>
      <c r="G310" s="280"/>
      <c r="H310" s="280"/>
      <c r="I310" s="280"/>
      <c r="J310" s="173"/>
      <c r="K310" s="175">
        <v>7050</v>
      </c>
      <c r="L310" s="173"/>
      <c r="M310" s="173"/>
      <c r="N310" s="173"/>
      <c r="O310" s="173"/>
      <c r="P310" s="173"/>
      <c r="Q310" s="173"/>
      <c r="R310" s="176"/>
      <c r="T310" s="177"/>
      <c r="U310" s="173"/>
      <c r="V310" s="173"/>
      <c r="W310" s="173"/>
      <c r="X310" s="173"/>
      <c r="Y310" s="173"/>
      <c r="Z310" s="173"/>
      <c r="AA310" s="178"/>
      <c r="AT310" s="179" t="s">
        <v>162</v>
      </c>
      <c r="AU310" s="179" t="s">
        <v>133</v>
      </c>
      <c r="AV310" s="10" t="s">
        <v>133</v>
      </c>
      <c r="AW310" s="10" t="s">
        <v>32</v>
      </c>
      <c r="AX310" s="10" t="s">
        <v>77</v>
      </c>
      <c r="AY310" s="179" t="s">
        <v>154</v>
      </c>
    </row>
    <row r="311" spans="2:65" s="12" customFormat="1" ht="22.5" customHeight="1" x14ac:dyDescent="0.3">
      <c r="B311" s="189"/>
      <c r="C311" s="190"/>
      <c r="D311" s="190"/>
      <c r="E311" s="191" t="s">
        <v>18</v>
      </c>
      <c r="F311" s="286" t="s">
        <v>393</v>
      </c>
      <c r="G311" s="285"/>
      <c r="H311" s="285"/>
      <c r="I311" s="285"/>
      <c r="J311" s="190"/>
      <c r="K311" s="192" t="s">
        <v>18</v>
      </c>
      <c r="L311" s="190"/>
      <c r="M311" s="190"/>
      <c r="N311" s="190"/>
      <c r="O311" s="190"/>
      <c r="P311" s="190"/>
      <c r="Q311" s="190"/>
      <c r="R311" s="193"/>
      <c r="T311" s="194"/>
      <c r="U311" s="190"/>
      <c r="V311" s="190"/>
      <c r="W311" s="190"/>
      <c r="X311" s="190"/>
      <c r="Y311" s="190"/>
      <c r="Z311" s="190"/>
      <c r="AA311" s="195"/>
      <c r="AT311" s="196" t="s">
        <v>162</v>
      </c>
      <c r="AU311" s="196" t="s">
        <v>133</v>
      </c>
      <c r="AV311" s="12" t="s">
        <v>84</v>
      </c>
      <c r="AW311" s="12" t="s">
        <v>32</v>
      </c>
      <c r="AX311" s="12" t="s">
        <v>77</v>
      </c>
      <c r="AY311" s="196" t="s">
        <v>154</v>
      </c>
    </row>
    <row r="312" spans="2:65" s="10" customFormat="1" ht="22.5" customHeight="1" x14ac:dyDescent="0.3">
      <c r="B312" s="172"/>
      <c r="C312" s="173"/>
      <c r="D312" s="173"/>
      <c r="E312" s="174" t="s">
        <v>18</v>
      </c>
      <c r="F312" s="281" t="s">
        <v>394</v>
      </c>
      <c r="G312" s="280"/>
      <c r="H312" s="280"/>
      <c r="I312" s="280"/>
      <c r="J312" s="173"/>
      <c r="K312" s="175">
        <v>3684</v>
      </c>
      <c r="L312" s="173"/>
      <c r="M312" s="173"/>
      <c r="N312" s="173"/>
      <c r="O312" s="173"/>
      <c r="P312" s="173"/>
      <c r="Q312" s="173"/>
      <c r="R312" s="176"/>
      <c r="T312" s="177"/>
      <c r="U312" s="173"/>
      <c r="V312" s="173"/>
      <c r="W312" s="173"/>
      <c r="X312" s="173"/>
      <c r="Y312" s="173"/>
      <c r="Z312" s="173"/>
      <c r="AA312" s="178"/>
      <c r="AT312" s="179" t="s">
        <v>162</v>
      </c>
      <c r="AU312" s="179" t="s">
        <v>133</v>
      </c>
      <c r="AV312" s="10" t="s">
        <v>133</v>
      </c>
      <c r="AW312" s="10" t="s">
        <v>32</v>
      </c>
      <c r="AX312" s="10" t="s">
        <v>77</v>
      </c>
      <c r="AY312" s="179" t="s">
        <v>154</v>
      </c>
    </row>
    <row r="313" spans="2:65" s="11" customFormat="1" ht="22.5" customHeight="1" x14ac:dyDescent="0.3">
      <c r="B313" s="180"/>
      <c r="C313" s="181"/>
      <c r="D313" s="181"/>
      <c r="E313" s="182" t="s">
        <v>18</v>
      </c>
      <c r="F313" s="282" t="s">
        <v>164</v>
      </c>
      <c r="G313" s="283"/>
      <c r="H313" s="283"/>
      <c r="I313" s="283"/>
      <c r="J313" s="181"/>
      <c r="K313" s="183">
        <v>10734</v>
      </c>
      <c r="L313" s="181"/>
      <c r="M313" s="181"/>
      <c r="N313" s="181"/>
      <c r="O313" s="181"/>
      <c r="P313" s="181"/>
      <c r="Q313" s="181"/>
      <c r="R313" s="184"/>
      <c r="T313" s="185"/>
      <c r="U313" s="181"/>
      <c r="V313" s="181"/>
      <c r="W313" s="181"/>
      <c r="X313" s="181"/>
      <c r="Y313" s="181"/>
      <c r="Z313" s="181"/>
      <c r="AA313" s="186"/>
      <c r="AT313" s="187" t="s">
        <v>162</v>
      </c>
      <c r="AU313" s="187" t="s">
        <v>133</v>
      </c>
      <c r="AV313" s="11" t="s">
        <v>159</v>
      </c>
      <c r="AW313" s="11" t="s">
        <v>32</v>
      </c>
      <c r="AX313" s="11" t="s">
        <v>84</v>
      </c>
      <c r="AY313" s="187" t="s">
        <v>154</v>
      </c>
    </row>
    <row r="314" spans="2:65" s="1" customFormat="1" ht="22.5" customHeight="1" x14ac:dyDescent="0.3">
      <c r="B314" s="34"/>
      <c r="C314" s="197" t="s">
        <v>395</v>
      </c>
      <c r="D314" s="197" t="s">
        <v>267</v>
      </c>
      <c r="E314" s="198" t="s">
        <v>396</v>
      </c>
      <c r="F314" s="287" t="s">
        <v>397</v>
      </c>
      <c r="G314" s="288"/>
      <c r="H314" s="288"/>
      <c r="I314" s="288"/>
      <c r="J314" s="199" t="s">
        <v>389</v>
      </c>
      <c r="K314" s="200">
        <v>10734</v>
      </c>
      <c r="L314" s="289">
        <v>0</v>
      </c>
      <c r="M314" s="288"/>
      <c r="N314" s="290">
        <f>ROUND(L314*K314,3)</f>
        <v>0</v>
      </c>
      <c r="O314" s="276"/>
      <c r="P314" s="276"/>
      <c r="Q314" s="276"/>
      <c r="R314" s="36"/>
      <c r="T314" s="168" t="s">
        <v>18</v>
      </c>
      <c r="U314" s="43" t="s">
        <v>44</v>
      </c>
      <c r="V314" s="35"/>
      <c r="W314" s="169">
        <f>V314*K314</f>
        <v>0</v>
      </c>
      <c r="X314" s="169">
        <v>4.0000000000000002E-4</v>
      </c>
      <c r="Y314" s="169">
        <f>X314*K314</f>
        <v>4.2936000000000005</v>
      </c>
      <c r="Z314" s="169">
        <v>0</v>
      </c>
      <c r="AA314" s="170">
        <f>Z314*K314</f>
        <v>0</v>
      </c>
      <c r="AR314" s="17" t="s">
        <v>270</v>
      </c>
      <c r="AT314" s="17" t="s">
        <v>267</v>
      </c>
      <c r="AU314" s="17" t="s">
        <v>133</v>
      </c>
      <c r="AY314" s="17" t="s">
        <v>154</v>
      </c>
      <c r="BE314" s="109">
        <f>IF(U314="základná",N314,0)</f>
        <v>0</v>
      </c>
      <c r="BF314" s="109">
        <f>IF(U314="znížená",N314,0)</f>
        <v>0</v>
      </c>
      <c r="BG314" s="109">
        <f>IF(U314="zákl. prenesená",N314,0)</f>
        <v>0</v>
      </c>
      <c r="BH314" s="109">
        <f>IF(U314="zníž. prenesená",N314,0)</f>
        <v>0</v>
      </c>
      <c r="BI314" s="109">
        <f>IF(U314="nulová",N314,0)</f>
        <v>0</v>
      </c>
      <c r="BJ314" s="17" t="s">
        <v>133</v>
      </c>
      <c r="BK314" s="171">
        <f>ROUND(L314*K314,3)</f>
        <v>0</v>
      </c>
      <c r="BL314" s="17" t="s">
        <v>239</v>
      </c>
      <c r="BM314" s="17" t="s">
        <v>398</v>
      </c>
    </row>
    <row r="315" spans="2:65" s="1" customFormat="1" ht="44.25" customHeight="1" x14ac:dyDescent="0.3">
      <c r="B315" s="34"/>
      <c r="C315" s="197" t="s">
        <v>399</v>
      </c>
      <c r="D315" s="197" t="s">
        <v>267</v>
      </c>
      <c r="E315" s="198" t="s">
        <v>400</v>
      </c>
      <c r="F315" s="287" t="s">
        <v>401</v>
      </c>
      <c r="G315" s="288"/>
      <c r="H315" s="288"/>
      <c r="I315" s="288"/>
      <c r="J315" s="199" t="s">
        <v>167</v>
      </c>
      <c r="K315" s="200">
        <v>1799.848</v>
      </c>
      <c r="L315" s="289">
        <v>0</v>
      </c>
      <c r="M315" s="288"/>
      <c r="N315" s="290">
        <f>ROUND(L315*K315,3)</f>
        <v>0</v>
      </c>
      <c r="O315" s="276"/>
      <c r="P315" s="276"/>
      <c r="Q315" s="276"/>
      <c r="R315" s="36"/>
      <c r="T315" s="168" t="s">
        <v>18</v>
      </c>
      <c r="U315" s="43" t="s">
        <v>44</v>
      </c>
      <c r="V315" s="35"/>
      <c r="W315" s="169">
        <f>V315*K315</f>
        <v>0</v>
      </c>
      <c r="X315" s="169">
        <v>2.2000000000000001E-3</v>
      </c>
      <c r="Y315" s="169">
        <f>X315*K315</f>
        <v>3.9596656000000001</v>
      </c>
      <c r="Z315" s="169">
        <v>0</v>
      </c>
      <c r="AA315" s="170">
        <f>Z315*K315</f>
        <v>0</v>
      </c>
      <c r="AR315" s="17" t="s">
        <v>270</v>
      </c>
      <c r="AT315" s="17" t="s">
        <v>267</v>
      </c>
      <c r="AU315" s="17" t="s">
        <v>133</v>
      </c>
      <c r="AY315" s="17" t="s">
        <v>154</v>
      </c>
      <c r="BE315" s="109">
        <f>IF(U315="základná",N315,0)</f>
        <v>0</v>
      </c>
      <c r="BF315" s="109">
        <f>IF(U315="znížená",N315,0)</f>
        <v>0</v>
      </c>
      <c r="BG315" s="109">
        <f>IF(U315="zákl. prenesená",N315,0)</f>
        <v>0</v>
      </c>
      <c r="BH315" s="109">
        <f>IF(U315="zníž. prenesená",N315,0)</f>
        <v>0</v>
      </c>
      <c r="BI315" s="109">
        <f>IF(U315="nulová",N315,0)</f>
        <v>0</v>
      </c>
      <c r="BJ315" s="17" t="s">
        <v>133</v>
      </c>
      <c r="BK315" s="171">
        <f>ROUND(L315*K315,3)</f>
        <v>0</v>
      </c>
      <c r="BL315" s="17" t="s">
        <v>239</v>
      </c>
      <c r="BM315" s="17" t="s">
        <v>402</v>
      </c>
    </row>
    <row r="316" spans="2:65" s="10" customFormat="1" ht="22.5" customHeight="1" x14ac:dyDescent="0.3">
      <c r="B316" s="172"/>
      <c r="C316" s="173"/>
      <c r="D316" s="173"/>
      <c r="E316" s="174" t="s">
        <v>18</v>
      </c>
      <c r="F316" s="279" t="s">
        <v>403</v>
      </c>
      <c r="G316" s="280"/>
      <c r="H316" s="280"/>
      <c r="I316" s="280"/>
      <c r="J316" s="173"/>
      <c r="K316" s="175">
        <v>1799.848</v>
      </c>
      <c r="L316" s="173"/>
      <c r="M316" s="173"/>
      <c r="N316" s="173"/>
      <c r="O316" s="173"/>
      <c r="P316" s="173"/>
      <c r="Q316" s="173"/>
      <c r="R316" s="176"/>
      <c r="T316" s="177"/>
      <c r="U316" s="173"/>
      <c r="V316" s="173"/>
      <c r="W316" s="173"/>
      <c r="X316" s="173"/>
      <c r="Y316" s="173"/>
      <c r="Z316" s="173"/>
      <c r="AA316" s="178"/>
      <c r="AT316" s="179" t="s">
        <v>162</v>
      </c>
      <c r="AU316" s="179" t="s">
        <v>133</v>
      </c>
      <c r="AV316" s="10" t="s">
        <v>133</v>
      </c>
      <c r="AW316" s="10" t="s">
        <v>32</v>
      </c>
      <c r="AX316" s="10" t="s">
        <v>84</v>
      </c>
      <c r="AY316" s="179" t="s">
        <v>154</v>
      </c>
    </row>
    <row r="317" spans="2:65" s="1" customFormat="1" ht="31.5" customHeight="1" x14ac:dyDescent="0.3">
      <c r="B317" s="34"/>
      <c r="C317" s="164" t="s">
        <v>404</v>
      </c>
      <c r="D317" s="164" t="s">
        <v>155</v>
      </c>
      <c r="E317" s="165" t="s">
        <v>405</v>
      </c>
      <c r="F317" s="275" t="s">
        <v>406</v>
      </c>
      <c r="G317" s="276"/>
      <c r="H317" s="276"/>
      <c r="I317" s="276"/>
      <c r="J317" s="166" t="s">
        <v>210</v>
      </c>
      <c r="K317" s="167">
        <v>1429.4</v>
      </c>
      <c r="L317" s="277">
        <v>0</v>
      </c>
      <c r="M317" s="276"/>
      <c r="N317" s="278">
        <f>ROUND(L317*K317,3)</f>
        <v>0</v>
      </c>
      <c r="O317" s="276"/>
      <c r="P317" s="276"/>
      <c r="Q317" s="276"/>
      <c r="R317" s="36"/>
      <c r="T317" s="168" t="s">
        <v>18</v>
      </c>
      <c r="U317" s="43" t="s">
        <v>44</v>
      </c>
      <c r="V317" s="35"/>
      <c r="W317" s="169">
        <f>V317*K317</f>
        <v>0</v>
      </c>
      <c r="X317" s="169">
        <v>2.0000000000000002E-5</v>
      </c>
      <c r="Y317" s="169">
        <f>X317*K317</f>
        <v>2.8588000000000006E-2</v>
      </c>
      <c r="Z317" s="169">
        <v>0</v>
      </c>
      <c r="AA317" s="170">
        <f>Z317*K317</f>
        <v>0</v>
      </c>
      <c r="AR317" s="17" t="s">
        <v>239</v>
      </c>
      <c r="AT317" s="17" t="s">
        <v>155</v>
      </c>
      <c r="AU317" s="17" t="s">
        <v>133</v>
      </c>
      <c r="AY317" s="17" t="s">
        <v>154</v>
      </c>
      <c r="BE317" s="109">
        <f>IF(U317="základná",N317,0)</f>
        <v>0</v>
      </c>
      <c r="BF317" s="109">
        <f>IF(U317="znížená",N317,0)</f>
        <v>0</v>
      </c>
      <c r="BG317" s="109">
        <f>IF(U317="zákl. prenesená",N317,0)</f>
        <v>0</v>
      </c>
      <c r="BH317" s="109">
        <f>IF(U317="zníž. prenesená",N317,0)</f>
        <v>0</v>
      </c>
      <c r="BI317" s="109">
        <f>IF(U317="nulová",N317,0)</f>
        <v>0</v>
      </c>
      <c r="BJ317" s="17" t="s">
        <v>133</v>
      </c>
      <c r="BK317" s="171">
        <f>ROUND(L317*K317,3)</f>
        <v>0</v>
      </c>
      <c r="BL317" s="17" t="s">
        <v>239</v>
      </c>
      <c r="BM317" s="17" t="s">
        <v>407</v>
      </c>
    </row>
    <row r="318" spans="2:65" s="10" customFormat="1" ht="22.5" customHeight="1" x14ac:dyDescent="0.3">
      <c r="B318" s="172"/>
      <c r="C318" s="173"/>
      <c r="D318" s="173"/>
      <c r="E318" s="174" t="s">
        <v>18</v>
      </c>
      <c r="F318" s="279" t="s">
        <v>408</v>
      </c>
      <c r="G318" s="280"/>
      <c r="H318" s="280"/>
      <c r="I318" s="280"/>
      <c r="J318" s="173"/>
      <c r="K318" s="175">
        <v>1182</v>
      </c>
      <c r="L318" s="173"/>
      <c r="M318" s="173"/>
      <c r="N318" s="173"/>
      <c r="O318" s="173"/>
      <c r="P318" s="173"/>
      <c r="Q318" s="173"/>
      <c r="R318" s="176"/>
      <c r="T318" s="177"/>
      <c r="U318" s="173"/>
      <c r="V318" s="173"/>
      <c r="W318" s="173"/>
      <c r="X318" s="173"/>
      <c r="Y318" s="173"/>
      <c r="Z318" s="173"/>
      <c r="AA318" s="178"/>
      <c r="AT318" s="179" t="s">
        <v>162</v>
      </c>
      <c r="AU318" s="179" t="s">
        <v>133</v>
      </c>
      <c r="AV318" s="10" t="s">
        <v>133</v>
      </c>
      <c r="AW318" s="10" t="s">
        <v>32</v>
      </c>
      <c r="AX318" s="10" t="s">
        <v>77</v>
      </c>
      <c r="AY318" s="179" t="s">
        <v>154</v>
      </c>
    </row>
    <row r="319" spans="2:65" s="10" customFormat="1" ht="22.5" customHeight="1" x14ac:dyDescent="0.3">
      <c r="B319" s="172"/>
      <c r="C319" s="173"/>
      <c r="D319" s="173"/>
      <c r="E319" s="174" t="s">
        <v>18</v>
      </c>
      <c r="F319" s="281" t="s">
        <v>409</v>
      </c>
      <c r="G319" s="280"/>
      <c r="H319" s="280"/>
      <c r="I319" s="280"/>
      <c r="J319" s="173"/>
      <c r="K319" s="175">
        <v>222</v>
      </c>
      <c r="L319" s="173"/>
      <c r="M319" s="173"/>
      <c r="N319" s="173"/>
      <c r="O319" s="173"/>
      <c r="P319" s="173"/>
      <c r="Q319" s="173"/>
      <c r="R319" s="176"/>
      <c r="T319" s="177"/>
      <c r="U319" s="173"/>
      <c r="V319" s="173"/>
      <c r="W319" s="173"/>
      <c r="X319" s="173"/>
      <c r="Y319" s="173"/>
      <c r="Z319" s="173"/>
      <c r="AA319" s="178"/>
      <c r="AT319" s="179" t="s">
        <v>162</v>
      </c>
      <c r="AU319" s="179" t="s">
        <v>133</v>
      </c>
      <c r="AV319" s="10" t="s">
        <v>133</v>
      </c>
      <c r="AW319" s="10" t="s">
        <v>32</v>
      </c>
      <c r="AX319" s="10" t="s">
        <v>77</v>
      </c>
      <c r="AY319" s="179" t="s">
        <v>154</v>
      </c>
    </row>
    <row r="320" spans="2:65" s="10" customFormat="1" ht="22.5" customHeight="1" x14ac:dyDescent="0.3">
      <c r="B320" s="172"/>
      <c r="C320" s="173"/>
      <c r="D320" s="173"/>
      <c r="E320" s="174" t="s">
        <v>18</v>
      </c>
      <c r="F320" s="281" t="s">
        <v>410</v>
      </c>
      <c r="G320" s="280"/>
      <c r="H320" s="280"/>
      <c r="I320" s="280"/>
      <c r="J320" s="173"/>
      <c r="K320" s="175">
        <v>25.4</v>
      </c>
      <c r="L320" s="173"/>
      <c r="M320" s="173"/>
      <c r="N320" s="173"/>
      <c r="O320" s="173"/>
      <c r="P320" s="173"/>
      <c r="Q320" s="173"/>
      <c r="R320" s="176"/>
      <c r="T320" s="177"/>
      <c r="U320" s="173"/>
      <c r="V320" s="173"/>
      <c r="W320" s="173"/>
      <c r="X320" s="173"/>
      <c r="Y320" s="173"/>
      <c r="Z320" s="173"/>
      <c r="AA320" s="178"/>
      <c r="AT320" s="179" t="s">
        <v>162</v>
      </c>
      <c r="AU320" s="179" t="s">
        <v>133</v>
      </c>
      <c r="AV320" s="10" t="s">
        <v>133</v>
      </c>
      <c r="AW320" s="10" t="s">
        <v>32</v>
      </c>
      <c r="AX320" s="10" t="s">
        <v>77</v>
      </c>
      <c r="AY320" s="179" t="s">
        <v>154</v>
      </c>
    </row>
    <row r="321" spans="2:65" s="11" customFormat="1" ht="22.5" customHeight="1" x14ac:dyDescent="0.3">
      <c r="B321" s="180"/>
      <c r="C321" s="181"/>
      <c r="D321" s="181"/>
      <c r="E321" s="182" t="s">
        <v>18</v>
      </c>
      <c r="F321" s="282" t="s">
        <v>164</v>
      </c>
      <c r="G321" s="283"/>
      <c r="H321" s="283"/>
      <c r="I321" s="283"/>
      <c r="J321" s="181"/>
      <c r="K321" s="183">
        <v>1429.4</v>
      </c>
      <c r="L321" s="181"/>
      <c r="M321" s="181"/>
      <c r="N321" s="181"/>
      <c r="O321" s="181"/>
      <c r="P321" s="181"/>
      <c r="Q321" s="181"/>
      <c r="R321" s="184"/>
      <c r="T321" s="185"/>
      <c r="U321" s="181"/>
      <c r="V321" s="181"/>
      <c r="W321" s="181"/>
      <c r="X321" s="181"/>
      <c r="Y321" s="181"/>
      <c r="Z321" s="181"/>
      <c r="AA321" s="186"/>
      <c r="AT321" s="187" t="s">
        <v>162</v>
      </c>
      <c r="AU321" s="187" t="s">
        <v>133</v>
      </c>
      <c r="AV321" s="11" t="s">
        <v>159</v>
      </c>
      <c r="AW321" s="11" t="s">
        <v>32</v>
      </c>
      <c r="AX321" s="11" t="s">
        <v>84</v>
      </c>
      <c r="AY321" s="187" t="s">
        <v>154</v>
      </c>
    </row>
    <row r="322" spans="2:65" s="1" customFormat="1" ht="22.5" customHeight="1" x14ac:dyDescent="0.3">
      <c r="B322" s="34"/>
      <c r="C322" s="197" t="s">
        <v>411</v>
      </c>
      <c r="D322" s="197" t="s">
        <v>267</v>
      </c>
      <c r="E322" s="198" t="s">
        <v>412</v>
      </c>
      <c r="F322" s="287" t="s">
        <v>413</v>
      </c>
      <c r="G322" s="288"/>
      <c r="H322" s="288"/>
      <c r="I322" s="288"/>
      <c r="J322" s="199" t="s">
        <v>210</v>
      </c>
      <c r="K322" s="200">
        <v>1575.914</v>
      </c>
      <c r="L322" s="289">
        <v>0</v>
      </c>
      <c r="M322" s="288"/>
      <c r="N322" s="290">
        <f>ROUND(L322*K322,3)</f>
        <v>0</v>
      </c>
      <c r="O322" s="276"/>
      <c r="P322" s="276"/>
      <c r="Q322" s="276"/>
      <c r="R322" s="36"/>
      <c r="T322" s="168" t="s">
        <v>18</v>
      </c>
      <c r="U322" s="43" t="s">
        <v>44</v>
      </c>
      <c r="V322" s="35"/>
      <c r="W322" s="169">
        <f>V322*K322</f>
        <v>0</v>
      </c>
      <c r="X322" s="169">
        <v>6.9999999999999999E-4</v>
      </c>
      <c r="Y322" s="169">
        <f>X322*K322</f>
        <v>1.1031397999999999</v>
      </c>
      <c r="Z322" s="169">
        <v>0</v>
      </c>
      <c r="AA322" s="170">
        <f>Z322*K322</f>
        <v>0</v>
      </c>
      <c r="AR322" s="17" t="s">
        <v>270</v>
      </c>
      <c r="AT322" s="17" t="s">
        <v>267</v>
      </c>
      <c r="AU322" s="17" t="s">
        <v>133</v>
      </c>
      <c r="AY322" s="17" t="s">
        <v>154</v>
      </c>
      <c r="BE322" s="109">
        <f>IF(U322="základná",N322,0)</f>
        <v>0</v>
      </c>
      <c r="BF322" s="109">
        <f>IF(U322="znížená",N322,0)</f>
        <v>0</v>
      </c>
      <c r="BG322" s="109">
        <f>IF(U322="zákl. prenesená",N322,0)</f>
        <v>0</v>
      </c>
      <c r="BH322" s="109">
        <f>IF(U322="zníž. prenesená",N322,0)</f>
        <v>0</v>
      </c>
      <c r="BI322" s="109">
        <f>IF(U322="nulová",N322,0)</f>
        <v>0</v>
      </c>
      <c r="BJ322" s="17" t="s">
        <v>133</v>
      </c>
      <c r="BK322" s="171">
        <f>ROUND(L322*K322,3)</f>
        <v>0</v>
      </c>
      <c r="BL322" s="17" t="s">
        <v>239</v>
      </c>
      <c r="BM322" s="17" t="s">
        <v>414</v>
      </c>
    </row>
    <row r="323" spans="2:65" s="10" customFormat="1" ht="22.5" customHeight="1" x14ac:dyDescent="0.3">
      <c r="B323" s="172"/>
      <c r="C323" s="173"/>
      <c r="D323" s="173"/>
      <c r="E323" s="174" t="s">
        <v>18</v>
      </c>
      <c r="F323" s="279" t="s">
        <v>415</v>
      </c>
      <c r="G323" s="280"/>
      <c r="H323" s="280"/>
      <c r="I323" s="280"/>
      <c r="J323" s="173"/>
      <c r="K323" s="175">
        <v>1500.87</v>
      </c>
      <c r="L323" s="173"/>
      <c r="M323" s="173"/>
      <c r="N323" s="173"/>
      <c r="O323" s="173"/>
      <c r="P323" s="173"/>
      <c r="Q323" s="173"/>
      <c r="R323" s="176"/>
      <c r="T323" s="177"/>
      <c r="U323" s="173"/>
      <c r="V323" s="173"/>
      <c r="W323" s="173"/>
      <c r="X323" s="173"/>
      <c r="Y323" s="173"/>
      <c r="Z323" s="173"/>
      <c r="AA323" s="178"/>
      <c r="AT323" s="179" t="s">
        <v>162</v>
      </c>
      <c r="AU323" s="179" t="s">
        <v>133</v>
      </c>
      <c r="AV323" s="10" t="s">
        <v>133</v>
      </c>
      <c r="AW323" s="10" t="s">
        <v>32</v>
      </c>
      <c r="AX323" s="10" t="s">
        <v>84</v>
      </c>
      <c r="AY323" s="179" t="s">
        <v>154</v>
      </c>
    </row>
    <row r="324" spans="2:65" s="1" customFormat="1" ht="31.5" customHeight="1" x14ac:dyDescent="0.3">
      <c r="B324" s="34"/>
      <c r="C324" s="164" t="s">
        <v>416</v>
      </c>
      <c r="D324" s="164" t="s">
        <v>155</v>
      </c>
      <c r="E324" s="165" t="s">
        <v>417</v>
      </c>
      <c r="F324" s="275" t="s">
        <v>418</v>
      </c>
      <c r="G324" s="276"/>
      <c r="H324" s="276"/>
      <c r="I324" s="276"/>
      <c r="J324" s="166" t="s">
        <v>167</v>
      </c>
      <c r="K324" s="167">
        <v>1376.95</v>
      </c>
      <c r="L324" s="277">
        <v>0</v>
      </c>
      <c r="M324" s="276"/>
      <c r="N324" s="278">
        <f>ROUND(L324*K324,3)</f>
        <v>0</v>
      </c>
      <c r="O324" s="276"/>
      <c r="P324" s="276"/>
      <c r="Q324" s="276"/>
      <c r="R324" s="36"/>
      <c r="T324" s="168" t="s">
        <v>18</v>
      </c>
      <c r="U324" s="43" t="s">
        <v>44</v>
      </c>
      <c r="V324" s="35"/>
      <c r="W324" s="169">
        <f>V324*K324</f>
        <v>0</v>
      </c>
      <c r="X324" s="169">
        <v>0</v>
      </c>
      <c r="Y324" s="169">
        <f>X324*K324</f>
        <v>0</v>
      </c>
      <c r="Z324" s="169">
        <v>0</v>
      </c>
      <c r="AA324" s="170">
        <f>Z324*K324</f>
        <v>0</v>
      </c>
      <c r="AR324" s="17" t="s">
        <v>239</v>
      </c>
      <c r="AT324" s="17" t="s">
        <v>155</v>
      </c>
      <c r="AU324" s="17" t="s">
        <v>133</v>
      </c>
      <c r="AY324" s="17" t="s">
        <v>154</v>
      </c>
      <c r="BE324" s="109">
        <f>IF(U324="základná",N324,0)</f>
        <v>0</v>
      </c>
      <c r="BF324" s="109">
        <f>IF(U324="znížená",N324,0)</f>
        <v>0</v>
      </c>
      <c r="BG324" s="109">
        <f>IF(U324="zákl. prenesená",N324,0)</f>
        <v>0</v>
      </c>
      <c r="BH324" s="109">
        <f>IF(U324="zníž. prenesená",N324,0)</f>
        <v>0</v>
      </c>
      <c r="BI324" s="109">
        <f>IF(U324="nulová",N324,0)</f>
        <v>0</v>
      </c>
      <c r="BJ324" s="17" t="s">
        <v>133</v>
      </c>
      <c r="BK324" s="171">
        <f>ROUND(L324*K324,3)</f>
        <v>0</v>
      </c>
      <c r="BL324" s="17" t="s">
        <v>239</v>
      </c>
      <c r="BM324" s="17" t="s">
        <v>419</v>
      </c>
    </row>
    <row r="325" spans="2:65" s="12" customFormat="1" ht="22.5" customHeight="1" x14ac:dyDescent="0.3">
      <c r="B325" s="189"/>
      <c r="C325" s="190"/>
      <c r="D325" s="190"/>
      <c r="E325" s="191" t="s">
        <v>18</v>
      </c>
      <c r="F325" s="284" t="s">
        <v>197</v>
      </c>
      <c r="G325" s="285"/>
      <c r="H325" s="285"/>
      <c r="I325" s="285"/>
      <c r="J325" s="190"/>
      <c r="K325" s="192" t="s">
        <v>18</v>
      </c>
      <c r="L325" s="190"/>
      <c r="M325" s="190"/>
      <c r="N325" s="190"/>
      <c r="O325" s="190"/>
      <c r="P325" s="190"/>
      <c r="Q325" s="190"/>
      <c r="R325" s="193"/>
      <c r="T325" s="194"/>
      <c r="U325" s="190"/>
      <c r="V325" s="190"/>
      <c r="W325" s="190"/>
      <c r="X325" s="190"/>
      <c r="Y325" s="190"/>
      <c r="Z325" s="190"/>
      <c r="AA325" s="195"/>
      <c r="AT325" s="196" t="s">
        <v>162</v>
      </c>
      <c r="AU325" s="196" t="s">
        <v>133</v>
      </c>
      <c r="AV325" s="12" t="s">
        <v>84</v>
      </c>
      <c r="AW325" s="12" t="s">
        <v>32</v>
      </c>
      <c r="AX325" s="12" t="s">
        <v>77</v>
      </c>
      <c r="AY325" s="196" t="s">
        <v>154</v>
      </c>
    </row>
    <row r="326" spans="2:65" s="10" customFormat="1" ht="22.5" customHeight="1" x14ac:dyDescent="0.3">
      <c r="B326" s="172"/>
      <c r="C326" s="173"/>
      <c r="D326" s="173"/>
      <c r="E326" s="174" t="s">
        <v>18</v>
      </c>
      <c r="F326" s="281" t="s">
        <v>205</v>
      </c>
      <c r="G326" s="280"/>
      <c r="H326" s="280"/>
      <c r="I326" s="280"/>
      <c r="J326" s="173"/>
      <c r="K326" s="175">
        <v>24.84</v>
      </c>
      <c r="L326" s="173"/>
      <c r="M326" s="173"/>
      <c r="N326" s="173"/>
      <c r="O326" s="173"/>
      <c r="P326" s="173"/>
      <c r="Q326" s="173"/>
      <c r="R326" s="176"/>
      <c r="T326" s="177"/>
      <c r="U326" s="173"/>
      <c r="V326" s="173"/>
      <c r="W326" s="173"/>
      <c r="X326" s="173"/>
      <c r="Y326" s="173"/>
      <c r="Z326" s="173"/>
      <c r="AA326" s="178"/>
      <c r="AT326" s="179" t="s">
        <v>162</v>
      </c>
      <c r="AU326" s="179" t="s">
        <v>133</v>
      </c>
      <c r="AV326" s="10" t="s">
        <v>133</v>
      </c>
      <c r="AW326" s="10" t="s">
        <v>32</v>
      </c>
      <c r="AX326" s="10" t="s">
        <v>77</v>
      </c>
      <c r="AY326" s="179" t="s">
        <v>154</v>
      </c>
    </row>
    <row r="327" spans="2:65" s="12" customFormat="1" ht="22.5" customHeight="1" x14ac:dyDescent="0.3">
      <c r="B327" s="189"/>
      <c r="C327" s="190"/>
      <c r="D327" s="190"/>
      <c r="E327" s="191" t="s">
        <v>18</v>
      </c>
      <c r="F327" s="286" t="s">
        <v>199</v>
      </c>
      <c r="G327" s="285"/>
      <c r="H327" s="285"/>
      <c r="I327" s="285"/>
      <c r="J327" s="190"/>
      <c r="K327" s="192" t="s">
        <v>18</v>
      </c>
      <c r="L327" s="190"/>
      <c r="M327" s="190"/>
      <c r="N327" s="190"/>
      <c r="O327" s="190"/>
      <c r="P327" s="190"/>
      <c r="Q327" s="190"/>
      <c r="R327" s="193"/>
      <c r="T327" s="194"/>
      <c r="U327" s="190"/>
      <c r="V327" s="190"/>
      <c r="W327" s="190"/>
      <c r="X327" s="190"/>
      <c r="Y327" s="190"/>
      <c r="Z327" s="190"/>
      <c r="AA327" s="195"/>
      <c r="AT327" s="196" t="s">
        <v>162</v>
      </c>
      <c r="AU327" s="196" t="s">
        <v>133</v>
      </c>
      <c r="AV327" s="12" t="s">
        <v>84</v>
      </c>
      <c r="AW327" s="12" t="s">
        <v>32</v>
      </c>
      <c r="AX327" s="12" t="s">
        <v>77</v>
      </c>
      <c r="AY327" s="196" t="s">
        <v>154</v>
      </c>
    </row>
    <row r="328" spans="2:65" s="10" customFormat="1" ht="22.5" customHeight="1" x14ac:dyDescent="0.3">
      <c r="B328" s="172"/>
      <c r="C328" s="173"/>
      <c r="D328" s="173"/>
      <c r="E328" s="174" t="s">
        <v>18</v>
      </c>
      <c r="F328" s="281" t="s">
        <v>206</v>
      </c>
      <c r="G328" s="280"/>
      <c r="H328" s="280"/>
      <c r="I328" s="280"/>
      <c r="J328" s="173"/>
      <c r="K328" s="175">
        <v>33.119999999999997</v>
      </c>
      <c r="L328" s="173"/>
      <c r="M328" s="173"/>
      <c r="N328" s="173"/>
      <c r="O328" s="173"/>
      <c r="P328" s="173"/>
      <c r="Q328" s="173"/>
      <c r="R328" s="176"/>
      <c r="T328" s="177"/>
      <c r="U328" s="173"/>
      <c r="V328" s="173"/>
      <c r="W328" s="173"/>
      <c r="X328" s="173"/>
      <c r="Y328" s="173"/>
      <c r="Z328" s="173"/>
      <c r="AA328" s="178"/>
      <c r="AT328" s="179" t="s">
        <v>162</v>
      </c>
      <c r="AU328" s="179" t="s">
        <v>133</v>
      </c>
      <c r="AV328" s="10" t="s">
        <v>133</v>
      </c>
      <c r="AW328" s="10" t="s">
        <v>32</v>
      </c>
      <c r="AX328" s="10" t="s">
        <v>77</v>
      </c>
      <c r="AY328" s="179" t="s">
        <v>154</v>
      </c>
    </row>
    <row r="329" spans="2:65" s="13" customFormat="1" ht="22.5" customHeight="1" x14ac:dyDescent="0.3">
      <c r="B329" s="201"/>
      <c r="C329" s="202"/>
      <c r="D329" s="202"/>
      <c r="E329" s="203" t="s">
        <v>18</v>
      </c>
      <c r="F329" s="291" t="s">
        <v>335</v>
      </c>
      <c r="G329" s="292"/>
      <c r="H329" s="292"/>
      <c r="I329" s="292"/>
      <c r="J329" s="202"/>
      <c r="K329" s="204">
        <v>57.96</v>
      </c>
      <c r="L329" s="202"/>
      <c r="M329" s="202"/>
      <c r="N329" s="202"/>
      <c r="O329" s="202"/>
      <c r="P329" s="202"/>
      <c r="Q329" s="202"/>
      <c r="R329" s="205"/>
      <c r="T329" s="206"/>
      <c r="U329" s="202"/>
      <c r="V329" s="202"/>
      <c r="W329" s="202"/>
      <c r="X329" s="202"/>
      <c r="Y329" s="202"/>
      <c r="Z329" s="202"/>
      <c r="AA329" s="207"/>
      <c r="AT329" s="208" t="s">
        <v>162</v>
      </c>
      <c r="AU329" s="208" t="s">
        <v>133</v>
      </c>
      <c r="AV329" s="13" t="s">
        <v>171</v>
      </c>
      <c r="AW329" s="13" t="s">
        <v>32</v>
      </c>
      <c r="AX329" s="13" t="s">
        <v>77</v>
      </c>
      <c r="AY329" s="208" t="s">
        <v>154</v>
      </c>
    </row>
    <row r="330" spans="2:65" s="12" customFormat="1" ht="22.5" customHeight="1" x14ac:dyDescent="0.3">
      <c r="B330" s="189"/>
      <c r="C330" s="190"/>
      <c r="D330" s="190"/>
      <c r="E330" s="191" t="s">
        <v>18</v>
      </c>
      <c r="F330" s="286" t="s">
        <v>336</v>
      </c>
      <c r="G330" s="285"/>
      <c r="H330" s="285"/>
      <c r="I330" s="285"/>
      <c r="J330" s="190"/>
      <c r="K330" s="192" t="s">
        <v>18</v>
      </c>
      <c r="L330" s="190"/>
      <c r="M330" s="190"/>
      <c r="N330" s="190"/>
      <c r="O330" s="190"/>
      <c r="P330" s="190"/>
      <c r="Q330" s="190"/>
      <c r="R330" s="193"/>
      <c r="T330" s="194"/>
      <c r="U330" s="190"/>
      <c r="V330" s="190"/>
      <c r="W330" s="190"/>
      <c r="X330" s="190"/>
      <c r="Y330" s="190"/>
      <c r="Z330" s="190"/>
      <c r="AA330" s="195"/>
      <c r="AT330" s="196" t="s">
        <v>162</v>
      </c>
      <c r="AU330" s="196" t="s">
        <v>133</v>
      </c>
      <c r="AV330" s="12" t="s">
        <v>84</v>
      </c>
      <c r="AW330" s="12" t="s">
        <v>32</v>
      </c>
      <c r="AX330" s="12" t="s">
        <v>77</v>
      </c>
      <c r="AY330" s="196" t="s">
        <v>154</v>
      </c>
    </row>
    <row r="331" spans="2:65" s="10" customFormat="1" ht="22.5" customHeight="1" x14ac:dyDescent="0.3">
      <c r="B331" s="172"/>
      <c r="C331" s="173"/>
      <c r="D331" s="173"/>
      <c r="E331" s="174" t="s">
        <v>18</v>
      </c>
      <c r="F331" s="281" t="s">
        <v>337</v>
      </c>
      <c r="G331" s="280"/>
      <c r="H331" s="280"/>
      <c r="I331" s="280"/>
      <c r="J331" s="173"/>
      <c r="K331" s="175">
        <v>631.75</v>
      </c>
      <c r="L331" s="173"/>
      <c r="M331" s="173"/>
      <c r="N331" s="173"/>
      <c r="O331" s="173"/>
      <c r="P331" s="173"/>
      <c r="Q331" s="173"/>
      <c r="R331" s="176"/>
      <c r="T331" s="177"/>
      <c r="U331" s="173"/>
      <c r="V331" s="173"/>
      <c r="W331" s="173"/>
      <c r="X331" s="173"/>
      <c r="Y331" s="173"/>
      <c r="Z331" s="173"/>
      <c r="AA331" s="178"/>
      <c r="AT331" s="179" t="s">
        <v>162</v>
      </c>
      <c r="AU331" s="179" t="s">
        <v>133</v>
      </c>
      <c r="AV331" s="10" t="s">
        <v>133</v>
      </c>
      <c r="AW331" s="10" t="s">
        <v>32</v>
      </c>
      <c r="AX331" s="10" t="s">
        <v>77</v>
      </c>
      <c r="AY331" s="179" t="s">
        <v>154</v>
      </c>
    </row>
    <row r="332" spans="2:65" s="12" customFormat="1" ht="22.5" customHeight="1" x14ac:dyDescent="0.3">
      <c r="B332" s="189"/>
      <c r="C332" s="190"/>
      <c r="D332" s="190"/>
      <c r="E332" s="191" t="s">
        <v>18</v>
      </c>
      <c r="F332" s="286" t="s">
        <v>339</v>
      </c>
      <c r="G332" s="285"/>
      <c r="H332" s="285"/>
      <c r="I332" s="285"/>
      <c r="J332" s="190"/>
      <c r="K332" s="192" t="s">
        <v>18</v>
      </c>
      <c r="L332" s="190"/>
      <c r="M332" s="190"/>
      <c r="N332" s="190"/>
      <c r="O332" s="190"/>
      <c r="P332" s="190"/>
      <c r="Q332" s="190"/>
      <c r="R332" s="193"/>
      <c r="T332" s="194"/>
      <c r="U332" s="190"/>
      <c r="V332" s="190"/>
      <c r="W332" s="190"/>
      <c r="X332" s="190"/>
      <c r="Y332" s="190"/>
      <c r="Z332" s="190"/>
      <c r="AA332" s="195"/>
      <c r="AT332" s="196" t="s">
        <v>162</v>
      </c>
      <c r="AU332" s="196" t="s">
        <v>133</v>
      </c>
      <c r="AV332" s="12" t="s">
        <v>84</v>
      </c>
      <c r="AW332" s="12" t="s">
        <v>32</v>
      </c>
      <c r="AX332" s="12" t="s">
        <v>77</v>
      </c>
      <c r="AY332" s="196" t="s">
        <v>154</v>
      </c>
    </row>
    <row r="333" spans="2:65" s="10" customFormat="1" ht="22.5" customHeight="1" x14ac:dyDescent="0.3">
      <c r="B333" s="172"/>
      <c r="C333" s="173"/>
      <c r="D333" s="173"/>
      <c r="E333" s="174" t="s">
        <v>18</v>
      </c>
      <c r="F333" s="281" t="s">
        <v>340</v>
      </c>
      <c r="G333" s="280"/>
      <c r="H333" s="280"/>
      <c r="I333" s="280"/>
      <c r="J333" s="173"/>
      <c r="K333" s="175">
        <v>687.24</v>
      </c>
      <c r="L333" s="173"/>
      <c r="M333" s="173"/>
      <c r="N333" s="173"/>
      <c r="O333" s="173"/>
      <c r="P333" s="173"/>
      <c r="Q333" s="173"/>
      <c r="R333" s="176"/>
      <c r="T333" s="177"/>
      <c r="U333" s="173"/>
      <c r="V333" s="173"/>
      <c r="W333" s="173"/>
      <c r="X333" s="173"/>
      <c r="Y333" s="173"/>
      <c r="Z333" s="173"/>
      <c r="AA333" s="178"/>
      <c r="AT333" s="179" t="s">
        <v>162</v>
      </c>
      <c r="AU333" s="179" t="s">
        <v>133</v>
      </c>
      <c r="AV333" s="10" t="s">
        <v>133</v>
      </c>
      <c r="AW333" s="10" t="s">
        <v>32</v>
      </c>
      <c r="AX333" s="10" t="s">
        <v>77</v>
      </c>
      <c r="AY333" s="179" t="s">
        <v>154</v>
      </c>
    </row>
    <row r="334" spans="2:65" s="13" customFormat="1" ht="22.5" customHeight="1" x14ac:dyDescent="0.3">
      <c r="B334" s="201"/>
      <c r="C334" s="202"/>
      <c r="D334" s="202"/>
      <c r="E334" s="203" t="s">
        <v>18</v>
      </c>
      <c r="F334" s="291" t="s">
        <v>335</v>
      </c>
      <c r="G334" s="292"/>
      <c r="H334" s="292"/>
      <c r="I334" s="292"/>
      <c r="J334" s="202"/>
      <c r="K334" s="204">
        <v>1318.99</v>
      </c>
      <c r="L334" s="202"/>
      <c r="M334" s="202"/>
      <c r="N334" s="202"/>
      <c r="O334" s="202"/>
      <c r="P334" s="202"/>
      <c r="Q334" s="202"/>
      <c r="R334" s="205"/>
      <c r="T334" s="206"/>
      <c r="U334" s="202"/>
      <c r="V334" s="202"/>
      <c r="W334" s="202"/>
      <c r="X334" s="202"/>
      <c r="Y334" s="202"/>
      <c r="Z334" s="202"/>
      <c r="AA334" s="207"/>
      <c r="AT334" s="208" t="s">
        <v>162</v>
      </c>
      <c r="AU334" s="208" t="s">
        <v>133</v>
      </c>
      <c r="AV334" s="13" t="s">
        <v>171</v>
      </c>
      <c r="AW334" s="13" t="s">
        <v>32</v>
      </c>
      <c r="AX334" s="13" t="s">
        <v>77</v>
      </c>
      <c r="AY334" s="208" t="s">
        <v>154</v>
      </c>
    </row>
    <row r="335" spans="2:65" s="11" customFormat="1" ht="22.5" customHeight="1" x14ac:dyDescent="0.3">
      <c r="B335" s="180"/>
      <c r="C335" s="181"/>
      <c r="D335" s="181"/>
      <c r="E335" s="182" t="s">
        <v>18</v>
      </c>
      <c r="F335" s="282" t="s">
        <v>164</v>
      </c>
      <c r="G335" s="283"/>
      <c r="H335" s="283"/>
      <c r="I335" s="283"/>
      <c r="J335" s="181"/>
      <c r="K335" s="183">
        <v>1376.95</v>
      </c>
      <c r="L335" s="181"/>
      <c r="M335" s="181"/>
      <c r="N335" s="181"/>
      <c r="O335" s="181"/>
      <c r="P335" s="181"/>
      <c r="Q335" s="181"/>
      <c r="R335" s="184"/>
      <c r="T335" s="185"/>
      <c r="U335" s="181"/>
      <c r="V335" s="181"/>
      <c r="W335" s="181"/>
      <c r="X335" s="181"/>
      <c r="Y335" s="181"/>
      <c r="Z335" s="181"/>
      <c r="AA335" s="186"/>
      <c r="AT335" s="187" t="s">
        <v>162</v>
      </c>
      <c r="AU335" s="187" t="s">
        <v>133</v>
      </c>
      <c r="AV335" s="11" t="s">
        <v>159</v>
      </c>
      <c r="AW335" s="11" t="s">
        <v>32</v>
      </c>
      <c r="AX335" s="11" t="s">
        <v>84</v>
      </c>
      <c r="AY335" s="187" t="s">
        <v>154</v>
      </c>
    </row>
    <row r="336" spans="2:65" s="1" customFormat="1" ht="44.25" customHeight="1" x14ac:dyDescent="0.3">
      <c r="B336" s="34"/>
      <c r="C336" s="164" t="s">
        <v>420</v>
      </c>
      <c r="D336" s="164" t="s">
        <v>155</v>
      </c>
      <c r="E336" s="165" t="s">
        <v>421</v>
      </c>
      <c r="F336" s="275" t="s">
        <v>422</v>
      </c>
      <c r="G336" s="276"/>
      <c r="H336" s="276"/>
      <c r="I336" s="276"/>
      <c r="J336" s="166" t="s">
        <v>210</v>
      </c>
      <c r="K336" s="167">
        <v>396.51299999999998</v>
      </c>
      <c r="L336" s="277">
        <v>0</v>
      </c>
      <c r="M336" s="276"/>
      <c r="N336" s="278">
        <f>ROUND(L336*K336,3)</f>
        <v>0</v>
      </c>
      <c r="O336" s="276"/>
      <c r="P336" s="276"/>
      <c r="Q336" s="276"/>
      <c r="R336" s="36"/>
      <c r="T336" s="168" t="s">
        <v>18</v>
      </c>
      <c r="U336" s="43" t="s">
        <v>44</v>
      </c>
      <c r="V336" s="35"/>
      <c r="W336" s="169">
        <f>V336*K336</f>
        <v>0</v>
      </c>
      <c r="X336" s="169">
        <v>3.0000000000000001E-5</v>
      </c>
      <c r="Y336" s="169">
        <f>X336*K336</f>
        <v>1.1895389999999999E-2</v>
      </c>
      <c r="Z336" s="169">
        <v>0</v>
      </c>
      <c r="AA336" s="170">
        <f>Z336*K336</f>
        <v>0</v>
      </c>
      <c r="AR336" s="17" t="s">
        <v>239</v>
      </c>
      <c r="AT336" s="17" t="s">
        <v>155</v>
      </c>
      <c r="AU336" s="17" t="s">
        <v>133</v>
      </c>
      <c r="AY336" s="17" t="s">
        <v>154</v>
      </c>
      <c r="BE336" s="109">
        <f>IF(U336="základná",N336,0)</f>
        <v>0</v>
      </c>
      <c r="BF336" s="109">
        <f>IF(U336="znížená",N336,0)</f>
        <v>0</v>
      </c>
      <c r="BG336" s="109">
        <f>IF(U336="zákl. prenesená",N336,0)</f>
        <v>0</v>
      </c>
      <c r="BH336" s="109">
        <f>IF(U336="zníž. prenesená",N336,0)</f>
        <v>0</v>
      </c>
      <c r="BI336" s="109">
        <f>IF(U336="nulová",N336,0)</f>
        <v>0</v>
      </c>
      <c r="BJ336" s="17" t="s">
        <v>133</v>
      </c>
      <c r="BK336" s="171">
        <f>ROUND(L336*K336,3)</f>
        <v>0</v>
      </c>
      <c r="BL336" s="17" t="s">
        <v>239</v>
      </c>
      <c r="BM336" s="17" t="s">
        <v>423</v>
      </c>
    </row>
    <row r="337" spans="2:65" s="12" customFormat="1" ht="22.5" customHeight="1" x14ac:dyDescent="0.3">
      <c r="B337" s="189"/>
      <c r="C337" s="190"/>
      <c r="D337" s="190"/>
      <c r="E337" s="191" t="s">
        <v>18</v>
      </c>
      <c r="F337" s="284" t="s">
        <v>424</v>
      </c>
      <c r="G337" s="285"/>
      <c r="H337" s="285"/>
      <c r="I337" s="285"/>
      <c r="J337" s="190"/>
      <c r="K337" s="192" t="s">
        <v>18</v>
      </c>
      <c r="L337" s="190"/>
      <c r="M337" s="190"/>
      <c r="N337" s="190"/>
      <c r="O337" s="190"/>
      <c r="P337" s="190"/>
      <c r="Q337" s="190"/>
      <c r="R337" s="193"/>
      <c r="T337" s="194"/>
      <c r="U337" s="190"/>
      <c r="V337" s="190"/>
      <c r="W337" s="190"/>
      <c r="X337" s="190"/>
      <c r="Y337" s="190"/>
      <c r="Z337" s="190"/>
      <c r="AA337" s="195"/>
      <c r="AT337" s="196" t="s">
        <v>162</v>
      </c>
      <c r="AU337" s="196" t="s">
        <v>133</v>
      </c>
      <c r="AV337" s="12" t="s">
        <v>84</v>
      </c>
      <c r="AW337" s="12" t="s">
        <v>32</v>
      </c>
      <c r="AX337" s="12" t="s">
        <v>77</v>
      </c>
      <c r="AY337" s="196" t="s">
        <v>154</v>
      </c>
    </row>
    <row r="338" spans="2:65" s="10" customFormat="1" ht="22.5" customHeight="1" x14ac:dyDescent="0.3">
      <c r="B338" s="172"/>
      <c r="C338" s="173"/>
      <c r="D338" s="173"/>
      <c r="E338" s="174" t="s">
        <v>18</v>
      </c>
      <c r="F338" s="281" t="s">
        <v>425</v>
      </c>
      <c r="G338" s="280"/>
      <c r="H338" s="280"/>
      <c r="I338" s="280"/>
      <c r="J338" s="173"/>
      <c r="K338" s="175">
        <v>159</v>
      </c>
      <c r="L338" s="173"/>
      <c r="M338" s="173"/>
      <c r="N338" s="173"/>
      <c r="O338" s="173"/>
      <c r="P338" s="173"/>
      <c r="Q338" s="173"/>
      <c r="R338" s="176"/>
      <c r="T338" s="177"/>
      <c r="U338" s="173"/>
      <c r="V338" s="173"/>
      <c r="W338" s="173"/>
      <c r="X338" s="173"/>
      <c r="Y338" s="173"/>
      <c r="Z338" s="173"/>
      <c r="AA338" s="178"/>
      <c r="AT338" s="179" t="s">
        <v>162</v>
      </c>
      <c r="AU338" s="179" t="s">
        <v>133</v>
      </c>
      <c r="AV338" s="10" t="s">
        <v>133</v>
      </c>
      <c r="AW338" s="10" t="s">
        <v>32</v>
      </c>
      <c r="AX338" s="10" t="s">
        <v>77</v>
      </c>
      <c r="AY338" s="179" t="s">
        <v>154</v>
      </c>
    </row>
    <row r="339" spans="2:65" s="12" customFormat="1" ht="22.5" customHeight="1" x14ac:dyDescent="0.3">
      <c r="B339" s="189"/>
      <c r="C339" s="190"/>
      <c r="D339" s="190"/>
      <c r="E339" s="191" t="s">
        <v>18</v>
      </c>
      <c r="F339" s="286" t="s">
        <v>426</v>
      </c>
      <c r="G339" s="285"/>
      <c r="H339" s="285"/>
      <c r="I339" s="285"/>
      <c r="J339" s="190"/>
      <c r="K339" s="192" t="s">
        <v>18</v>
      </c>
      <c r="L339" s="190"/>
      <c r="M339" s="190"/>
      <c r="N339" s="190"/>
      <c r="O339" s="190"/>
      <c r="P339" s="190"/>
      <c r="Q339" s="190"/>
      <c r="R339" s="193"/>
      <c r="T339" s="194"/>
      <c r="U339" s="190"/>
      <c r="V339" s="190"/>
      <c r="W339" s="190"/>
      <c r="X339" s="190"/>
      <c r="Y339" s="190"/>
      <c r="Z339" s="190"/>
      <c r="AA339" s="195"/>
      <c r="AT339" s="196" t="s">
        <v>162</v>
      </c>
      <c r="AU339" s="196" t="s">
        <v>133</v>
      </c>
      <c r="AV339" s="12" t="s">
        <v>84</v>
      </c>
      <c r="AW339" s="12" t="s">
        <v>32</v>
      </c>
      <c r="AX339" s="12" t="s">
        <v>77</v>
      </c>
      <c r="AY339" s="196" t="s">
        <v>154</v>
      </c>
    </row>
    <row r="340" spans="2:65" s="10" customFormat="1" ht="22.5" customHeight="1" x14ac:dyDescent="0.3">
      <c r="B340" s="172"/>
      <c r="C340" s="173"/>
      <c r="D340" s="173"/>
      <c r="E340" s="174" t="s">
        <v>18</v>
      </c>
      <c r="F340" s="281" t="s">
        <v>427</v>
      </c>
      <c r="G340" s="280"/>
      <c r="H340" s="280"/>
      <c r="I340" s="280"/>
      <c r="J340" s="173"/>
      <c r="K340" s="175">
        <v>235</v>
      </c>
      <c r="L340" s="173"/>
      <c r="M340" s="173"/>
      <c r="N340" s="173"/>
      <c r="O340" s="173"/>
      <c r="P340" s="173"/>
      <c r="Q340" s="173"/>
      <c r="R340" s="176"/>
      <c r="T340" s="177"/>
      <c r="U340" s="173"/>
      <c r="V340" s="173"/>
      <c r="W340" s="173"/>
      <c r="X340" s="173"/>
      <c r="Y340" s="173"/>
      <c r="Z340" s="173"/>
      <c r="AA340" s="178"/>
      <c r="AT340" s="179" t="s">
        <v>162</v>
      </c>
      <c r="AU340" s="179" t="s">
        <v>133</v>
      </c>
      <c r="AV340" s="10" t="s">
        <v>133</v>
      </c>
      <c r="AW340" s="10" t="s">
        <v>32</v>
      </c>
      <c r="AX340" s="10" t="s">
        <v>77</v>
      </c>
      <c r="AY340" s="179" t="s">
        <v>154</v>
      </c>
    </row>
    <row r="341" spans="2:65" s="12" customFormat="1" ht="22.5" customHeight="1" x14ac:dyDescent="0.3">
      <c r="B341" s="189"/>
      <c r="C341" s="190"/>
      <c r="D341" s="190"/>
      <c r="E341" s="191" t="s">
        <v>18</v>
      </c>
      <c r="F341" s="286" t="s">
        <v>428</v>
      </c>
      <c r="G341" s="285"/>
      <c r="H341" s="285"/>
      <c r="I341" s="285"/>
      <c r="J341" s="190"/>
      <c r="K341" s="192" t="s">
        <v>18</v>
      </c>
      <c r="L341" s="190"/>
      <c r="M341" s="190"/>
      <c r="N341" s="190"/>
      <c r="O341" s="190"/>
      <c r="P341" s="190"/>
      <c r="Q341" s="190"/>
      <c r="R341" s="193"/>
      <c r="T341" s="194"/>
      <c r="U341" s="190"/>
      <c r="V341" s="190"/>
      <c r="W341" s="190"/>
      <c r="X341" s="190"/>
      <c r="Y341" s="190"/>
      <c r="Z341" s="190"/>
      <c r="AA341" s="195"/>
      <c r="AT341" s="196" t="s">
        <v>162</v>
      </c>
      <c r="AU341" s="196" t="s">
        <v>133</v>
      </c>
      <c r="AV341" s="12" t="s">
        <v>84</v>
      </c>
      <c r="AW341" s="12" t="s">
        <v>32</v>
      </c>
      <c r="AX341" s="12" t="s">
        <v>77</v>
      </c>
      <c r="AY341" s="196" t="s">
        <v>154</v>
      </c>
    </row>
    <row r="342" spans="2:65" s="10" customFormat="1" ht="22.5" customHeight="1" x14ac:dyDescent="0.3">
      <c r="B342" s="172"/>
      <c r="C342" s="173"/>
      <c r="D342" s="173"/>
      <c r="E342" s="174" t="s">
        <v>18</v>
      </c>
      <c r="F342" s="281" t="s">
        <v>429</v>
      </c>
      <c r="G342" s="280"/>
      <c r="H342" s="280"/>
      <c r="I342" s="280"/>
      <c r="J342" s="173"/>
      <c r="K342" s="175">
        <v>2.5129999999999999</v>
      </c>
      <c r="L342" s="173"/>
      <c r="M342" s="173"/>
      <c r="N342" s="173"/>
      <c r="O342" s="173"/>
      <c r="P342" s="173"/>
      <c r="Q342" s="173"/>
      <c r="R342" s="176"/>
      <c r="T342" s="177"/>
      <c r="U342" s="173"/>
      <c r="V342" s="173"/>
      <c r="W342" s="173"/>
      <c r="X342" s="173"/>
      <c r="Y342" s="173"/>
      <c r="Z342" s="173"/>
      <c r="AA342" s="178"/>
      <c r="AT342" s="179" t="s">
        <v>162</v>
      </c>
      <c r="AU342" s="179" t="s">
        <v>133</v>
      </c>
      <c r="AV342" s="10" t="s">
        <v>133</v>
      </c>
      <c r="AW342" s="10" t="s">
        <v>32</v>
      </c>
      <c r="AX342" s="10" t="s">
        <v>77</v>
      </c>
      <c r="AY342" s="179" t="s">
        <v>154</v>
      </c>
    </row>
    <row r="343" spans="2:65" s="11" customFormat="1" ht="22.5" customHeight="1" x14ac:dyDescent="0.3">
      <c r="B343" s="180"/>
      <c r="C343" s="181"/>
      <c r="D343" s="181"/>
      <c r="E343" s="182" t="s">
        <v>18</v>
      </c>
      <c r="F343" s="282" t="s">
        <v>164</v>
      </c>
      <c r="G343" s="283"/>
      <c r="H343" s="283"/>
      <c r="I343" s="283"/>
      <c r="J343" s="181"/>
      <c r="K343" s="183">
        <v>396.51299999999998</v>
      </c>
      <c r="L343" s="181"/>
      <c r="M343" s="181"/>
      <c r="N343" s="181"/>
      <c r="O343" s="181"/>
      <c r="P343" s="181"/>
      <c r="Q343" s="181"/>
      <c r="R343" s="184"/>
      <c r="T343" s="185"/>
      <c r="U343" s="181"/>
      <c r="V343" s="181"/>
      <c r="W343" s="181"/>
      <c r="X343" s="181"/>
      <c r="Y343" s="181"/>
      <c r="Z343" s="181"/>
      <c r="AA343" s="186"/>
      <c r="AT343" s="187" t="s">
        <v>162</v>
      </c>
      <c r="AU343" s="187" t="s">
        <v>133</v>
      </c>
      <c r="AV343" s="11" t="s">
        <v>159</v>
      </c>
      <c r="AW343" s="11" t="s">
        <v>32</v>
      </c>
      <c r="AX343" s="11" t="s">
        <v>84</v>
      </c>
      <c r="AY343" s="187" t="s">
        <v>154</v>
      </c>
    </row>
    <row r="344" spans="2:65" s="1" customFormat="1" ht="31.5" customHeight="1" x14ac:dyDescent="0.3">
      <c r="B344" s="34"/>
      <c r="C344" s="164" t="s">
        <v>430</v>
      </c>
      <c r="D344" s="164" t="s">
        <v>155</v>
      </c>
      <c r="E344" s="165" t="s">
        <v>431</v>
      </c>
      <c r="F344" s="275" t="s">
        <v>432</v>
      </c>
      <c r="G344" s="276"/>
      <c r="H344" s="276"/>
      <c r="I344" s="276"/>
      <c r="J344" s="166" t="s">
        <v>217</v>
      </c>
      <c r="K344" s="167">
        <v>21.100999999999999</v>
      </c>
      <c r="L344" s="277">
        <v>0</v>
      </c>
      <c r="M344" s="276"/>
      <c r="N344" s="278">
        <f>ROUND(L344*K344,3)</f>
        <v>0</v>
      </c>
      <c r="O344" s="276"/>
      <c r="P344" s="276"/>
      <c r="Q344" s="276"/>
      <c r="R344" s="36"/>
      <c r="T344" s="168" t="s">
        <v>18</v>
      </c>
      <c r="U344" s="43" t="s">
        <v>44</v>
      </c>
      <c r="V344" s="35"/>
      <c r="W344" s="169">
        <f>V344*K344</f>
        <v>0</v>
      </c>
      <c r="X344" s="169">
        <v>0</v>
      </c>
      <c r="Y344" s="169">
        <f>X344*K344</f>
        <v>0</v>
      </c>
      <c r="Z344" s="169">
        <v>0</v>
      </c>
      <c r="AA344" s="170">
        <f>Z344*K344</f>
        <v>0</v>
      </c>
      <c r="AR344" s="17" t="s">
        <v>239</v>
      </c>
      <c r="AT344" s="17" t="s">
        <v>155</v>
      </c>
      <c r="AU344" s="17" t="s">
        <v>133</v>
      </c>
      <c r="AY344" s="17" t="s">
        <v>154</v>
      </c>
      <c r="BE344" s="109">
        <f>IF(U344="základná",N344,0)</f>
        <v>0</v>
      </c>
      <c r="BF344" s="109">
        <f>IF(U344="znížená",N344,0)</f>
        <v>0</v>
      </c>
      <c r="BG344" s="109">
        <f>IF(U344="zákl. prenesená",N344,0)</f>
        <v>0</v>
      </c>
      <c r="BH344" s="109">
        <f>IF(U344="zníž. prenesená",N344,0)</f>
        <v>0</v>
      </c>
      <c r="BI344" s="109">
        <f>IF(U344="nulová",N344,0)</f>
        <v>0</v>
      </c>
      <c r="BJ344" s="17" t="s">
        <v>133</v>
      </c>
      <c r="BK344" s="171">
        <f>ROUND(L344*K344,3)</f>
        <v>0</v>
      </c>
      <c r="BL344" s="17" t="s">
        <v>239</v>
      </c>
      <c r="BM344" s="17" t="s">
        <v>433</v>
      </c>
    </row>
    <row r="345" spans="2:65" s="9" customFormat="1" ht="29.85" customHeight="1" x14ac:dyDescent="0.3">
      <c r="B345" s="154"/>
      <c r="C345" s="155"/>
      <c r="D345" s="188" t="s">
        <v>118</v>
      </c>
      <c r="E345" s="188"/>
      <c r="F345" s="188"/>
      <c r="G345" s="188"/>
      <c r="H345" s="188"/>
      <c r="I345" s="188"/>
      <c r="J345" s="188"/>
      <c r="K345" s="188"/>
      <c r="L345" s="188"/>
      <c r="M345" s="188"/>
      <c r="N345" s="306">
        <f>BK345</f>
        <v>0</v>
      </c>
      <c r="O345" s="307"/>
      <c r="P345" s="307"/>
      <c r="Q345" s="307"/>
      <c r="R345" s="157"/>
      <c r="T345" s="158"/>
      <c r="U345" s="155"/>
      <c r="V345" s="155"/>
      <c r="W345" s="159">
        <f>SUM(W346:W406)</f>
        <v>0</v>
      </c>
      <c r="X345" s="155"/>
      <c r="Y345" s="159">
        <f>SUM(Y346:Y406)</f>
        <v>6.4710874200000008</v>
      </c>
      <c r="Z345" s="155"/>
      <c r="AA345" s="160">
        <f>SUM(AA346:AA406)</f>
        <v>15.054928199999997</v>
      </c>
      <c r="AR345" s="161" t="s">
        <v>133</v>
      </c>
      <c r="AT345" s="162" t="s">
        <v>76</v>
      </c>
      <c r="AU345" s="162" t="s">
        <v>84</v>
      </c>
      <c r="AY345" s="161" t="s">
        <v>154</v>
      </c>
      <c r="BK345" s="163">
        <f>SUM(BK346:BK406)</f>
        <v>0</v>
      </c>
    </row>
    <row r="346" spans="2:65" s="1" customFormat="1" ht="44.25" customHeight="1" x14ac:dyDescent="0.3">
      <c r="B346" s="34"/>
      <c r="C346" s="164" t="s">
        <v>434</v>
      </c>
      <c r="D346" s="164" t="s">
        <v>155</v>
      </c>
      <c r="E346" s="165" t="s">
        <v>435</v>
      </c>
      <c r="F346" s="275" t="s">
        <v>436</v>
      </c>
      <c r="G346" s="276"/>
      <c r="H346" s="276"/>
      <c r="I346" s="276"/>
      <c r="J346" s="166" t="s">
        <v>167</v>
      </c>
      <c r="K346" s="167">
        <v>1352.11</v>
      </c>
      <c r="L346" s="277">
        <v>0</v>
      </c>
      <c r="M346" s="276"/>
      <c r="N346" s="278">
        <f>ROUND(L346*K346,3)</f>
        <v>0</v>
      </c>
      <c r="O346" s="276"/>
      <c r="P346" s="276"/>
      <c r="Q346" s="276"/>
      <c r="R346" s="36"/>
      <c r="T346" s="168" t="s">
        <v>18</v>
      </c>
      <c r="U346" s="43" t="s">
        <v>44</v>
      </c>
      <c r="V346" s="35"/>
      <c r="W346" s="169">
        <f>V346*K346</f>
        <v>0</v>
      </c>
      <c r="X346" s="169">
        <v>0</v>
      </c>
      <c r="Y346" s="169">
        <f>X346*K346</f>
        <v>0</v>
      </c>
      <c r="Z346" s="169">
        <v>1.0619999999999999E-2</v>
      </c>
      <c r="AA346" s="170">
        <f>Z346*K346</f>
        <v>14.359408199999997</v>
      </c>
      <c r="AR346" s="17" t="s">
        <v>239</v>
      </c>
      <c r="AT346" s="17" t="s">
        <v>155</v>
      </c>
      <c r="AU346" s="17" t="s">
        <v>133</v>
      </c>
      <c r="AY346" s="17" t="s">
        <v>154</v>
      </c>
      <c r="BE346" s="109">
        <f>IF(U346="základná",N346,0)</f>
        <v>0</v>
      </c>
      <c r="BF346" s="109">
        <f>IF(U346="znížená",N346,0)</f>
        <v>0</v>
      </c>
      <c r="BG346" s="109">
        <f>IF(U346="zákl. prenesená",N346,0)</f>
        <v>0</v>
      </c>
      <c r="BH346" s="109">
        <f>IF(U346="zníž. prenesená",N346,0)</f>
        <v>0</v>
      </c>
      <c r="BI346" s="109">
        <f>IF(U346="nulová",N346,0)</f>
        <v>0</v>
      </c>
      <c r="BJ346" s="17" t="s">
        <v>133</v>
      </c>
      <c r="BK346" s="171">
        <f>ROUND(L346*K346,3)</f>
        <v>0</v>
      </c>
      <c r="BL346" s="17" t="s">
        <v>239</v>
      </c>
      <c r="BM346" s="17" t="s">
        <v>437</v>
      </c>
    </row>
    <row r="347" spans="2:65" s="12" customFormat="1" ht="22.5" customHeight="1" x14ac:dyDescent="0.3">
      <c r="B347" s="189"/>
      <c r="C347" s="190"/>
      <c r="D347" s="190"/>
      <c r="E347" s="191" t="s">
        <v>18</v>
      </c>
      <c r="F347" s="284" t="s">
        <v>199</v>
      </c>
      <c r="G347" s="285"/>
      <c r="H347" s="285"/>
      <c r="I347" s="285"/>
      <c r="J347" s="190"/>
      <c r="K347" s="192" t="s">
        <v>18</v>
      </c>
      <c r="L347" s="190"/>
      <c r="M347" s="190"/>
      <c r="N347" s="190"/>
      <c r="O347" s="190"/>
      <c r="P347" s="190"/>
      <c r="Q347" s="190"/>
      <c r="R347" s="193"/>
      <c r="T347" s="194"/>
      <c r="U347" s="190"/>
      <c r="V347" s="190"/>
      <c r="W347" s="190"/>
      <c r="X347" s="190"/>
      <c r="Y347" s="190"/>
      <c r="Z347" s="190"/>
      <c r="AA347" s="195"/>
      <c r="AT347" s="196" t="s">
        <v>162</v>
      </c>
      <c r="AU347" s="196" t="s">
        <v>133</v>
      </c>
      <c r="AV347" s="12" t="s">
        <v>84</v>
      </c>
      <c r="AW347" s="12" t="s">
        <v>32</v>
      </c>
      <c r="AX347" s="12" t="s">
        <v>77</v>
      </c>
      <c r="AY347" s="196" t="s">
        <v>154</v>
      </c>
    </row>
    <row r="348" spans="2:65" s="10" customFormat="1" ht="22.5" customHeight="1" x14ac:dyDescent="0.3">
      <c r="B348" s="172"/>
      <c r="C348" s="173"/>
      <c r="D348" s="173"/>
      <c r="E348" s="174" t="s">
        <v>18</v>
      </c>
      <c r="F348" s="281" t="s">
        <v>206</v>
      </c>
      <c r="G348" s="280"/>
      <c r="H348" s="280"/>
      <c r="I348" s="280"/>
      <c r="J348" s="173"/>
      <c r="K348" s="175">
        <v>33.119999999999997</v>
      </c>
      <c r="L348" s="173"/>
      <c r="M348" s="173"/>
      <c r="N348" s="173"/>
      <c r="O348" s="173"/>
      <c r="P348" s="173"/>
      <c r="Q348" s="173"/>
      <c r="R348" s="176"/>
      <c r="T348" s="177"/>
      <c r="U348" s="173"/>
      <c r="V348" s="173"/>
      <c r="W348" s="173"/>
      <c r="X348" s="173"/>
      <c r="Y348" s="173"/>
      <c r="Z348" s="173"/>
      <c r="AA348" s="178"/>
      <c r="AT348" s="179" t="s">
        <v>162</v>
      </c>
      <c r="AU348" s="179" t="s">
        <v>133</v>
      </c>
      <c r="AV348" s="10" t="s">
        <v>133</v>
      </c>
      <c r="AW348" s="10" t="s">
        <v>32</v>
      </c>
      <c r="AX348" s="10" t="s">
        <v>77</v>
      </c>
      <c r="AY348" s="179" t="s">
        <v>154</v>
      </c>
    </row>
    <row r="349" spans="2:65" s="13" customFormat="1" ht="22.5" customHeight="1" x14ac:dyDescent="0.3">
      <c r="B349" s="201"/>
      <c r="C349" s="202"/>
      <c r="D349" s="202"/>
      <c r="E349" s="203" t="s">
        <v>18</v>
      </c>
      <c r="F349" s="291" t="s">
        <v>335</v>
      </c>
      <c r="G349" s="292"/>
      <c r="H349" s="292"/>
      <c r="I349" s="292"/>
      <c r="J349" s="202"/>
      <c r="K349" s="204">
        <v>33.119999999999997</v>
      </c>
      <c r="L349" s="202"/>
      <c r="M349" s="202"/>
      <c r="N349" s="202"/>
      <c r="O349" s="202"/>
      <c r="P349" s="202"/>
      <c r="Q349" s="202"/>
      <c r="R349" s="205"/>
      <c r="T349" s="206"/>
      <c r="U349" s="202"/>
      <c r="V349" s="202"/>
      <c r="W349" s="202"/>
      <c r="X349" s="202"/>
      <c r="Y349" s="202"/>
      <c r="Z349" s="202"/>
      <c r="AA349" s="207"/>
      <c r="AT349" s="208" t="s">
        <v>162</v>
      </c>
      <c r="AU349" s="208" t="s">
        <v>133</v>
      </c>
      <c r="AV349" s="13" t="s">
        <v>171</v>
      </c>
      <c r="AW349" s="13" t="s">
        <v>32</v>
      </c>
      <c r="AX349" s="13" t="s">
        <v>77</v>
      </c>
      <c r="AY349" s="208" t="s">
        <v>154</v>
      </c>
    </row>
    <row r="350" spans="2:65" s="12" customFormat="1" ht="22.5" customHeight="1" x14ac:dyDescent="0.3">
      <c r="B350" s="189"/>
      <c r="C350" s="190"/>
      <c r="D350" s="190"/>
      <c r="E350" s="191" t="s">
        <v>18</v>
      </c>
      <c r="F350" s="286" t="s">
        <v>336</v>
      </c>
      <c r="G350" s="285"/>
      <c r="H350" s="285"/>
      <c r="I350" s="285"/>
      <c r="J350" s="190"/>
      <c r="K350" s="192" t="s">
        <v>18</v>
      </c>
      <c r="L350" s="190"/>
      <c r="M350" s="190"/>
      <c r="N350" s="190"/>
      <c r="O350" s="190"/>
      <c r="P350" s="190"/>
      <c r="Q350" s="190"/>
      <c r="R350" s="193"/>
      <c r="T350" s="194"/>
      <c r="U350" s="190"/>
      <c r="V350" s="190"/>
      <c r="W350" s="190"/>
      <c r="X350" s="190"/>
      <c r="Y350" s="190"/>
      <c r="Z350" s="190"/>
      <c r="AA350" s="195"/>
      <c r="AT350" s="196" t="s">
        <v>162</v>
      </c>
      <c r="AU350" s="196" t="s">
        <v>133</v>
      </c>
      <c r="AV350" s="12" t="s">
        <v>84</v>
      </c>
      <c r="AW350" s="12" t="s">
        <v>32</v>
      </c>
      <c r="AX350" s="12" t="s">
        <v>77</v>
      </c>
      <c r="AY350" s="196" t="s">
        <v>154</v>
      </c>
    </row>
    <row r="351" spans="2:65" s="10" customFormat="1" ht="22.5" customHeight="1" x14ac:dyDescent="0.3">
      <c r="B351" s="172"/>
      <c r="C351" s="173"/>
      <c r="D351" s="173"/>
      <c r="E351" s="174" t="s">
        <v>18</v>
      </c>
      <c r="F351" s="281" t="s">
        <v>337</v>
      </c>
      <c r="G351" s="280"/>
      <c r="H351" s="280"/>
      <c r="I351" s="280"/>
      <c r="J351" s="173"/>
      <c r="K351" s="175">
        <v>631.75</v>
      </c>
      <c r="L351" s="173"/>
      <c r="M351" s="173"/>
      <c r="N351" s="173"/>
      <c r="O351" s="173"/>
      <c r="P351" s="173"/>
      <c r="Q351" s="173"/>
      <c r="R351" s="176"/>
      <c r="T351" s="177"/>
      <c r="U351" s="173"/>
      <c r="V351" s="173"/>
      <c r="W351" s="173"/>
      <c r="X351" s="173"/>
      <c r="Y351" s="173"/>
      <c r="Z351" s="173"/>
      <c r="AA351" s="178"/>
      <c r="AT351" s="179" t="s">
        <v>162</v>
      </c>
      <c r="AU351" s="179" t="s">
        <v>133</v>
      </c>
      <c r="AV351" s="10" t="s">
        <v>133</v>
      </c>
      <c r="AW351" s="10" t="s">
        <v>32</v>
      </c>
      <c r="AX351" s="10" t="s">
        <v>77</v>
      </c>
      <c r="AY351" s="179" t="s">
        <v>154</v>
      </c>
    </row>
    <row r="352" spans="2:65" s="12" customFormat="1" ht="22.5" customHeight="1" x14ac:dyDescent="0.3">
      <c r="B352" s="189"/>
      <c r="C352" s="190"/>
      <c r="D352" s="190"/>
      <c r="E352" s="191" t="s">
        <v>18</v>
      </c>
      <c r="F352" s="286" t="s">
        <v>339</v>
      </c>
      <c r="G352" s="285"/>
      <c r="H352" s="285"/>
      <c r="I352" s="285"/>
      <c r="J352" s="190"/>
      <c r="K352" s="192" t="s">
        <v>18</v>
      </c>
      <c r="L352" s="190"/>
      <c r="M352" s="190"/>
      <c r="N352" s="190"/>
      <c r="O352" s="190"/>
      <c r="P352" s="190"/>
      <c r="Q352" s="190"/>
      <c r="R352" s="193"/>
      <c r="T352" s="194"/>
      <c r="U352" s="190"/>
      <c r="V352" s="190"/>
      <c r="W352" s="190"/>
      <c r="X352" s="190"/>
      <c r="Y352" s="190"/>
      <c r="Z352" s="190"/>
      <c r="AA352" s="195"/>
      <c r="AT352" s="196" t="s">
        <v>162</v>
      </c>
      <c r="AU352" s="196" t="s">
        <v>133</v>
      </c>
      <c r="AV352" s="12" t="s">
        <v>84</v>
      </c>
      <c r="AW352" s="12" t="s">
        <v>32</v>
      </c>
      <c r="AX352" s="12" t="s">
        <v>77</v>
      </c>
      <c r="AY352" s="196" t="s">
        <v>154</v>
      </c>
    </row>
    <row r="353" spans="2:65" s="10" customFormat="1" ht="22.5" customHeight="1" x14ac:dyDescent="0.3">
      <c r="B353" s="172"/>
      <c r="C353" s="173"/>
      <c r="D353" s="173"/>
      <c r="E353" s="174" t="s">
        <v>18</v>
      </c>
      <c r="F353" s="281" t="s">
        <v>340</v>
      </c>
      <c r="G353" s="280"/>
      <c r="H353" s="280"/>
      <c r="I353" s="280"/>
      <c r="J353" s="173"/>
      <c r="K353" s="175">
        <v>687.24</v>
      </c>
      <c r="L353" s="173"/>
      <c r="M353" s="173"/>
      <c r="N353" s="173"/>
      <c r="O353" s="173"/>
      <c r="P353" s="173"/>
      <c r="Q353" s="173"/>
      <c r="R353" s="176"/>
      <c r="T353" s="177"/>
      <c r="U353" s="173"/>
      <c r="V353" s="173"/>
      <c r="W353" s="173"/>
      <c r="X353" s="173"/>
      <c r="Y353" s="173"/>
      <c r="Z353" s="173"/>
      <c r="AA353" s="178"/>
      <c r="AT353" s="179" t="s">
        <v>162</v>
      </c>
      <c r="AU353" s="179" t="s">
        <v>133</v>
      </c>
      <c r="AV353" s="10" t="s">
        <v>133</v>
      </c>
      <c r="AW353" s="10" t="s">
        <v>32</v>
      </c>
      <c r="AX353" s="10" t="s">
        <v>77</v>
      </c>
      <c r="AY353" s="179" t="s">
        <v>154</v>
      </c>
    </row>
    <row r="354" spans="2:65" s="13" customFormat="1" ht="22.5" customHeight="1" x14ac:dyDescent="0.3">
      <c r="B354" s="201"/>
      <c r="C354" s="202"/>
      <c r="D354" s="202"/>
      <c r="E354" s="203" t="s">
        <v>18</v>
      </c>
      <c r="F354" s="291" t="s">
        <v>335</v>
      </c>
      <c r="G354" s="292"/>
      <c r="H354" s="292"/>
      <c r="I354" s="292"/>
      <c r="J354" s="202"/>
      <c r="K354" s="204">
        <v>1318.99</v>
      </c>
      <c r="L354" s="202"/>
      <c r="M354" s="202"/>
      <c r="N354" s="202"/>
      <c r="O354" s="202"/>
      <c r="P354" s="202"/>
      <c r="Q354" s="202"/>
      <c r="R354" s="205"/>
      <c r="T354" s="206"/>
      <c r="U354" s="202"/>
      <c r="V354" s="202"/>
      <c r="W354" s="202"/>
      <c r="X354" s="202"/>
      <c r="Y354" s="202"/>
      <c r="Z354" s="202"/>
      <c r="AA354" s="207"/>
      <c r="AT354" s="208" t="s">
        <v>162</v>
      </c>
      <c r="AU354" s="208" t="s">
        <v>133</v>
      </c>
      <c r="AV354" s="13" t="s">
        <v>171</v>
      </c>
      <c r="AW354" s="13" t="s">
        <v>32</v>
      </c>
      <c r="AX354" s="13" t="s">
        <v>77</v>
      </c>
      <c r="AY354" s="208" t="s">
        <v>154</v>
      </c>
    </row>
    <row r="355" spans="2:65" s="11" customFormat="1" ht="22.5" customHeight="1" x14ac:dyDescent="0.3">
      <c r="B355" s="180"/>
      <c r="C355" s="181"/>
      <c r="D355" s="181"/>
      <c r="E355" s="182" t="s">
        <v>18</v>
      </c>
      <c r="F355" s="282" t="s">
        <v>164</v>
      </c>
      <c r="G355" s="283"/>
      <c r="H355" s="283"/>
      <c r="I355" s="283"/>
      <c r="J355" s="181"/>
      <c r="K355" s="183">
        <v>1352.11</v>
      </c>
      <c r="L355" s="181"/>
      <c r="M355" s="181"/>
      <c r="N355" s="181"/>
      <c r="O355" s="181"/>
      <c r="P355" s="181"/>
      <c r="Q355" s="181"/>
      <c r="R355" s="184"/>
      <c r="T355" s="185"/>
      <c r="U355" s="181"/>
      <c r="V355" s="181"/>
      <c r="W355" s="181"/>
      <c r="X355" s="181"/>
      <c r="Y355" s="181"/>
      <c r="Z355" s="181"/>
      <c r="AA355" s="186"/>
      <c r="AT355" s="187" t="s">
        <v>162</v>
      </c>
      <c r="AU355" s="187" t="s">
        <v>133</v>
      </c>
      <c r="AV355" s="11" t="s">
        <v>159</v>
      </c>
      <c r="AW355" s="11" t="s">
        <v>32</v>
      </c>
      <c r="AX355" s="11" t="s">
        <v>84</v>
      </c>
      <c r="AY355" s="187" t="s">
        <v>154</v>
      </c>
    </row>
    <row r="356" spans="2:65" s="1" customFormat="1" ht="31.5" customHeight="1" x14ac:dyDescent="0.3">
      <c r="B356" s="34"/>
      <c r="C356" s="164" t="s">
        <v>438</v>
      </c>
      <c r="D356" s="164" t="s">
        <v>155</v>
      </c>
      <c r="E356" s="165" t="s">
        <v>439</v>
      </c>
      <c r="F356" s="275" t="s">
        <v>440</v>
      </c>
      <c r="G356" s="276"/>
      <c r="H356" s="276"/>
      <c r="I356" s="276"/>
      <c r="J356" s="166" t="s">
        <v>167</v>
      </c>
      <c r="K356" s="167">
        <v>57.96</v>
      </c>
      <c r="L356" s="277">
        <v>0</v>
      </c>
      <c r="M356" s="276"/>
      <c r="N356" s="278">
        <f>ROUND(L356*K356,3)</f>
        <v>0</v>
      </c>
      <c r="O356" s="276"/>
      <c r="P356" s="276"/>
      <c r="Q356" s="276"/>
      <c r="R356" s="36"/>
      <c r="T356" s="168" t="s">
        <v>18</v>
      </c>
      <c r="U356" s="43" t="s">
        <v>44</v>
      </c>
      <c r="V356" s="35"/>
      <c r="W356" s="169">
        <f>V356*K356</f>
        <v>0</v>
      </c>
      <c r="X356" s="169">
        <v>0</v>
      </c>
      <c r="Y356" s="169">
        <f>X356*K356</f>
        <v>0</v>
      </c>
      <c r="Z356" s="169">
        <v>1.2E-2</v>
      </c>
      <c r="AA356" s="170">
        <f>Z356*K356</f>
        <v>0.69552000000000003</v>
      </c>
      <c r="AR356" s="17" t="s">
        <v>239</v>
      </c>
      <c r="AT356" s="17" t="s">
        <v>155</v>
      </c>
      <c r="AU356" s="17" t="s">
        <v>133</v>
      </c>
      <c r="AY356" s="17" t="s">
        <v>154</v>
      </c>
      <c r="BE356" s="109">
        <f>IF(U356="základná",N356,0)</f>
        <v>0</v>
      </c>
      <c r="BF356" s="109">
        <f>IF(U356="znížená",N356,0)</f>
        <v>0</v>
      </c>
      <c r="BG356" s="109">
        <f>IF(U356="zákl. prenesená",N356,0)</f>
        <v>0</v>
      </c>
      <c r="BH356" s="109">
        <f>IF(U356="zníž. prenesená",N356,0)</f>
        <v>0</v>
      </c>
      <c r="BI356" s="109">
        <f>IF(U356="nulová",N356,0)</f>
        <v>0</v>
      </c>
      <c r="BJ356" s="17" t="s">
        <v>133</v>
      </c>
      <c r="BK356" s="171">
        <f>ROUND(L356*K356,3)</f>
        <v>0</v>
      </c>
      <c r="BL356" s="17" t="s">
        <v>239</v>
      </c>
      <c r="BM356" s="17" t="s">
        <v>441</v>
      </c>
    </row>
    <row r="357" spans="2:65" s="12" customFormat="1" ht="22.5" customHeight="1" x14ac:dyDescent="0.3">
      <c r="B357" s="189"/>
      <c r="C357" s="190"/>
      <c r="D357" s="190"/>
      <c r="E357" s="191" t="s">
        <v>18</v>
      </c>
      <c r="F357" s="284" t="s">
        <v>197</v>
      </c>
      <c r="G357" s="285"/>
      <c r="H357" s="285"/>
      <c r="I357" s="285"/>
      <c r="J357" s="190"/>
      <c r="K357" s="192" t="s">
        <v>18</v>
      </c>
      <c r="L357" s="190"/>
      <c r="M357" s="190"/>
      <c r="N357" s="190"/>
      <c r="O357" s="190"/>
      <c r="P357" s="190"/>
      <c r="Q357" s="190"/>
      <c r="R357" s="193"/>
      <c r="T357" s="194"/>
      <c r="U357" s="190"/>
      <c r="V357" s="190"/>
      <c r="W357" s="190"/>
      <c r="X357" s="190"/>
      <c r="Y357" s="190"/>
      <c r="Z357" s="190"/>
      <c r="AA357" s="195"/>
      <c r="AT357" s="196" t="s">
        <v>162</v>
      </c>
      <c r="AU357" s="196" t="s">
        <v>133</v>
      </c>
      <c r="AV357" s="12" t="s">
        <v>84</v>
      </c>
      <c r="AW357" s="12" t="s">
        <v>32</v>
      </c>
      <c r="AX357" s="12" t="s">
        <v>77</v>
      </c>
      <c r="AY357" s="196" t="s">
        <v>154</v>
      </c>
    </row>
    <row r="358" spans="2:65" s="10" customFormat="1" ht="22.5" customHeight="1" x14ac:dyDescent="0.3">
      <c r="B358" s="172"/>
      <c r="C358" s="173"/>
      <c r="D358" s="173"/>
      <c r="E358" s="174" t="s">
        <v>18</v>
      </c>
      <c r="F358" s="281" t="s">
        <v>205</v>
      </c>
      <c r="G358" s="280"/>
      <c r="H358" s="280"/>
      <c r="I358" s="280"/>
      <c r="J358" s="173"/>
      <c r="K358" s="175">
        <v>24.84</v>
      </c>
      <c r="L358" s="173"/>
      <c r="M358" s="173"/>
      <c r="N358" s="173"/>
      <c r="O358" s="173"/>
      <c r="P358" s="173"/>
      <c r="Q358" s="173"/>
      <c r="R358" s="176"/>
      <c r="T358" s="177"/>
      <c r="U358" s="173"/>
      <c r="V358" s="173"/>
      <c r="W358" s="173"/>
      <c r="X358" s="173"/>
      <c r="Y358" s="173"/>
      <c r="Z358" s="173"/>
      <c r="AA358" s="178"/>
      <c r="AT358" s="179" t="s">
        <v>162</v>
      </c>
      <c r="AU358" s="179" t="s">
        <v>133</v>
      </c>
      <c r="AV358" s="10" t="s">
        <v>133</v>
      </c>
      <c r="AW358" s="10" t="s">
        <v>32</v>
      </c>
      <c r="AX358" s="10" t="s">
        <v>77</v>
      </c>
      <c r="AY358" s="179" t="s">
        <v>154</v>
      </c>
    </row>
    <row r="359" spans="2:65" s="12" customFormat="1" ht="22.5" customHeight="1" x14ac:dyDescent="0.3">
      <c r="B359" s="189"/>
      <c r="C359" s="190"/>
      <c r="D359" s="190"/>
      <c r="E359" s="191" t="s">
        <v>18</v>
      </c>
      <c r="F359" s="286" t="s">
        <v>199</v>
      </c>
      <c r="G359" s="285"/>
      <c r="H359" s="285"/>
      <c r="I359" s="285"/>
      <c r="J359" s="190"/>
      <c r="K359" s="192" t="s">
        <v>18</v>
      </c>
      <c r="L359" s="190"/>
      <c r="M359" s="190"/>
      <c r="N359" s="190"/>
      <c r="O359" s="190"/>
      <c r="P359" s="190"/>
      <c r="Q359" s="190"/>
      <c r="R359" s="193"/>
      <c r="T359" s="194"/>
      <c r="U359" s="190"/>
      <c r="V359" s="190"/>
      <c r="W359" s="190"/>
      <c r="X359" s="190"/>
      <c r="Y359" s="190"/>
      <c r="Z359" s="190"/>
      <c r="AA359" s="195"/>
      <c r="AT359" s="196" t="s">
        <v>162</v>
      </c>
      <c r="AU359" s="196" t="s">
        <v>133</v>
      </c>
      <c r="AV359" s="12" t="s">
        <v>84</v>
      </c>
      <c r="AW359" s="12" t="s">
        <v>32</v>
      </c>
      <c r="AX359" s="12" t="s">
        <v>77</v>
      </c>
      <c r="AY359" s="196" t="s">
        <v>154</v>
      </c>
    </row>
    <row r="360" spans="2:65" s="10" customFormat="1" ht="22.5" customHeight="1" x14ac:dyDescent="0.3">
      <c r="B360" s="172"/>
      <c r="C360" s="173"/>
      <c r="D360" s="173"/>
      <c r="E360" s="174" t="s">
        <v>18</v>
      </c>
      <c r="F360" s="281" t="s">
        <v>206</v>
      </c>
      <c r="G360" s="280"/>
      <c r="H360" s="280"/>
      <c r="I360" s="280"/>
      <c r="J360" s="173"/>
      <c r="K360" s="175">
        <v>33.119999999999997</v>
      </c>
      <c r="L360" s="173"/>
      <c r="M360" s="173"/>
      <c r="N360" s="173"/>
      <c r="O360" s="173"/>
      <c r="P360" s="173"/>
      <c r="Q360" s="173"/>
      <c r="R360" s="176"/>
      <c r="T360" s="177"/>
      <c r="U360" s="173"/>
      <c r="V360" s="173"/>
      <c r="W360" s="173"/>
      <c r="X360" s="173"/>
      <c r="Y360" s="173"/>
      <c r="Z360" s="173"/>
      <c r="AA360" s="178"/>
      <c r="AT360" s="179" t="s">
        <v>162</v>
      </c>
      <c r="AU360" s="179" t="s">
        <v>133</v>
      </c>
      <c r="AV360" s="10" t="s">
        <v>133</v>
      </c>
      <c r="AW360" s="10" t="s">
        <v>32</v>
      </c>
      <c r="AX360" s="10" t="s">
        <v>77</v>
      </c>
      <c r="AY360" s="179" t="s">
        <v>154</v>
      </c>
    </row>
    <row r="361" spans="2:65" s="11" customFormat="1" ht="22.5" customHeight="1" x14ac:dyDescent="0.3">
      <c r="B361" s="180"/>
      <c r="C361" s="181"/>
      <c r="D361" s="181"/>
      <c r="E361" s="182" t="s">
        <v>18</v>
      </c>
      <c r="F361" s="282" t="s">
        <v>164</v>
      </c>
      <c r="G361" s="283"/>
      <c r="H361" s="283"/>
      <c r="I361" s="283"/>
      <c r="J361" s="181"/>
      <c r="K361" s="183">
        <v>57.96</v>
      </c>
      <c r="L361" s="181"/>
      <c r="M361" s="181"/>
      <c r="N361" s="181"/>
      <c r="O361" s="181"/>
      <c r="P361" s="181"/>
      <c r="Q361" s="181"/>
      <c r="R361" s="184"/>
      <c r="T361" s="185"/>
      <c r="U361" s="181"/>
      <c r="V361" s="181"/>
      <c r="W361" s="181"/>
      <c r="X361" s="181"/>
      <c r="Y361" s="181"/>
      <c r="Z361" s="181"/>
      <c r="AA361" s="186"/>
      <c r="AT361" s="187" t="s">
        <v>162</v>
      </c>
      <c r="AU361" s="187" t="s">
        <v>133</v>
      </c>
      <c r="AV361" s="11" t="s">
        <v>159</v>
      </c>
      <c r="AW361" s="11" t="s">
        <v>32</v>
      </c>
      <c r="AX361" s="11" t="s">
        <v>84</v>
      </c>
      <c r="AY361" s="187" t="s">
        <v>154</v>
      </c>
    </row>
    <row r="362" spans="2:65" s="1" customFormat="1" ht="31.5" customHeight="1" x14ac:dyDescent="0.3">
      <c r="B362" s="34"/>
      <c r="C362" s="164" t="s">
        <v>442</v>
      </c>
      <c r="D362" s="164" t="s">
        <v>155</v>
      </c>
      <c r="E362" s="165" t="s">
        <v>443</v>
      </c>
      <c r="F362" s="275" t="s">
        <v>444</v>
      </c>
      <c r="G362" s="276"/>
      <c r="H362" s="276"/>
      <c r="I362" s="276"/>
      <c r="J362" s="166" t="s">
        <v>167</v>
      </c>
      <c r="K362" s="167">
        <v>214.58</v>
      </c>
      <c r="L362" s="277">
        <v>0</v>
      </c>
      <c r="M362" s="276"/>
      <c r="N362" s="278">
        <f>ROUND(L362*K362,3)</f>
        <v>0</v>
      </c>
      <c r="O362" s="276"/>
      <c r="P362" s="276"/>
      <c r="Q362" s="276"/>
      <c r="R362" s="36"/>
      <c r="T362" s="168" t="s">
        <v>18</v>
      </c>
      <c r="U362" s="43" t="s">
        <v>44</v>
      </c>
      <c r="V362" s="35"/>
      <c r="W362" s="169">
        <f>V362*K362</f>
        <v>0</v>
      </c>
      <c r="X362" s="169">
        <v>5.0000000000000001E-3</v>
      </c>
      <c r="Y362" s="169">
        <f>X362*K362</f>
        <v>1.0729000000000002</v>
      </c>
      <c r="Z362" s="169">
        <v>0</v>
      </c>
      <c r="AA362" s="170">
        <f>Z362*K362</f>
        <v>0</v>
      </c>
      <c r="AR362" s="17" t="s">
        <v>239</v>
      </c>
      <c r="AT362" s="17" t="s">
        <v>155</v>
      </c>
      <c r="AU362" s="17" t="s">
        <v>133</v>
      </c>
      <c r="AY362" s="17" t="s">
        <v>154</v>
      </c>
      <c r="BE362" s="109">
        <f>IF(U362="základná",N362,0)</f>
        <v>0</v>
      </c>
      <c r="BF362" s="109">
        <f>IF(U362="znížená",N362,0)</f>
        <v>0</v>
      </c>
      <c r="BG362" s="109">
        <f>IF(U362="zákl. prenesená",N362,0)</f>
        <v>0</v>
      </c>
      <c r="BH362" s="109">
        <f>IF(U362="zníž. prenesená",N362,0)</f>
        <v>0</v>
      </c>
      <c r="BI362" s="109">
        <f>IF(U362="nulová",N362,0)</f>
        <v>0</v>
      </c>
      <c r="BJ362" s="17" t="s">
        <v>133</v>
      </c>
      <c r="BK362" s="171">
        <f>ROUND(L362*K362,3)</f>
        <v>0</v>
      </c>
      <c r="BL362" s="17" t="s">
        <v>239</v>
      </c>
      <c r="BM362" s="17" t="s">
        <v>445</v>
      </c>
    </row>
    <row r="363" spans="2:65" s="12" customFormat="1" ht="22.5" customHeight="1" x14ac:dyDescent="0.3">
      <c r="B363" s="189"/>
      <c r="C363" s="190"/>
      <c r="D363" s="190"/>
      <c r="E363" s="191" t="s">
        <v>18</v>
      </c>
      <c r="F363" s="284" t="s">
        <v>446</v>
      </c>
      <c r="G363" s="285"/>
      <c r="H363" s="285"/>
      <c r="I363" s="285"/>
      <c r="J363" s="190"/>
      <c r="K363" s="192" t="s">
        <v>18</v>
      </c>
      <c r="L363" s="190"/>
      <c r="M363" s="190"/>
      <c r="N363" s="190"/>
      <c r="O363" s="190"/>
      <c r="P363" s="190"/>
      <c r="Q363" s="190"/>
      <c r="R363" s="193"/>
      <c r="T363" s="194"/>
      <c r="U363" s="190"/>
      <c r="V363" s="190"/>
      <c r="W363" s="190"/>
      <c r="X363" s="190"/>
      <c r="Y363" s="190"/>
      <c r="Z363" s="190"/>
      <c r="AA363" s="195"/>
      <c r="AT363" s="196" t="s">
        <v>162</v>
      </c>
      <c r="AU363" s="196" t="s">
        <v>133</v>
      </c>
      <c r="AV363" s="12" t="s">
        <v>84</v>
      </c>
      <c r="AW363" s="12" t="s">
        <v>32</v>
      </c>
      <c r="AX363" s="12" t="s">
        <v>77</v>
      </c>
      <c r="AY363" s="196" t="s">
        <v>154</v>
      </c>
    </row>
    <row r="364" spans="2:65" s="10" customFormat="1" ht="22.5" customHeight="1" x14ac:dyDescent="0.3">
      <c r="B364" s="172"/>
      <c r="C364" s="173"/>
      <c r="D364" s="173"/>
      <c r="E364" s="174" t="s">
        <v>18</v>
      </c>
      <c r="F364" s="281" t="s">
        <v>447</v>
      </c>
      <c r="G364" s="280"/>
      <c r="H364" s="280"/>
      <c r="I364" s="280"/>
      <c r="J364" s="173"/>
      <c r="K364" s="175">
        <v>79.5</v>
      </c>
      <c r="L364" s="173"/>
      <c r="M364" s="173"/>
      <c r="N364" s="173"/>
      <c r="O364" s="173"/>
      <c r="P364" s="173"/>
      <c r="Q364" s="173"/>
      <c r="R364" s="176"/>
      <c r="T364" s="177"/>
      <c r="U364" s="173"/>
      <c r="V364" s="173"/>
      <c r="W364" s="173"/>
      <c r="X364" s="173"/>
      <c r="Y364" s="173"/>
      <c r="Z364" s="173"/>
      <c r="AA364" s="178"/>
      <c r="AT364" s="179" t="s">
        <v>162</v>
      </c>
      <c r="AU364" s="179" t="s">
        <v>133</v>
      </c>
      <c r="AV364" s="10" t="s">
        <v>133</v>
      </c>
      <c r="AW364" s="10" t="s">
        <v>32</v>
      </c>
      <c r="AX364" s="10" t="s">
        <v>77</v>
      </c>
      <c r="AY364" s="179" t="s">
        <v>154</v>
      </c>
    </row>
    <row r="365" spans="2:65" s="12" customFormat="1" ht="22.5" customHeight="1" x14ac:dyDescent="0.3">
      <c r="B365" s="189"/>
      <c r="C365" s="190"/>
      <c r="D365" s="190"/>
      <c r="E365" s="191" t="s">
        <v>18</v>
      </c>
      <c r="F365" s="286" t="s">
        <v>448</v>
      </c>
      <c r="G365" s="285"/>
      <c r="H365" s="285"/>
      <c r="I365" s="285"/>
      <c r="J365" s="190"/>
      <c r="K365" s="192" t="s">
        <v>18</v>
      </c>
      <c r="L365" s="190"/>
      <c r="M365" s="190"/>
      <c r="N365" s="190"/>
      <c r="O365" s="190"/>
      <c r="P365" s="190"/>
      <c r="Q365" s="190"/>
      <c r="R365" s="193"/>
      <c r="T365" s="194"/>
      <c r="U365" s="190"/>
      <c r="V365" s="190"/>
      <c r="W365" s="190"/>
      <c r="X365" s="190"/>
      <c r="Y365" s="190"/>
      <c r="Z365" s="190"/>
      <c r="AA365" s="195"/>
      <c r="AT365" s="196" t="s">
        <v>162</v>
      </c>
      <c r="AU365" s="196" t="s">
        <v>133</v>
      </c>
      <c r="AV365" s="12" t="s">
        <v>84</v>
      </c>
      <c r="AW365" s="12" t="s">
        <v>32</v>
      </c>
      <c r="AX365" s="12" t="s">
        <v>77</v>
      </c>
      <c r="AY365" s="196" t="s">
        <v>154</v>
      </c>
    </row>
    <row r="366" spans="2:65" s="10" customFormat="1" ht="22.5" customHeight="1" x14ac:dyDescent="0.3">
      <c r="B366" s="172"/>
      <c r="C366" s="173"/>
      <c r="D366" s="173"/>
      <c r="E366" s="174" t="s">
        <v>18</v>
      </c>
      <c r="F366" s="281" t="s">
        <v>449</v>
      </c>
      <c r="G366" s="280"/>
      <c r="H366" s="280"/>
      <c r="I366" s="280"/>
      <c r="J366" s="173"/>
      <c r="K366" s="175">
        <v>98.7</v>
      </c>
      <c r="L366" s="173"/>
      <c r="M366" s="173"/>
      <c r="N366" s="173"/>
      <c r="O366" s="173"/>
      <c r="P366" s="173"/>
      <c r="Q366" s="173"/>
      <c r="R366" s="176"/>
      <c r="T366" s="177"/>
      <c r="U366" s="173"/>
      <c r="V366" s="173"/>
      <c r="W366" s="173"/>
      <c r="X366" s="173"/>
      <c r="Y366" s="173"/>
      <c r="Z366" s="173"/>
      <c r="AA366" s="178"/>
      <c r="AT366" s="179" t="s">
        <v>162</v>
      </c>
      <c r="AU366" s="179" t="s">
        <v>133</v>
      </c>
      <c r="AV366" s="10" t="s">
        <v>133</v>
      </c>
      <c r="AW366" s="10" t="s">
        <v>32</v>
      </c>
      <c r="AX366" s="10" t="s">
        <v>77</v>
      </c>
      <c r="AY366" s="179" t="s">
        <v>154</v>
      </c>
    </row>
    <row r="367" spans="2:65" s="12" customFormat="1" ht="31.5" customHeight="1" x14ac:dyDescent="0.3">
      <c r="B367" s="189"/>
      <c r="C367" s="190"/>
      <c r="D367" s="190"/>
      <c r="E367" s="191" t="s">
        <v>18</v>
      </c>
      <c r="F367" s="286" t="s">
        <v>450</v>
      </c>
      <c r="G367" s="285"/>
      <c r="H367" s="285"/>
      <c r="I367" s="285"/>
      <c r="J367" s="190"/>
      <c r="K367" s="192" t="s">
        <v>18</v>
      </c>
      <c r="L367" s="190"/>
      <c r="M367" s="190"/>
      <c r="N367" s="190"/>
      <c r="O367" s="190"/>
      <c r="P367" s="190"/>
      <c r="Q367" s="190"/>
      <c r="R367" s="193"/>
      <c r="T367" s="194"/>
      <c r="U367" s="190"/>
      <c r="V367" s="190"/>
      <c r="W367" s="190"/>
      <c r="X367" s="190"/>
      <c r="Y367" s="190"/>
      <c r="Z367" s="190"/>
      <c r="AA367" s="195"/>
      <c r="AT367" s="196" t="s">
        <v>162</v>
      </c>
      <c r="AU367" s="196" t="s">
        <v>133</v>
      </c>
      <c r="AV367" s="12" t="s">
        <v>84</v>
      </c>
      <c r="AW367" s="12" t="s">
        <v>32</v>
      </c>
      <c r="AX367" s="12" t="s">
        <v>77</v>
      </c>
      <c r="AY367" s="196" t="s">
        <v>154</v>
      </c>
    </row>
    <row r="368" spans="2:65" s="10" customFormat="1" ht="22.5" customHeight="1" x14ac:dyDescent="0.3">
      <c r="B368" s="172"/>
      <c r="C368" s="173"/>
      <c r="D368" s="173"/>
      <c r="E368" s="174" t="s">
        <v>18</v>
      </c>
      <c r="F368" s="281" t="s">
        <v>451</v>
      </c>
      <c r="G368" s="280"/>
      <c r="H368" s="280"/>
      <c r="I368" s="280"/>
      <c r="J368" s="173"/>
      <c r="K368" s="175">
        <v>23.68</v>
      </c>
      <c r="L368" s="173"/>
      <c r="M368" s="173"/>
      <c r="N368" s="173"/>
      <c r="O368" s="173"/>
      <c r="P368" s="173"/>
      <c r="Q368" s="173"/>
      <c r="R368" s="176"/>
      <c r="T368" s="177"/>
      <c r="U368" s="173"/>
      <c r="V368" s="173"/>
      <c r="W368" s="173"/>
      <c r="X368" s="173"/>
      <c r="Y368" s="173"/>
      <c r="Z368" s="173"/>
      <c r="AA368" s="178"/>
      <c r="AT368" s="179" t="s">
        <v>162</v>
      </c>
      <c r="AU368" s="179" t="s">
        <v>133</v>
      </c>
      <c r="AV368" s="10" t="s">
        <v>133</v>
      </c>
      <c r="AW368" s="10" t="s">
        <v>32</v>
      </c>
      <c r="AX368" s="10" t="s">
        <v>77</v>
      </c>
      <c r="AY368" s="179" t="s">
        <v>154</v>
      </c>
    </row>
    <row r="369" spans="2:65" s="12" customFormat="1" ht="22.5" customHeight="1" x14ac:dyDescent="0.3">
      <c r="B369" s="189"/>
      <c r="C369" s="190"/>
      <c r="D369" s="190"/>
      <c r="E369" s="191" t="s">
        <v>18</v>
      </c>
      <c r="F369" s="286" t="s">
        <v>452</v>
      </c>
      <c r="G369" s="285"/>
      <c r="H369" s="285"/>
      <c r="I369" s="285"/>
      <c r="J369" s="190"/>
      <c r="K369" s="192" t="s">
        <v>18</v>
      </c>
      <c r="L369" s="190"/>
      <c r="M369" s="190"/>
      <c r="N369" s="190"/>
      <c r="O369" s="190"/>
      <c r="P369" s="190"/>
      <c r="Q369" s="190"/>
      <c r="R369" s="193"/>
      <c r="T369" s="194"/>
      <c r="U369" s="190"/>
      <c r="V369" s="190"/>
      <c r="W369" s="190"/>
      <c r="X369" s="190"/>
      <c r="Y369" s="190"/>
      <c r="Z369" s="190"/>
      <c r="AA369" s="195"/>
      <c r="AT369" s="196" t="s">
        <v>162</v>
      </c>
      <c r="AU369" s="196" t="s">
        <v>133</v>
      </c>
      <c r="AV369" s="12" t="s">
        <v>84</v>
      </c>
      <c r="AW369" s="12" t="s">
        <v>32</v>
      </c>
      <c r="AX369" s="12" t="s">
        <v>77</v>
      </c>
      <c r="AY369" s="196" t="s">
        <v>154</v>
      </c>
    </row>
    <row r="370" spans="2:65" s="10" customFormat="1" ht="22.5" customHeight="1" x14ac:dyDescent="0.3">
      <c r="B370" s="172"/>
      <c r="C370" s="173"/>
      <c r="D370" s="173"/>
      <c r="E370" s="174" t="s">
        <v>18</v>
      </c>
      <c r="F370" s="281" t="s">
        <v>453</v>
      </c>
      <c r="G370" s="280"/>
      <c r="H370" s="280"/>
      <c r="I370" s="280"/>
      <c r="J370" s="173"/>
      <c r="K370" s="175">
        <v>12.7</v>
      </c>
      <c r="L370" s="173"/>
      <c r="M370" s="173"/>
      <c r="N370" s="173"/>
      <c r="O370" s="173"/>
      <c r="P370" s="173"/>
      <c r="Q370" s="173"/>
      <c r="R370" s="176"/>
      <c r="T370" s="177"/>
      <c r="U370" s="173"/>
      <c r="V370" s="173"/>
      <c r="W370" s="173"/>
      <c r="X370" s="173"/>
      <c r="Y370" s="173"/>
      <c r="Z370" s="173"/>
      <c r="AA370" s="178"/>
      <c r="AT370" s="179" t="s">
        <v>162</v>
      </c>
      <c r="AU370" s="179" t="s">
        <v>133</v>
      </c>
      <c r="AV370" s="10" t="s">
        <v>133</v>
      </c>
      <c r="AW370" s="10" t="s">
        <v>32</v>
      </c>
      <c r="AX370" s="10" t="s">
        <v>77</v>
      </c>
      <c r="AY370" s="179" t="s">
        <v>154</v>
      </c>
    </row>
    <row r="371" spans="2:65" s="10" customFormat="1" ht="22.5" customHeight="1" x14ac:dyDescent="0.3">
      <c r="B371" s="172"/>
      <c r="C371" s="173"/>
      <c r="D371" s="173"/>
      <c r="E371" s="174" t="s">
        <v>18</v>
      </c>
      <c r="F371" s="281" t="s">
        <v>18</v>
      </c>
      <c r="G371" s="280"/>
      <c r="H371" s="280"/>
      <c r="I371" s="280"/>
      <c r="J371" s="173"/>
      <c r="K371" s="175">
        <v>0</v>
      </c>
      <c r="L371" s="173"/>
      <c r="M371" s="173"/>
      <c r="N371" s="173"/>
      <c r="O371" s="173"/>
      <c r="P371" s="173"/>
      <c r="Q371" s="173"/>
      <c r="R371" s="176"/>
      <c r="T371" s="177"/>
      <c r="U371" s="173"/>
      <c r="V371" s="173"/>
      <c r="W371" s="173"/>
      <c r="X371" s="173"/>
      <c r="Y371" s="173"/>
      <c r="Z371" s="173"/>
      <c r="AA371" s="178"/>
      <c r="AT371" s="179" t="s">
        <v>162</v>
      </c>
      <c r="AU371" s="179" t="s">
        <v>133</v>
      </c>
      <c r="AV371" s="10" t="s">
        <v>133</v>
      </c>
      <c r="AW371" s="10" t="s">
        <v>32</v>
      </c>
      <c r="AX371" s="10" t="s">
        <v>77</v>
      </c>
      <c r="AY371" s="179" t="s">
        <v>154</v>
      </c>
    </row>
    <row r="372" spans="2:65" s="11" customFormat="1" ht="22.5" customHeight="1" x14ac:dyDescent="0.3">
      <c r="B372" s="180"/>
      <c r="C372" s="181"/>
      <c r="D372" s="181"/>
      <c r="E372" s="182" t="s">
        <v>18</v>
      </c>
      <c r="F372" s="282" t="s">
        <v>164</v>
      </c>
      <c r="G372" s="283"/>
      <c r="H372" s="283"/>
      <c r="I372" s="283"/>
      <c r="J372" s="181"/>
      <c r="K372" s="183">
        <v>214.58</v>
      </c>
      <c r="L372" s="181"/>
      <c r="M372" s="181"/>
      <c r="N372" s="181"/>
      <c r="O372" s="181"/>
      <c r="P372" s="181"/>
      <c r="Q372" s="181"/>
      <c r="R372" s="184"/>
      <c r="T372" s="185"/>
      <c r="U372" s="181"/>
      <c r="V372" s="181"/>
      <c r="W372" s="181"/>
      <c r="X372" s="181"/>
      <c r="Y372" s="181"/>
      <c r="Z372" s="181"/>
      <c r="AA372" s="186"/>
      <c r="AT372" s="187" t="s">
        <v>162</v>
      </c>
      <c r="AU372" s="187" t="s">
        <v>133</v>
      </c>
      <c r="AV372" s="11" t="s">
        <v>159</v>
      </c>
      <c r="AW372" s="11" t="s">
        <v>32</v>
      </c>
      <c r="AX372" s="11" t="s">
        <v>84</v>
      </c>
      <c r="AY372" s="187" t="s">
        <v>154</v>
      </c>
    </row>
    <row r="373" spans="2:65" s="1" customFormat="1" ht="22.5" customHeight="1" x14ac:dyDescent="0.3">
      <c r="B373" s="34"/>
      <c r="C373" s="197" t="s">
        <v>454</v>
      </c>
      <c r="D373" s="197" t="s">
        <v>267</v>
      </c>
      <c r="E373" s="198" t="s">
        <v>455</v>
      </c>
      <c r="F373" s="287" t="s">
        <v>456</v>
      </c>
      <c r="G373" s="288"/>
      <c r="H373" s="288"/>
      <c r="I373" s="288"/>
      <c r="J373" s="199" t="s">
        <v>167</v>
      </c>
      <c r="K373" s="200">
        <v>218.87200000000001</v>
      </c>
      <c r="L373" s="289">
        <v>0</v>
      </c>
      <c r="M373" s="288"/>
      <c r="N373" s="290">
        <f>ROUND(L373*K373,3)</f>
        <v>0</v>
      </c>
      <c r="O373" s="276"/>
      <c r="P373" s="276"/>
      <c r="Q373" s="276"/>
      <c r="R373" s="36"/>
      <c r="T373" s="168" t="s">
        <v>18</v>
      </c>
      <c r="U373" s="43" t="s">
        <v>44</v>
      </c>
      <c r="V373" s="35"/>
      <c r="W373" s="169">
        <f>V373*K373</f>
        <v>0</v>
      </c>
      <c r="X373" s="169">
        <v>1.5E-3</v>
      </c>
      <c r="Y373" s="169">
        <f>X373*K373</f>
        <v>0.32830800000000004</v>
      </c>
      <c r="Z373" s="169">
        <v>0</v>
      </c>
      <c r="AA373" s="170">
        <f>Z373*K373</f>
        <v>0</v>
      </c>
      <c r="AR373" s="17" t="s">
        <v>270</v>
      </c>
      <c r="AT373" s="17" t="s">
        <v>267</v>
      </c>
      <c r="AU373" s="17" t="s">
        <v>133</v>
      </c>
      <c r="AY373" s="17" t="s">
        <v>154</v>
      </c>
      <c r="BE373" s="109">
        <f>IF(U373="základná",N373,0)</f>
        <v>0</v>
      </c>
      <c r="BF373" s="109">
        <f>IF(U373="znížená",N373,0)</f>
        <v>0</v>
      </c>
      <c r="BG373" s="109">
        <f>IF(U373="zákl. prenesená",N373,0)</f>
        <v>0</v>
      </c>
      <c r="BH373" s="109">
        <f>IF(U373="zníž. prenesená",N373,0)</f>
        <v>0</v>
      </c>
      <c r="BI373" s="109">
        <f>IF(U373="nulová",N373,0)</f>
        <v>0</v>
      </c>
      <c r="BJ373" s="17" t="s">
        <v>133</v>
      </c>
      <c r="BK373" s="171">
        <f>ROUND(L373*K373,3)</f>
        <v>0</v>
      </c>
      <c r="BL373" s="17" t="s">
        <v>239</v>
      </c>
      <c r="BM373" s="17" t="s">
        <v>457</v>
      </c>
    </row>
    <row r="374" spans="2:65" s="10" customFormat="1" ht="22.5" customHeight="1" x14ac:dyDescent="0.3">
      <c r="B374" s="172"/>
      <c r="C374" s="173"/>
      <c r="D374" s="173"/>
      <c r="E374" s="174" t="s">
        <v>18</v>
      </c>
      <c r="F374" s="279" t="s">
        <v>458</v>
      </c>
      <c r="G374" s="280"/>
      <c r="H374" s="280"/>
      <c r="I374" s="280"/>
      <c r="J374" s="173"/>
      <c r="K374" s="175">
        <v>218.87200000000001</v>
      </c>
      <c r="L374" s="173"/>
      <c r="M374" s="173"/>
      <c r="N374" s="173"/>
      <c r="O374" s="173"/>
      <c r="P374" s="173"/>
      <c r="Q374" s="173"/>
      <c r="R374" s="176"/>
      <c r="T374" s="177"/>
      <c r="U374" s="173"/>
      <c r="V374" s="173"/>
      <c r="W374" s="173"/>
      <c r="X374" s="173"/>
      <c r="Y374" s="173"/>
      <c r="Z374" s="173"/>
      <c r="AA374" s="178"/>
      <c r="AT374" s="179" t="s">
        <v>162</v>
      </c>
      <c r="AU374" s="179" t="s">
        <v>133</v>
      </c>
      <c r="AV374" s="10" t="s">
        <v>133</v>
      </c>
      <c r="AW374" s="10" t="s">
        <v>32</v>
      </c>
      <c r="AX374" s="10" t="s">
        <v>84</v>
      </c>
      <c r="AY374" s="179" t="s">
        <v>154</v>
      </c>
    </row>
    <row r="375" spans="2:65" s="1" customFormat="1" ht="31.5" customHeight="1" x14ac:dyDescent="0.3">
      <c r="B375" s="34"/>
      <c r="C375" s="164" t="s">
        <v>459</v>
      </c>
      <c r="D375" s="164" t="s">
        <v>155</v>
      </c>
      <c r="E375" s="165" t="s">
        <v>460</v>
      </c>
      <c r="F375" s="275" t="s">
        <v>461</v>
      </c>
      <c r="G375" s="276"/>
      <c r="H375" s="276"/>
      <c r="I375" s="276"/>
      <c r="J375" s="166" t="s">
        <v>167</v>
      </c>
      <c r="K375" s="167">
        <v>1319</v>
      </c>
      <c r="L375" s="277">
        <v>0</v>
      </c>
      <c r="M375" s="276"/>
      <c r="N375" s="278">
        <f>ROUND(L375*K375,3)</f>
        <v>0</v>
      </c>
      <c r="O375" s="276"/>
      <c r="P375" s="276"/>
      <c r="Q375" s="276"/>
      <c r="R375" s="36"/>
      <c r="T375" s="168" t="s">
        <v>18</v>
      </c>
      <c r="U375" s="43" t="s">
        <v>44</v>
      </c>
      <c r="V375" s="35"/>
      <c r="W375" s="169">
        <f>V375*K375</f>
        <v>0</v>
      </c>
      <c r="X375" s="169">
        <v>0</v>
      </c>
      <c r="Y375" s="169">
        <f>X375*K375</f>
        <v>0</v>
      </c>
      <c r="Z375" s="169">
        <v>0</v>
      </c>
      <c r="AA375" s="170">
        <f>Z375*K375</f>
        <v>0</v>
      </c>
      <c r="AR375" s="17" t="s">
        <v>239</v>
      </c>
      <c r="AT375" s="17" t="s">
        <v>155</v>
      </c>
      <c r="AU375" s="17" t="s">
        <v>133</v>
      </c>
      <c r="AY375" s="17" t="s">
        <v>154</v>
      </c>
      <c r="BE375" s="109">
        <f>IF(U375="základná",N375,0)</f>
        <v>0</v>
      </c>
      <c r="BF375" s="109">
        <f>IF(U375="znížená",N375,0)</f>
        <v>0</v>
      </c>
      <c r="BG375" s="109">
        <f>IF(U375="zákl. prenesená",N375,0)</f>
        <v>0</v>
      </c>
      <c r="BH375" s="109">
        <f>IF(U375="zníž. prenesená",N375,0)</f>
        <v>0</v>
      </c>
      <c r="BI375" s="109">
        <f>IF(U375="nulová",N375,0)</f>
        <v>0</v>
      </c>
      <c r="BJ375" s="17" t="s">
        <v>133</v>
      </c>
      <c r="BK375" s="171">
        <f>ROUND(L375*K375,3)</f>
        <v>0</v>
      </c>
      <c r="BL375" s="17" t="s">
        <v>239</v>
      </c>
      <c r="BM375" s="17" t="s">
        <v>462</v>
      </c>
    </row>
    <row r="376" spans="2:65" s="10" customFormat="1" ht="22.5" customHeight="1" x14ac:dyDescent="0.3">
      <c r="B376" s="172"/>
      <c r="C376" s="173"/>
      <c r="D376" s="173"/>
      <c r="E376" s="174" t="s">
        <v>18</v>
      </c>
      <c r="F376" s="279" t="s">
        <v>463</v>
      </c>
      <c r="G376" s="280"/>
      <c r="H376" s="280"/>
      <c r="I376" s="280"/>
      <c r="J376" s="173"/>
      <c r="K376" s="175">
        <v>631.76</v>
      </c>
      <c r="L376" s="173"/>
      <c r="M376" s="173"/>
      <c r="N376" s="173"/>
      <c r="O376" s="173"/>
      <c r="P376" s="173"/>
      <c r="Q376" s="173"/>
      <c r="R376" s="176"/>
      <c r="T376" s="177"/>
      <c r="U376" s="173"/>
      <c r="V376" s="173"/>
      <c r="W376" s="173"/>
      <c r="X376" s="173"/>
      <c r="Y376" s="173"/>
      <c r="Z376" s="173"/>
      <c r="AA376" s="178"/>
      <c r="AT376" s="179" t="s">
        <v>162</v>
      </c>
      <c r="AU376" s="179" t="s">
        <v>133</v>
      </c>
      <c r="AV376" s="10" t="s">
        <v>133</v>
      </c>
      <c r="AW376" s="10" t="s">
        <v>32</v>
      </c>
      <c r="AX376" s="10" t="s">
        <v>77</v>
      </c>
      <c r="AY376" s="179" t="s">
        <v>154</v>
      </c>
    </row>
    <row r="377" spans="2:65" s="10" customFormat="1" ht="22.5" customHeight="1" x14ac:dyDescent="0.3">
      <c r="B377" s="172"/>
      <c r="C377" s="173"/>
      <c r="D377" s="173"/>
      <c r="E377" s="174" t="s">
        <v>18</v>
      </c>
      <c r="F377" s="281" t="s">
        <v>464</v>
      </c>
      <c r="G377" s="280"/>
      <c r="H377" s="280"/>
      <c r="I377" s="280"/>
      <c r="J377" s="173"/>
      <c r="K377" s="175">
        <v>687.24</v>
      </c>
      <c r="L377" s="173"/>
      <c r="M377" s="173"/>
      <c r="N377" s="173"/>
      <c r="O377" s="173"/>
      <c r="P377" s="173"/>
      <c r="Q377" s="173"/>
      <c r="R377" s="176"/>
      <c r="T377" s="177"/>
      <c r="U377" s="173"/>
      <c r="V377" s="173"/>
      <c r="W377" s="173"/>
      <c r="X377" s="173"/>
      <c r="Y377" s="173"/>
      <c r="Z377" s="173"/>
      <c r="AA377" s="178"/>
      <c r="AT377" s="179" t="s">
        <v>162</v>
      </c>
      <c r="AU377" s="179" t="s">
        <v>133</v>
      </c>
      <c r="AV377" s="10" t="s">
        <v>133</v>
      </c>
      <c r="AW377" s="10" t="s">
        <v>32</v>
      </c>
      <c r="AX377" s="10" t="s">
        <v>77</v>
      </c>
      <c r="AY377" s="179" t="s">
        <v>154</v>
      </c>
    </row>
    <row r="378" spans="2:65" s="11" customFormat="1" ht="22.5" customHeight="1" x14ac:dyDescent="0.3">
      <c r="B378" s="180"/>
      <c r="C378" s="181"/>
      <c r="D378" s="181"/>
      <c r="E378" s="182" t="s">
        <v>18</v>
      </c>
      <c r="F378" s="282" t="s">
        <v>164</v>
      </c>
      <c r="G378" s="283"/>
      <c r="H378" s="283"/>
      <c r="I378" s="283"/>
      <c r="J378" s="181"/>
      <c r="K378" s="183">
        <v>1319</v>
      </c>
      <c r="L378" s="181"/>
      <c r="M378" s="181"/>
      <c r="N378" s="181"/>
      <c r="O378" s="181"/>
      <c r="P378" s="181"/>
      <c r="Q378" s="181"/>
      <c r="R378" s="184"/>
      <c r="T378" s="185"/>
      <c r="U378" s="181"/>
      <c r="V378" s="181"/>
      <c r="W378" s="181"/>
      <c r="X378" s="181"/>
      <c r="Y378" s="181"/>
      <c r="Z378" s="181"/>
      <c r="AA378" s="186"/>
      <c r="AT378" s="187" t="s">
        <v>162</v>
      </c>
      <c r="AU378" s="187" t="s">
        <v>133</v>
      </c>
      <c r="AV378" s="11" t="s">
        <v>159</v>
      </c>
      <c r="AW378" s="11" t="s">
        <v>32</v>
      </c>
      <c r="AX378" s="11" t="s">
        <v>84</v>
      </c>
      <c r="AY378" s="187" t="s">
        <v>154</v>
      </c>
    </row>
    <row r="379" spans="2:65" s="1" customFormat="1" ht="31.5" customHeight="1" x14ac:dyDescent="0.3">
      <c r="B379" s="34"/>
      <c r="C379" s="197" t="s">
        <v>465</v>
      </c>
      <c r="D379" s="197" t="s">
        <v>267</v>
      </c>
      <c r="E379" s="198" t="s">
        <v>466</v>
      </c>
      <c r="F379" s="287" t="s">
        <v>467</v>
      </c>
      <c r="G379" s="288"/>
      <c r="H379" s="288"/>
      <c r="I379" s="288"/>
      <c r="J379" s="199" t="s">
        <v>158</v>
      </c>
      <c r="K379" s="200">
        <v>181.7</v>
      </c>
      <c r="L379" s="289">
        <v>0</v>
      </c>
      <c r="M379" s="288"/>
      <c r="N379" s="290">
        <f>ROUND(L379*K379,3)</f>
        <v>0</v>
      </c>
      <c r="O379" s="276"/>
      <c r="P379" s="276"/>
      <c r="Q379" s="276"/>
      <c r="R379" s="36"/>
      <c r="T379" s="168" t="s">
        <v>18</v>
      </c>
      <c r="U379" s="43" t="s">
        <v>44</v>
      </c>
      <c r="V379" s="35"/>
      <c r="W379" s="169">
        <f>V379*K379</f>
        <v>0</v>
      </c>
      <c r="X379" s="169">
        <v>0</v>
      </c>
      <c r="Y379" s="169">
        <f>X379*K379</f>
        <v>0</v>
      </c>
      <c r="Z379" s="169">
        <v>0</v>
      </c>
      <c r="AA379" s="170">
        <f>Z379*K379</f>
        <v>0</v>
      </c>
      <c r="AR379" s="17" t="s">
        <v>270</v>
      </c>
      <c r="AT379" s="17" t="s">
        <v>267</v>
      </c>
      <c r="AU379" s="17" t="s">
        <v>133</v>
      </c>
      <c r="AY379" s="17" t="s">
        <v>154</v>
      </c>
      <c r="BE379" s="109">
        <f>IF(U379="základná",N379,0)</f>
        <v>0</v>
      </c>
      <c r="BF379" s="109">
        <f>IF(U379="znížená",N379,0)</f>
        <v>0</v>
      </c>
      <c r="BG379" s="109">
        <f>IF(U379="zákl. prenesená",N379,0)</f>
        <v>0</v>
      </c>
      <c r="BH379" s="109">
        <f>IF(U379="zníž. prenesená",N379,0)</f>
        <v>0</v>
      </c>
      <c r="BI379" s="109">
        <f>IF(U379="nulová",N379,0)</f>
        <v>0</v>
      </c>
      <c r="BJ379" s="17" t="s">
        <v>133</v>
      </c>
      <c r="BK379" s="171">
        <f>ROUND(L379*K379,3)</f>
        <v>0</v>
      </c>
      <c r="BL379" s="17" t="s">
        <v>239</v>
      </c>
      <c r="BM379" s="17" t="s">
        <v>468</v>
      </c>
    </row>
    <row r="380" spans="2:65" s="12" customFormat="1" ht="31.5" customHeight="1" x14ac:dyDescent="0.3">
      <c r="B380" s="189"/>
      <c r="C380" s="190"/>
      <c r="D380" s="190"/>
      <c r="E380" s="191" t="s">
        <v>18</v>
      </c>
      <c r="F380" s="284" t="s">
        <v>469</v>
      </c>
      <c r="G380" s="285"/>
      <c r="H380" s="285"/>
      <c r="I380" s="285"/>
      <c r="J380" s="190"/>
      <c r="K380" s="192" t="s">
        <v>18</v>
      </c>
      <c r="L380" s="190"/>
      <c r="M380" s="190"/>
      <c r="N380" s="190"/>
      <c r="O380" s="190"/>
      <c r="P380" s="190"/>
      <c r="Q380" s="190"/>
      <c r="R380" s="193"/>
      <c r="T380" s="194"/>
      <c r="U380" s="190"/>
      <c r="V380" s="190"/>
      <c r="W380" s="190"/>
      <c r="X380" s="190"/>
      <c r="Y380" s="190"/>
      <c r="Z380" s="190"/>
      <c r="AA380" s="195"/>
      <c r="AT380" s="196" t="s">
        <v>162</v>
      </c>
      <c r="AU380" s="196" t="s">
        <v>133</v>
      </c>
      <c r="AV380" s="12" t="s">
        <v>84</v>
      </c>
      <c r="AW380" s="12" t="s">
        <v>32</v>
      </c>
      <c r="AX380" s="12" t="s">
        <v>77</v>
      </c>
      <c r="AY380" s="196" t="s">
        <v>154</v>
      </c>
    </row>
    <row r="381" spans="2:65" s="10" customFormat="1" ht="22.5" customHeight="1" x14ac:dyDescent="0.3">
      <c r="B381" s="172"/>
      <c r="C381" s="173"/>
      <c r="D381" s="173"/>
      <c r="E381" s="174" t="s">
        <v>18</v>
      </c>
      <c r="F381" s="281" t="s">
        <v>470</v>
      </c>
      <c r="G381" s="280"/>
      <c r="H381" s="280"/>
      <c r="I381" s="280"/>
      <c r="J381" s="173"/>
      <c r="K381" s="175">
        <v>83.52</v>
      </c>
      <c r="L381" s="173"/>
      <c r="M381" s="173"/>
      <c r="N381" s="173"/>
      <c r="O381" s="173"/>
      <c r="P381" s="173"/>
      <c r="Q381" s="173"/>
      <c r="R381" s="176"/>
      <c r="T381" s="177"/>
      <c r="U381" s="173"/>
      <c r="V381" s="173"/>
      <c r="W381" s="173"/>
      <c r="X381" s="173"/>
      <c r="Y381" s="173"/>
      <c r="Z381" s="173"/>
      <c r="AA381" s="178"/>
      <c r="AT381" s="179" t="s">
        <v>162</v>
      </c>
      <c r="AU381" s="179" t="s">
        <v>133</v>
      </c>
      <c r="AV381" s="10" t="s">
        <v>133</v>
      </c>
      <c r="AW381" s="10" t="s">
        <v>32</v>
      </c>
      <c r="AX381" s="10" t="s">
        <v>77</v>
      </c>
      <c r="AY381" s="179" t="s">
        <v>154</v>
      </c>
    </row>
    <row r="382" spans="2:65" s="12" customFormat="1" ht="31.5" customHeight="1" x14ac:dyDescent="0.3">
      <c r="B382" s="189"/>
      <c r="C382" s="190"/>
      <c r="D382" s="190"/>
      <c r="E382" s="191" t="s">
        <v>18</v>
      </c>
      <c r="F382" s="286" t="s">
        <v>471</v>
      </c>
      <c r="G382" s="285"/>
      <c r="H382" s="285"/>
      <c r="I382" s="285"/>
      <c r="J382" s="190"/>
      <c r="K382" s="192" t="s">
        <v>18</v>
      </c>
      <c r="L382" s="190"/>
      <c r="M382" s="190"/>
      <c r="N382" s="190"/>
      <c r="O382" s="190"/>
      <c r="P382" s="190"/>
      <c r="Q382" s="190"/>
      <c r="R382" s="193"/>
      <c r="T382" s="194"/>
      <c r="U382" s="190"/>
      <c r="V382" s="190"/>
      <c r="W382" s="190"/>
      <c r="X382" s="190"/>
      <c r="Y382" s="190"/>
      <c r="Z382" s="190"/>
      <c r="AA382" s="195"/>
      <c r="AT382" s="196" t="s">
        <v>162</v>
      </c>
      <c r="AU382" s="196" t="s">
        <v>133</v>
      </c>
      <c r="AV382" s="12" t="s">
        <v>84</v>
      </c>
      <c r="AW382" s="12" t="s">
        <v>32</v>
      </c>
      <c r="AX382" s="12" t="s">
        <v>77</v>
      </c>
      <c r="AY382" s="196" t="s">
        <v>154</v>
      </c>
    </row>
    <row r="383" spans="2:65" s="10" customFormat="1" ht="22.5" customHeight="1" x14ac:dyDescent="0.3">
      <c r="B383" s="172"/>
      <c r="C383" s="173"/>
      <c r="D383" s="173"/>
      <c r="E383" s="174" t="s">
        <v>18</v>
      </c>
      <c r="F383" s="281" t="s">
        <v>472</v>
      </c>
      <c r="G383" s="280"/>
      <c r="H383" s="280"/>
      <c r="I383" s="280"/>
      <c r="J383" s="173"/>
      <c r="K383" s="175">
        <v>98.18</v>
      </c>
      <c r="L383" s="173"/>
      <c r="M383" s="173"/>
      <c r="N383" s="173"/>
      <c r="O383" s="173"/>
      <c r="P383" s="173"/>
      <c r="Q383" s="173"/>
      <c r="R383" s="176"/>
      <c r="T383" s="177"/>
      <c r="U383" s="173"/>
      <c r="V383" s="173"/>
      <c r="W383" s="173"/>
      <c r="X383" s="173"/>
      <c r="Y383" s="173"/>
      <c r="Z383" s="173"/>
      <c r="AA383" s="178"/>
      <c r="AT383" s="179" t="s">
        <v>162</v>
      </c>
      <c r="AU383" s="179" t="s">
        <v>133</v>
      </c>
      <c r="AV383" s="10" t="s">
        <v>133</v>
      </c>
      <c r="AW383" s="10" t="s">
        <v>32</v>
      </c>
      <c r="AX383" s="10" t="s">
        <v>77</v>
      </c>
      <c r="AY383" s="179" t="s">
        <v>154</v>
      </c>
    </row>
    <row r="384" spans="2:65" s="11" customFormat="1" ht="22.5" customHeight="1" x14ac:dyDescent="0.3">
      <c r="B384" s="180"/>
      <c r="C384" s="181"/>
      <c r="D384" s="181"/>
      <c r="E384" s="182" t="s">
        <v>18</v>
      </c>
      <c r="F384" s="282" t="s">
        <v>164</v>
      </c>
      <c r="G384" s="283"/>
      <c r="H384" s="283"/>
      <c r="I384" s="283"/>
      <c r="J384" s="181"/>
      <c r="K384" s="183">
        <v>181.7</v>
      </c>
      <c r="L384" s="181"/>
      <c r="M384" s="181"/>
      <c r="N384" s="181"/>
      <c r="O384" s="181"/>
      <c r="P384" s="181"/>
      <c r="Q384" s="181"/>
      <c r="R384" s="184"/>
      <c r="T384" s="185"/>
      <c r="U384" s="181"/>
      <c r="V384" s="181"/>
      <c r="W384" s="181"/>
      <c r="X384" s="181"/>
      <c r="Y384" s="181"/>
      <c r="Z384" s="181"/>
      <c r="AA384" s="186"/>
      <c r="AT384" s="187" t="s">
        <v>162</v>
      </c>
      <c r="AU384" s="187" t="s">
        <v>133</v>
      </c>
      <c r="AV384" s="11" t="s">
        <v>159</v>
      </c>
      <c r="AW384" s="11" t="s">
        <v>32</v>
      </c>
      <c r="AX384" s="11" t="s">
        <v>84</v>
      </c>
      <c r="AY384" s="187" t="s">
        <v>154</v>
      </c>
    </row>
    <row r="385" spans="2:65" s="1" customFormat="1" ht="44.25" customHeight="1" x14ac:dyDescent="0.3">
      <c r="B385" s="34"/>
      <c r="C385" s="164" t="s">
        <v>473</v>
      </c>
      <c r="D385" s="164" t="s">
        <v>155</v>
      </c>
      <c r="E385" s="165" t="s">
        <v>474</v>
      </c>
      <c r="F385" s="275" t="s">
        <v>475</v>
      </c>
      <c r="G385" s="276"/>
      <c r="H385" s="276"/>
      <c r="I385" s="276"/>
      <c r="J385" s="166" t="s">
        <v>167</v>
      </c>
      <c r="K385" s="167">
        <v>1319</v>
      </c>
      <c r="L385" s="277">
        <v>0</v>
      </c>
      <c r="M385" s="276"/>
      <c r="N385" s="278">
        <f>ROUND(L385*K385,3)</f>
        <v>0</v>
      </c>
      <c r="O385" s="276"/>
      <c r="P385" s="276"/>
      <c r="Q385" s="276"/>
      <c r="R385" s="36"/>
      <c r="T385" s="168" t="s">
        <v>18</v>
      </c>
      <c r="U385" s="43" t="s">
        <v>44</v>
      </c>
      <c r="V385" s="35"/>
      <c r="W385" s="169">
        <f>V385*K385</f>
        <v>0</v>
      </c>
      <c r="X385" s="169">
        <v>0</v>
      </c>
      <c r="Y385" s="169">
        <f>X385*K385</f>
        <v>0</v>
      </c>
      <c r="Z385" s="169">
        <v>0</v>
      </c>
      <c r="AA385" s="170">
        <f>Z385*K385</f>
        <v>0</v>
      </c>
      <c r="AR385" s="17" t="s">
        <v>239</v>
      </c>
      <c r="AT385" s="17" t="s">
        <v>155</v>
      </c>
      <c r="AU385" s="17" t="s">
        <v>133</v>
      </c>
      <c r="AY385" s="17" t="s">
        <v>154</v>
      </c>
      <c r="BE385" s="109">
        <f>IF(U385="základná",N385,0)</f>
        <v>0</v>
      </c>
      <c r="BF385" s="109">
        <f>IF(U385="znížená",N385,0)</f>
        <v>0</v>
      </c>
      <c r="BG385" s="109">
        <f>IF(U385="zákl. prenesená",N385,0)</f>
        <v>0</v>
      </c>
      <c r="BH385" s="109">
        <f>IF(U385="zníž. prenesená",N385,0)</f>
        <v>0</v>
      </c>
      <c r="BI385" s="109">
        <f>IF(U385="nulová",N385,0)</f>
        <v>0</v>
      </c>
      <c r="BJ385" s="17" t="s">
        <v>133</v>
      </c>
      <c r="BK385" s="171">
        <f>ROUND(L385*K385,3)</f>
        <v>0</v>
      </c>
      <c r="BL385" s="17" t="s">
        <v>239</v>
      </c>
      <c r="BM385" s="17" t="s">
        <v>476</v>
      </c>
    </row>
    <row r="386" spans="2:65" s="10" customFormat="1" ht="22.5" customHeight="1" x14ac:dyDescent="0.3">
      <c r="B386" s="172"/>
      <c r="C386" s="173"/>
      <c r="D386" s="173"/>
      <c r="E386" s="174" t="s">
        <v>18</v>
      </c>
      <c r="F386" s="279" t="s">
        <v>463</v>
      </c>
      <c r="G386" s="280"/>
      <c r="H386" s="280"/>
      <c r="I386" s="280"/>
      <c r="J386" s="173"/>
      <c r="K386" s="175">
        <v>631.76</v>
      </c>
      <c r="L386" s="173"/>
      <c r="M386" s="173"/>
      <c r="N386" s="173"/>
      <c r="O386" s="173"/>
      <c r="P386" s="173"/>
      <c r="Q386" s="173"/>
      <c r="R386" s="176"/>
      <c r="T386" s="177"/>
      <c r="U386" s="173"/>
      <c r="V386" s="173"/>
      <c r="W386" s="173"/>
      <c r="X386" s="173"/>
      <c r="Y386" s="173"/>
      <c r="Z386" s="173"/>
      <c r="AA386" s="178"/>
      <c r="AT386" s="179" t="s">
        <v>162</v>
      </c>
      <c r="AU386" s="179" t="s">
        <v>133</v>
      </c>
      <c r="AV386" s="10" t="s">
        <v>133</v>
      </c>
      <c r="AW386" s="10" t="s">
        <v>32</v>
      </c>
      <c r="AX386" s="10" t="s">
        <v>77</v>
      </c>
      <c r="AY386" s="179" t="s">
        <v>154</v>
      </c>
    </row>
    <row r="387" spans="2:65" s="10" customFormat="1" ht="22.5" customHeight="1" x14ac:dyDescent="0.3">
      <c r="B387" s="172"/>
      <c r="C387" s="173"/>
      <c r="D387" s="173"/>
      <c r="E387" s="174" t="s">
        <v>18</v>
      </c>
      <c r="F387" s="281" t="s">
        <v>464</v>
      </c>
      <c r="G387" s="280"/>
      <c r="H387" s="280"/>
      <c r="I387" s="280"/>
      <c r="J387" s="173"/>
      <c r="K387" s="175">
        <v>687.24</v>
      </c>
      <c r="L387" s="173"/>
      <c r="M387" s="173"/>
      <c r="N387" s="173"/>
      <c r="O387" s="173"/>
      <c r="P387" s="173"/>
      <c r="Q387" s="173"/>
      <c r="R387" s="176"/>
      <c r="T387" s="177"/>
      <c r="U387" s="173"/>
      <c r="V387" s="173"/>
      <c r="W387" s="173"/>
      <c r="X387" s="173"/>
      <c r="Y387" s="173"/>
      <c r="Z387" s="173"/>
      <c r="AA387" s="178"/>
      <c r="AT387" s="179" t="s">
        <v>162</v>
      </c>
      <c r="AU387" s="179" t="s">
        <v>133</v>
      </c>
      <c r="AV387" s="10" t="s">
        <v>133</v>
      </c>
      <c r="AW387" s="10" t="s">
        <v>32</v>
      </c>
      <c r="AX387" s="10" t="s">
        <v>77</v>
      </c>
      <c r="AY387" s="179" t="s">
        <v>154</v>
      </c>
    </row>
    <row r="388" spans="2:65" s="11" customFormat="1" ht="22.5" customHeight="1" x14ac:dyDescent="0.3">
      <c r="B388" s="180"/>
      <c r="C388" s="181"/>
      <c r="D388" s="181"/>
      <c r="E388" s="182" t="s">
        <v>18</v>
      </c>
      <c r="F388" s="282" t="s">
        <v>164</v>
      </c>
      <c r="G388" s="283"/>
      <c r="H388" s="283"/>
      <c r="I388" s="283"/>
      <c r="J388" s="181"/>
      <c r="K388" s="183">
        <v>1319</v>
      </c>
      <c r="L388" s="181"/>
      <c r="M388" s="181"/>
      <c r="N388" s="181"/>
      <c r="O388" s="181"/>
      <c r="P388" s="181"/>
      <c r="Q388" s="181"/>
      <c r="R388" s="184"/>
      <c r="T388" s="185"/>
      <c r="U388" s="181"/>
      <c r="V388" s="181"/>
      <c r="W388" s="181"/>
      <c r="X388" s="181"/>
      <c r="Y388" s="181"/>
      <c r="Z388" s="181"/>
      <c r="AA388" s="186"/>
      <c r="AT388" s="187" t="s">
        <v>162</v>
      </c>
      <c r="AU388" s="187" t="s">
        <v>133</v>
      </c>
      <c r="AV388" s="11" t="s">
        <v>159</v>
      </c>
      <c r="AW388" s="11" t="s">
        <v>32</v>
      </c>
      <c r="AX388" s="11" t="s">
        <v>84</v>
      </c>
      <c r="AY388" s="187" t="s">
        <v>154</v>
      </c>
    </row>
    <row r="389" spans="2:65" s="1" customFormat="1" ht="31.5" customHeight="1" x14ac:dyDescent="0.3">
      <c r="B389" s="34"/>
      <c r="C389" s="197" t="s">
        <v>477</v>
      </c>
      <c r="D389" s="197" t="s">
        <v>267</v>
      </c>
      <c r="E389" s="198" t="s">
        <v>478</v>
      </c>
      <c r="F389" s="287" t="s">
        <v>479</v>
      </c>
      <c r="G389" s="288"/>
      <c r="H389" s="288"/>
      <c r="I389" s="288"/>
      <c r="J389" s="199" t="s">
        <v>167</v>
      </c>
      <c r="K389" s="200">
        <v>3033.7</v>
      </c>
      <c r="L389" s="289">
        <v>0</v>
      </c>
      <c r="M389" s="288"/>
      <c r="N389" s="290">
        <f>ROUND(L389*K389,3)</f>
        <v>0</v>
      </c>
      <c r="O389" s="276"/>
      <c r="P389" s="276"/>
      <c r="Q389" s="276"/>
      <c r="R389" s="36"/>
      <c r="T389" s="168" t="s">
        <v>18</v>
      </c>
      <c r="U389" s="43" t="s">
        <v>44</v>
      </c>
      <c r="V389" s="35"/>
      <c r="W389" s="169">
        <f>V389*K389</f>
        <v>0</v>
      </c>
      <c r="X389" s="169">
        <v>1.47E-3</v>
      </c>
      <c r="Y389" s="169">
        <f>X389*K389</f>
        <v>4.4595389999999995</v>
      </c>
      <c r="Z389" s="169">
        <v>0</v>
      </c>
      <c r="AA389" s="170">
        <f>Z389*K389</f>
        <v>0</v>
      </c>
      <c r="AR389" s="17" t="s">
        <v>270</v>
      </c>
      <c r="AT389" s="17" t="s">
        <v>267</v>
      </c>
      <c r="AU389" s="17" t="s">
        <v>133</v>
      </c>
      <c r="AY389" s="17" t="s">
        <v>154</v>
      </c>
      <c r="BE389" s="109">
        <f>IF(U389="základná",N389,0)</f>
        <v>0</v>
      </c>
      <c r="BF389" s="109">
        <f>IF(U389="znížená",N389,0)</f>
        <v>0</v>
      </c>
      <c r="BG389" s="109">
        <f>IF(U389="zákl. prenesená",N389,0)</f>
        <v>0</v>
      </c>
      <c r="BH389" s="109">
        <f>IF(U389="zníž. prenesená",N389,0)</f>
        <v>0</v>
      </c>
      <c r="BI389" s="109">
        <f>IF(U389="nulová",N389,0)</f>
        <v>0</v>
      </c>
      <c r="BJ389" s="17" t="s">
        <v>133</v>
      </c>
      <c r="BK389" s="171">
        <f>ROUND(L389*K389,3)</f>
        <v>0</v>
      </c>
      <c r="BL389" s="17" t="s">
        <v>239</v>
      </c>
      <c r="BM389" s="17" t="s">
        <v>480</v>
      </c>
    </row>
    <row r="390" spans="2:65" s="10" customFormat="1" ht="22.5" customHeight="1" x14ac:dyDescent="0.3">
      <c r="B390" s="172"/>
      <c r="C390" s="173"/>
      <c r="D390" s="173"/>
      <c r="E390" s="174" t="s">
        <v>18</v>
      </c>
      <c r="F390" s="279" t="s">
        <v>481</v>
      </c>
      <c r="G390" s="280"/>
      <c r="H390" s="280"/>
      <c r="I390" s="280"/>
      <c r="J390" s="173"/>
      <c r="K390" s="175">
        <v>2638</v>
      </c>
      <c r="L390" s="173"/>
      <c r="M390" s="173"/>
      <c r="N390" s="173"/>
      <c r="O390" s="173"/>
      <c r="P390" s="173"/>
      <c r="Q390" s="173"/>
      <c r="R390" s="176"/>
      <c r="T390" s="177"/>
      <c r="U390" s="173"/>
      <c r="V390" s="173"/>
      <c r="W390" s="173"/>
      <c r="X390" s="173"/>
      <c r="Y390" s="173"/>
      <c r="Z390" s="173"/>
      <c r="AA390" s="178"/>
      <c r="AT390" s="179" t="s">
        <v>162</v>
      </c>
      <c r="AU390" s="179" t="s">
        <v>133</v>
      </c>
      <c r="AV390" s="10" t="s">
        <v>133</v>
      </c>
      <c r="AW390" s="10" t="s">
        <v>32</v>
      </c>
      <c r="AX390" s="10" t="s">
        <v>84</v>
      </c>
      <c r="AY390" s="179" t="s">
        <v>154</v>
      </c>
    </row>
    <row r="391" spans="2:65" s="1" customFormat="1" ht="31.5" customHeight="1" x14ac:dyDescent="0.3">
      <c r="B391" s="34"/>
      <c r="C391" s="164" t="s">
        <v>482</v>
      </c>
      <c r="D391" s="164" t="s">
        <v>155</v>
      </c>
      <c r="E391" s="165" t="s">
        <v>483</v>
      </c>
      <c r="F391" s="275" t="s">
        <v>484</v>
      </c>
      <c r="G391" s="276"/>
      <c r="H391" s="276"/>
      <c r="I391" s="276"/>
      <c r="J391" s="166" t="s">
        <v>167</v>
      </c>
      <c r="K391" s="167">
        <v>57.96</v>
      </c>
      <c r="L391" s="277">
        <v>0</v>
      </c>
      <c r="M391" s="276"/>
      <c r="N391" s="278">
        <f>ROUND(L391*K391,3)</f>
        <v>0</v>
      </c>
      <c r="O391" s="276"/>
      <c r="P391" s="276"/>
      <c r="Q391" s="276"/>
      <c r="R391" s="36"/>
      <c r="T391" s="168" t="s">
        <v>18</v>
      </c>
      <c r="U391" s="43" t="s">
        <v>44</v>
      </c>
      <c r="V391" s="35"/>
      <c r="W391" s="169">
        <f>V391*K391</f>
        <v>0</v>
      </c>
      <c r="X391" s="169">
        <v>0</v>
      </c>
      <c r="Y391" s="169">
        <f>X391*K391</f>
        <v>0</v>
      </c>
      <c r="Z391" s="169">
        <v>0</v>
      </c>
      <c r="AA391" s="170">
        <f>Z391*K391</f>
        <v>0</v>
      </c>
      <c r="AR391" s="17" t="s">
        <v>239</v>
      </c>
      <c r="AT391" s="17" t="s">
        <v>155</v>
      </c>
      <c r="AU391" s="17" t="s">
        <v>133</v>
      </c>
      <c r="AY391" s="17" t="s">
        <v>154</v>
      </c>
      <c r="BE391" s="109">
        <f>IF(U391="základná",N391,0)</f>
        <v>0</v>
      </c>
      <c r="BF391" s="109">
        <f>IF(U391="znížená",N391,0)</f>
        <v>0</v>
      </c>
      <c r="BG391" s="109">
        <f>IF(U391="zákl. prenesená",N391,0)</f>
        <v>0</v>
      </c>
      <c r="BH391" s="109">
        <f>IF(U391="zníž. prenesená",N391,0)</f>
        <v>0</v>
      </c>
      <c r="BI391" s="109">
        <f>IF(U391="nulová",N391,0)</f>
        <v>0</v>
      </c>
      <c r="BJ391" s="17" t="s">
        <v>133</v>
      </c>
      <c r="BK391" s="171">
        <f>ROUND(L391*K391,3)</f>
        <v>0</v>
      </c>
      <c r="BL391" s="17" t="s">
        <v>239</v>
      </c>
      <c r="BM391" s="17" t="s">
        <v>485</v>
      </c>
    </row>
    <row r="392" spans="2:65" s="10" customFormat="1" ht="22.5" customHeight="1" x14ac:dyDescent="0.3">
      <c r="B392" s="172"/>
      <c r="C392" s="173"/>
      <c r="D392" s="173"/>
      <c r="E392" s="174" t="s">
        <v>18</v>
      </c>
      <c r="F392" s="279" t="s">
        <v>169</v>
      </c>
      <c r="G392" s="280"/>
      <c r="H392" s="280"/>
      <c r="I392" s="280"/>
      <c r="J392" s="173"/>
      <c r="K392" s="175">
        <v>24.84</v>
      </c>
      <c r="L392" s="173"/>
      <c r="M392" s="173"/>
      <c r="N392" s="173"/>
      <c r="O392" s="173"/>
      <c r="P392" s="173"/>
      <c r="Q392" s="173"/>
      <c r="R392" s="176"/>
      <c r="T392" s="177"/>
      <c r="U392" s="173"/>
      <c r="V392" s="173"/>
      <c r="W392" s="173"/>
      <c r="X392" s="173"/>
      <c r="Y392" s="173"/>
      <c r="Z392" s="173"/>
      <c r="AA392" s="178"/>
      <c r="AT392" s="179" t="s">
        <v>162</v>
      </c>
      <c r="AU392" s="179" t="s">
        <v>133</v>
      </c>
      <c r="AV392" s="10" t="s">
        <v>133</v>
      </c>
      <c r="AW392" s="10" t="s">
        <v>32</v>
      </c>
      <c r="AX392" s="10" t="s">
        <v>77</v>
      </c>
      <c r="AY392" s="179" t="s">
        <v>154</v>
      </c>
    </row>
    <row r="393" spans="2:65" s="10" customFormat="1" ht="22.5" customHeight="1" x14ac:dyDescent="0.3">
      <c r="B393" s="172"/>
      <c r="C393" s="173"/>
      <c r="D393" s="173"/>
      <c r="E393" s="174" t="s">
        <v>18</v>
      </c>
      <c r="F393" s="281" t="s">
        <v>170</v>
      </c>
      <c r="G393" s="280"/>
      <c r="H393" s="280"/>
      <c r="I393" s="280"/>
      <c r="J393" s="173"/>
      <c r="K393" s="175">
        <v>33.119999999999997</v>
      </c>
      <c r="L393" s="173"/>
      <c r="M393" s="173"/>
      <c r="N393" s="173"/>
      <c r="O393" s="173"/>
      <c r="P393" s="173"/>
      <c r="Q393" s="173"/>
      <c r="R393" s="176"/>
      <c r="T393" s="177"/>
      <c r="U393" s="173"/>
      <c r="V393" s="173"/>
      <c r="W393" s="173"/>
      <c r="X393" s="173"/>
      <c r="Y393" s="173"/>
      <c r="Z393" s="173"/>
      <c r="AA393" s="178"/>
      <c r="AT393" s="179" t="s">
        <v>162</v>
      </c>
      <c r="AU393" s="179" t="s">
        <v>133</v>
      </c>
      <c r="AV393" s="10" t="s">
        <v>133</v>
      </c>
      <c r="AW393" s="10" t="s">
        <v>32</v>
      </c>
      <c r="AX393" s="10" t="s">
        <v>77</v>
      </c>
      <c r="AY393" s="179" t="s">
        <v>154</v>
      </c>
    </row>
    <row r="394" spans="2:65" s="11" customFormat="1" ht="22.5" customHeight="1" x14ac:dyDescent="0.3">
      <c r="B394" s="180"/>
      <c r="C394" s="181"/>
      <c r="D394" s="181"/>
      <c r="E394" s="182" t="s">
        <v>18</v>
      </c>
      <c r="F394" s="282" t="s">
        <v>164</v>
      </c>
      <c r="G394" s="283"/>
      <c r="H394" s="283"/>
      <c r="I394" s="283"/>
      <c r="J394" s="181"/>
      <c r="K394" s="183">
        <v>57.96</v>
      </c>
      <c r="L394" s="181"/>
      <c r="M394" s="181"/>
      <c r="N394" s="181"/>
      <c r="O394" s="181"/>
      <c r="P394" s="181"/>
      <c r="Q394" s="181"/>
      <c r="R394" s="184"/>
      <c r="T394" s="185"/>
      <c r="U394" s="181"/>
      <c r="V394" s="181"/>
      <c r="W394" s="181"/>
      <c r="X394" s="181"/>
      <c r="Y394" s="181"/>
      <c r="Z394" s="181"/>
      <c r="AA394" s="186"/>
      <c r="AT394" s="187" t="s">
        <v>162</v>
      </c>
      <c r="AU394" s="187" t="s">
        <v>133</v>
      </c>
      <c r="AV394" s="11" t="s">
        <v>159</v>
      </c>
      <c r="AW394" s="11" t="s">
        <v>32</v>
      </c>
      <c r="AX394" s="11" t="s">
        <v>84</v>
      </c>
      <c r="AY394" s="187" t="s">
        <v>154</v>
      </c>
    </row>
    <row r="395" spans="2:65" s="1" customFormat="1" ht="31.5" customHeight="1" x14ac:dyDescent="0.3">
      <c r="B395" s="34"/>
      <c r="C395" s="197" t="s">
        <v>486</v>
      </c>
      <c r="D395" s="197" t="s">
        <v>267</v>
      </c>
      <c r="E395" s="198" t="s">
        <v>487</v>
      </c>
      <c r="F395" s="287" t="s">
        <v>488</v>
      </c>
      <c r="G395" s="288"/>
      <c r="H395" s="288"/>
      <c r="I395" s="288"/>
      <c r="J395" s="199" t="s">
        <v>167</v>
      </c>
      <c r="K395" s="200">
        <v>60.301000000000002</v>
      </c>
      <c r="L395" s="289">
        <v>0</v>
      </c>
      <c r="M395" s="288"/>
      <c r="N395" s="290">
        <f>ROUND(L395*K395,3)</f>
        <v>0</v>
      </c>
      <c r="O395" s="276"/>
      <c r="P395" s="276"/>
      <c r="Q395" s="276"/>
      <c r="R395" s="36"/>
      <c r="T395" s="168" t="s">
        <v>18</v>
      </c>
      <c r="U395" s="43" t="s">
        <v>44</v>
      </c>
      <c r="V395" s="35"/>
      <c r="W395" s="169">
        <f>V395*K395</f>
        <v>0</v>
      </c>
      <c r="X395" s="169">
        <v>2.8999999999999998E-3</v>
      </c>
      <c r="Y395" s="169">
        <f>X395*K395</f>
        <v>0.1748729</v>
      </c>
      <c r="Z395" s="169">
        <v>0</v>
      </c>
      <c r="AA395" s="170">
        <f>Z395*K395</f>
        <v>0</v>
      </c>
      <c r="AR395" s="17" t="s">
        <v>270</v>
      </c>
      <c r="AT395" s="17" t="s">
        <v>267</v>
      </c>
      <c r="AU395" s="17" t="s">
        <v>133</v>
      </c>
      <c r="AY395" s="17" t="s">
        <v>154</v>
      </c>
      <c r="BE395" s="109">
        <f>IF(U395="základná",N395,0)</f>
        <v>0</v>
      </c>
      <c r="BF395" s="109">
        <f>IF(U395="znížená",N395,0)</f>
        <v>0</v>
      </c>
      <c r="BG395" s="109">
        <f>IF(U395="zákl. prenesená",N395,0)</f>
        <v>0</v>
      </c>
      <c r="BH395" s="109">
        <f>IF(U395="zníž. prenesená",N395,0)</f>
        <v>0</v>
      </c>
      <c r="BI395" s="109">
        <f>IF(U395="nulová",N395,0)</f>
        <v>0</v>
      </c>
      <c r="BJ395" s="17" t="s">
        <v>133</v>
      </c>
      <c r="BK395" s="171">
        <f>ROUND(L395*K395,3)</f>
        <v>0</v>
      </c>
      <c r="BL395" s="17" t="s">
        <v>239</v>
      </c>
      <c r="BM395" s="17" t="s">
        <v>489</v>
      </c>
    </row>
    <row r="396" spans="2:65" s="10" customFormat="1" ht="22.5" customHeight="1" x14ac:dyDescent="0.3">
      <c r="B396" s="172"/>
      <c r="C396" s="173"/>
      <c r="D396" s="173"/>
      <c r="E396" s="174" t="s">
        <v>18</v>
      </c>
      <c r="F396" s="279" t="s">
        <v>490</v>
      </c>
      <c r="G396" s="280"/>
      <c r="H396" s="280"/>
      <c r="I396" s="280"/>
      <c r="J396" s="173"/>
      <c r="K396" s="175">
        <v>25.337</v>
      </c>
      <c r="L396" s="173"/>
      <c r="M396" s="173"/>
      <c r="N396" s="173"/>
      <c r="O396" s="173"/>
      <c r="P396" s="173"/>
      <c r="Q396" s="173"/>
      <c r="R396" s="176"/>
      <c r="T396" s="177"/>
      <c r="U396" s="173"/>
      <c r="V396" s="173"/>
      <c r="W396" s="173"/>
      <c r="X396" s="173"/>
      <c r="Y396" s="173"/>
      <c r="Z396" s="173"/>
      <c r="AA396" s="178"/>
      <c r="AT396" s="179" t="s">
        <v>162</v>
      </c>
      <c r="AU396" s="179" t="s">
        <v>133</v>
      </c>
      <c r="AV396" s="10" t="s">
        <v>133</v>
      </c>
      <c r="AW396" s="10" t="s">
        <v>32</v>
      </c>
      <c r="AX396" s="10" t="s">
        <v>77</v>
      </c>
      <c r="AY396" s="179" t="s">
        <v>154</v>
      </c>
    </row>
    <row r="397" spans="2:65" s="10" customFormat="1" ht="22.5" customHeight="1" x14ac:dyDescent="0.3">
      <c r="B397" s="172"/>
      <c r="C397" s="173"/>
      <c r="D397" s="173"/>
      <c r="E397" s="174" t="s">
        <v>18</v>
      </c>
      <c r="F397" s="281" t="s">
        <v>491</v>
      </c>
      <c r="G397" s="280"/>
      <c r="H397" s="280"/>
      <c r="I397" s="280"/>
      <c r="J397" s="173"/>
      <c r="K397" s="175">
        <v>33.781999999999996</v>
      </c>
      <c r="L397" s="173"/>
      <c r="M397" s="173"/>
      <c r="N397" s="173"/>
      <c r="O397" s="173"/>
      <c r="P397" s="173"/>
      <c r="Q397" s="173"/>
      <c r="R397" s="176"/>
      <c r="T397" s="177"/>
      <c r="U397" s="173"/>
      <c r="V397" s="173"/>
      <c r="W397" s="173"/>
      <c r="X397" s="173"/>
      <c r="Y397" s="173"/>
      <c r="Z397" s="173"/>
      <c r="AA397" s="178"/>
      <c r="AT397" s="179" t="s">
        <v>162</v>
      </c>
      <c r="AU397" s="179" t="s">
        <v>133</v>
      </c>
      <c r="AV397" s="10" t="s">
        <v>133</v>
      </c>
      <c r="AW397" s="10" t="s">
        <v>32</v>
      </c>
      <c r="AX397" s="10" t="s">
        <v>77</v>
      </c>
      <c r="AY397" s="179" t="s">
        <v>154</v>
      </c>
    </row>
    <row r="398" spans="2:65" s="11" customFormat="1" ht="22.5" customHeight="1" x14ac:dyDescent="0.3">
      <c r="B398" s="180"/>
      <c r="C398" s="181"/>
      <c r="D398" s="181"/>
      <c r="E398" s="182" t="s">
        <v>18</v>
      </c>
      <c r="F398" s="282" t="s">
        <v>164</v>
      </c>
      <c r="G398" s="283"/>
      <c r="H398" s="283"/>
      <c r="I398" s="283"/>
      <c r="J398" s="181"/>
      <c r="K398" s="183">
        <v>59.119</v>
      </c>
      <c r="L398" s="181"/>
      <c r="M398" s="181"/>
      <c r="N398" s="181"/>
      <c r="O398" s="181"/>
      <c r="P398" s="181"/>
      <c r="Q398" s="181"/>
      <c r="R398" s="184"/>
      <c r="T398" s="185"/>
      <c r="U398" s="181"/>
      <c r="V398" s="181"/>
      <c r="W398" s="181"/>
      <c r="X398" s="181"/>
      <c r="Y398" s="181"/>
      <c r="Z398" s="181"/>
      <c r="AA398" s="186"/>
      <c r="AT398" s="187" t="s">
        <v>162</v>
      </c>
      <c r="AU398" s="187" t="s">
        <v>133</v>
      </c>
      <c r="AV398" s="11" t="s">
        <v>159</v>
      </c>
      <c r="AW398" s="11" t="s">
        <v>32</v>
      </c>
      <c r="AX398" s="11" t="s">
        <v>84</v>
      </c>
      <c r="AY398" s="187" t="s">
        <v>154</v>
      </c>
    </row>
    <row r="399" spans="2:65" s="1" customFormat="1" ht="31.5" customHeight="1" x14ac:dyDescent="0.3">
      <c r="B399" s="34"/>
      <c r="C399" s="164" t="s">
        <v>492</v>
      </c>
      <c r="D399" s="164" t="s">
        <v>155</v>
      </c>
      <c r="E399" s="165" t="s">
        <v>493</v>
      </c>
      <c r="F399" s="275" t="s">
        <v>494</v>
      </c>
      <c r="G399" s="276"/>
      <c r="H399" s="276"/>
      <c r="I399" s="276"/>
      <c r="J399" s="166" t="s">
        <v>167</v>
      </c>
      <c r="K399" s="167">
        <v>82.775999999999996</v>
      </c>
      <c r="L399" s="277">
        <v>0</v>
      </c>
      <c r="M399" s="276"/>
      <c r="N399" s="278">
        <f>ROUND(L399*K399,3)</f>
        <v>0</v>
      </c>
      <c r="O399" s="276"/>
      <c r="P399" s="276"/>
      <c r="Q399" s="276"/>
      <c r="R399" s="36"/>
      <c r="T399" s="168" t="s">
        <v>18</v>
      </c>
      <c r="U399" s="43" t="s">
        <v>44</v>
      </c>
      <c r="V399" s="35"/>
      <c r="W399" s="169">
        <f>V399*K399</f>
        <v>0</v>
      </c>
      <c r="X399" s="169">
        <v>1.2E-4</v>
      </c>
      <c r="Y399" s="169">
        <f>X399*K399</f>
        <v>9.9331200000000001E-3</v>
      </c>
      <c r="Z399" s="169">
        <v>0</v>
      </c>
      <c r="AA399" s="170">
        <f>Z399*K399</f>
        <v>0</v>
      </c>
      <c r="AR399" s="17" t="s">
        <v>239</v>
      </c>
      <c r="AT399" s="17" t="s">
        <v>155</v>
      </c>
      <c r="AU399" s="17" t="s">
        <v>133</v>
      </c>
      <c r="AY399" s="17" t="s">
        <v>154</v>
      </c>
      <c r="BE399" s="109">
        <f>IF(U399="základná",N399,0)</f>
        <v>0</v>
      </c>
      <c r="BF399" s="109">
        <f>IF(U399="znížená",N399,0)</f>
        <v>0</v>
      </c>
      <c r="BG399" s="109">
        <f>IF(U399="zákl. prenesená",N399,0)</f>
        <v>0</v>
      </c>
      <c r="BH399" s="109">
        <f>IF(U399="zníž. prenesená",N399,0)</f>
        <v>0</v>
      </c>
      <c r="BI399" s="109">
        <f>IF(U399="nulová",N399,0)</f>
        <v>0</v>
      </c>
      <c r="BJ399" s="17" t="s">
        <v>133</v>
      </c>
      <c r="BK399" s="171">
        <f>ROUND(L399*K399,3)</f>
        <v>0</v>
      </c>
      <c r="BL399" s="17" t="s">
        <v>239</v>
      </c>
      <c r="BM399" s="17" t="s">
        <v>495</v>
      </c>
    </row>
    <row r="400" spans="2:65" s="10" customFormat="1" ht="31.5" customHeight="1" x14ac:dyDescent="0.3">
      <c r="B400" s="172"/>
      <c r="C400" s="173"/>
      <c r="D400" s="173"/>
      <c r="E400" s="174" t="s">
        <v>18</v>
      </c>
      <c r="F400" s="279" t="s">
        <v>496</v>
      </c>
      <c r="G400" s="280"/>
      <c r="H400" s="280"/>
      <c r="I400" s="280"/>
      <c r="J400" s="173"/>
      <c r="K400" s="175">
        <v>82.775999999999996</v>
      </c>
      <c r="L400" s="173"/>
      <c r="M400" s="173"/>
      <c r="N400" s="173"/>
      <c r="O400" s="173"/>
      <c r="P400" s="173"/>
      <c r="Q400" s="173"/>
      <c r="R400" s="176"/>
      <c r="T400" s="177"/>
      <c r="U400" s="173"/>
      <c r="V400" s="173"/>
      <c r="W400" s="173"/>
      <c r="X400" s="173"/>
      <c r="Y400" s="173"/>
      <c r="Z400" s="173"/>
      <c r="AA400" s="178"/>
      <c r="AT400" s="179" t="s">
        <v>162</v>
      </c>
      <c r="AU400" s="179" t="s">
        <v>133</v>
      </c>
      <c r="AV400" s="10" t="s">
        <v>133</v>
      </c>
      <c r="AW400" s="10" t="s">
        <v>32</v>
      </c>
      <c r="AX400" s="10" t="s">
        <v>77</v>
      </c>
      <c r="AY400" s="179" t="s">
        <v>154</v>
      </c>
    </row>
    <row r="401" spans="2:65" s="10" customFormat="1" ht="22.5" customHeight="1" x14ac:dyDescent="0.3">
      <c r="B401" s="172"/>
      <c r="C401" s="173"/>
      <c r="D401" s="173"/>
      <c r="E401" s="174" t="s">
        <v>18</v>
      </c>
      <c r="F401" s="281" t="s">
        <v>18</v>
      </c>
      <c r="G401" s="280"/>
      <c r="H401" s="280"/>
      <c r="I401" s="280"/>
      <c r="J401" s="173"/>
      <c r="K401" s="175">
        <v>0</v>
      </c>
      <c r="L401" s="173"/>
      <c r="M401" s="173"/>
      <c r="N401" s="173"/>
      <c r="O401" s="173"/>
      <c r="P401" s="173"/>
      <c r="Q401" s="173"/>
      <c r="R401" s="176"/>
      <c r="T401" s="177"/>
      <c r="U401" s="173"/>
      <c r="V401" s="173"/>
      <c r="W401" s="173"/>
      <c r="X401" s="173"/>
      <c r="Y401" s="173"/>
      <c r="Z401" s="173"/>
      <c r="AA401" s="178"/>
      <c r="AT401" s="179" t="s">
        <v>162</v>
      </c>
      <c r="AU401" s="179" t="s">
        <v>133</v>
      </c>
      <c r="AV401" s="10" t="s">
        <v>133</v>
      </c>
      <c r="AW401" s="10" t="s">
        <v>32</v>
      </c>
      <c r="AX401" s="10" t="s">
        <v>77</v>
      </c>
      <c r="AY401" s="179" t="s">
        <v>154</v>
      </c>
    </row>
    <row r="402" spans="2:65" s="11" customFormat="1" ht="22.5" customHeight="1" x14ac:dyDescent="0.3">
      <c r="B402" s="180"/>
      <c r="C402" s="181"/>
      <c r="D402" s="181"/>
      <c r="E402" s="182" t="s">
        <v>18</v>
      </c>
      <c r="F402" s="282" t="s">
        <v>164</v>
      </c>
      <c r="G402" s="283"/>
      <c r="H402" s="283"/>
      <c r="I402" s="283"/>
      <c r="J402" s="181"/>
      <c r="K402" s="183">
        <v>82.775999999999996</v>
      </c>
      <c r="L402" s="181"/>
      <c r="M402" s="181"/>
      <c r="N402" s="181"/>
      <c r="O402" s="181"/>
      <c r="P402" s="181"/>
      <c r="Q402" s="181"/>
      <c r="R402" s="184"/>
      <c r="T402" s="185"/>
      <c r="U402" s="181"/>
      <c r="V402" s="181"/>
      <c r="W402" s="181"/>
      <c r="X402" s="181"/>
      <c r="Y402" s="181"/>
      <c r="Z402" s="181"/>
      <c r="AA402" s="186"/>
      <c r="AT402" s="187" t="s">
        <v>162</v>
      </c>
      <c r="AU402" s="187" t="s">
        <v>133</v>
      </c>
      <c r="AV402" s="11" t="s">
        <v>159</v>
      </c>
      <c r="AW402" s="11" t="s">
        <v>32</v>
      </c>
      <c r="AX402" s="11" t="s">
        <v>84</v>
      </c>
      <c r="AY402" s="187" t="s">
        <v>154</v>
      </c>
    </row>
    <row r="403" spans="2:65" s="1" customFormat="1" ht="31.5" customHeight="1" x14ac:dyDescent="0.3">
      <c r="B403" s="34"/>
      <c r="C403" s="197" t="s">
        <v>497</v>
      </c>
      <c r="D403" s="197" t="s">
        <v>267</v>
      </c>
      <c r="E403" s="198" t="s">
        <v>498</v>
      </c>
      <c r="F403" s="287" t="s">
        <v>499</v>
      </c>
      <c r="G403" s="288"/>
      <c r="H403" s="288"/>
      <c r="I403" s="288"/>
      <c r="J403" s="199" t="s">
        <v>167</v>
      </c>
      <c r="K403" s="200">
        <v>88.653000000000006</v>
      </c>
      <c r="L403" s="289">
        <v>0</v>
      </c>
      <c r="M403" s="288"/>
      <c r="N403" s="290">
        <f>ROUND(L403*K403,3)</f>
        <v>0</v>
      </c>
      <c r="O403" s="276"/>
      <c r="P403" s="276"/>
      <c r="Q403" s="276"/>
      <c r="R403" s="36"/>
      <c r="T403" s="168" t="s">
        <v>18</v>
      </c>
      <c r="U403" s="43" t="s">
        <v>44</v>
      </c>
      <c r="V403" s="35"/>
      <c r="W403" s="169">
        <f>V403*K403</f>
        <v>0</v>
      </c>
      <c r="X403" s="169">
        <v>4.7999999999999996E-3</v>
      </c>
      <c r="Y403" s="169">
        <f>X403*K403</f>
        <v>0.42553439999999998</v>
      </c>
      <c r="Z403" s="169">
        <v>0</v>
      </c>
      <c r="AA403" s="170">
        <f>Z403*K403</f>
        <v>0</v>
      </c>
      <c r="AR403" s="17" t="s">
        <v>270</v>
      </c>
      <c r="AT403" s="17" t="s">
        <v>267</v>
      </c>
      <c r="AU403" s="17" t="s">
        <v>133</v>
      </c>
      <c r="AY403" s="17" t="s">
        <v>154</v>
      </c>
      <c r="BE403" s="109">
        <f>IF(U403="základná",N403,0)</f>
        <v>0</v>
      </c>
      <c r="BF403" s="109">
        <f>IF(U403="znížená",N403,0)</f>
        <v>0</v>
      </c>
      <c r="BG403" s="109">
        <f>IF(U403="zákl. prenesená",N403,0)</f>
        <v>0</v>
      </c>
      <c r="BH403" s="109">
        <f>IF(U403="zníž. prenesená",N403,0)</f>
        <v>0</v>
      </c>
      <c r="BI403" s="109">
        <f>IF(U403="nulová",N403,0)</f>
        <v>0</v>
      </c>
      <c r="BJ403" s="17" t="s">
        <v>133</v>
      </c>
      <c r="BK403" s="171">
        <f>ROUND(L403*K403,3)</f>
        <v>0</v>
      </c>
      <c r="BL403" s="17" t="s">
        <v>239</v>
      </c>
      <c r="BM403" s="17" t="s">
        <v>500</v>
      </c>
    </row>
    <row r="404" spans="2:65" s="10" customFormat="1" ht="22.5" customHeight="1" x14ac:dyDescent="0.3">
      <c r="B404" s="172"/>
      <c r="C404" s="173"/>
      <c r="D404" s="173"/>
      <c r="E404" s="174" t="s">
        <v>18</v>
      </c>
      <c r="F404" s="279" t="s">
        <v>501</v>
      </c>
      <c r="G404" s="280"/>
      <c r="H404" s="280"/>
      <c r="I404" s="280"/>
      <c r="J404" s="173"/>
      <c r="K404" s="175">
        <v>86.915000000000006</v>
      </c>
      <c r="L404" s="173"/>
      <c r="M404" s="173"/>
      <c r="N404" s="173"/>
      <c r="O404" s="173"/>
      <c r="P404" s="173"/>
      <c r="Q404" s="173"/>
      <c r="R404" s="176"/>
      <c r="T404" s="177"/>
      <c r="U404" s="173"/>
      <c r="V404" s="173"/>
      <c r="W404" s="173"/>
      <c r="X404" s="173"/>
      <c r="Y404" s="173"/>
      <c r="Z404" s="173"/>
      <c r="AA404" s="178"/>
      <c r="AT404" s="179" t="s">
        <v>162</v>
      </c>
      <c r="AU404" s="179" t="s">
        <v>133</v>
      </c>
      <c r="AV404" s="10" t="s">
        <v>133</v>
      </c>
      <c r="AW404" s="10" t="s">
        <v>32</v>
      </c>
      <c r="AX404" s="10" t="s">
        <v>77</v>
      </c>
      <c r="AY404" s="179" t="s">
        <v>154</v>
      </c>
    </row>
    <row r="405" spans="2:65" s="10" customFormat="1" ht="22.5" customHeight="1" x14ac:dyDescent="0.3">
      <c r="B405" s="172"/>
      <c r="C405" s="173"/>
      <c r="D405" s="173"/>
      <c r="E405" s="174" t="s">
        <v>18</v>
      </c>
      <c r="F405" s="281" t="s">
        <v>18</v>
      </c>
      <c r="G405" s="280"/>
      <c r="H405" s="280"/>
      <c r="I405" s="280"/>
      <c r="J405" s="173"/>
      <c r="K405" s="175">
        <v>0</v>
      </c>
      <c r="L405" s="173"/>
      <c r="M405" s="173"/>
      <c r="N405" s="173"/>
      <c r="O405" s="173"/>
      <c r="P405" s="173"/>
      <c r="Q405" s="173"/>
      <c r="R405" s="176"/>
      <c r="T405" s="177"/>
      <c r="U405" s="173"/>
      <c r="V405" s="173"/>
      <c r="W405" s="173"/>
      <c r="X405" s="173"/>
      <c r="Y405" s="173"/>
      <c r="Z405" s="173"/>
      <c r="AA405" s="178"/>
      <c r="AT405" s="179" t="s">
        <v>162</v>
      </c>
      <c r="AU405" s="179" t="s">
        <v>133</v>
      </c>
      <c r="AV405" s="10" t="s">
        <v>133</v>
      </c>
      <c r="AW405" s="10" t="s">
        <v>32</v>
      </c>
      <c r="AX405" s="10" t="s">
        <v>77</v>
      </c>
      <c r="AY405" s="179" t="s">
        <v>154</v>
      </c>
    </row>
    <row r="406" spans="2:65" s="11" customFormat="1" ht="22.5" customHeight="1" x14ac:dyDescent="0.3">
      <c r="B406" s="180"/>
      <c r="C406" s="181"/>
      <c r="D406" s="181"/>
      <c r="E406" s="182" t="s">
        <v>18</v>
      </c>
      <c r="F406" s="282" t="s">
        <v>164</v>
      </c>
      <c r="G406" s="283"/>
      <c r="H406" s="283"/>
      <c r="I406" s="283"/>
      <c r="J406" s="181"/>
      <c r="K406" s="183">
        <v>86.915000000000006</v>
      </c>
      <c r="L406" s="181"/>
      <c r="M406" s="181"/>
      <c r="N406" s="181"/>
      <c r="O406" s="181"/>
      <c r="P406" s="181"/>
      <c r="Q406" s="181"/>
      <c r="R406" s="184"/>
      <c r="T406" s="185"/>
      <c r="U406" s="181"/>
      <c r="V406" s="181"/>
      <c r="W406" s="181"/>
      <c r="X406" s="181"/>
      <c r="Y406" s="181"/>
      <c r="Z406" s="181"/>
      <c r="AA406" s="186"/>
      <c r="AT406" s="187" t="s">
        <v>162</v>
      </c>
      <c r="AU406" s="187" t="s">
        <v>133</v>
      </c>
      <c r="AV406" s="11" t="s">
        <v>159</v>
      </c>
      <c r="AW406" s="11" t="s">
        <v>32</v>
      </c>
      <c r="AX406" s="11" t="s">
        <v>84</v>
      </c>
      <c r="AY406" s="187" t="s">
        <v>154</v>
      </c>
    </row>
    <row r="407" spans="2:65" s="9" customFormat="1" ht="29.85" customHeight="1" x14ac:dyDescent="0.3">
      <c r="B407" s="154"/>
      <c r="C407" s="155"/>
      <c r="D407" s="188" t="s">
        <v>119</v>
      </c>
      <c r="E407" s="188"/>
      <c r="F407" s="188"/>
      <c r="G407" s="188"/>
      <c r="H407" s="188"/>
      <c r="I407" s="188"/>
      <c r="J407" s="188"/>
      <c r="K407" s="188"/>
      <c r="L407" s="188"/>
      <c r="M407" s="188"/>
      <c r="N407" s="300">
        <f>BK407</f>
        <v>0</v>
      </c>
      <c r="O407" s="301"/>
      <c r="P407" s="301"/>
      <c r="Q407" s="301"/>
      <c r="R407" s="157"/>
      <c r="T407" s="158"/>
      <c r="U407" s="155"/>
      <c r="V407" s="155"/>
      <c r="W407" s="159">
        <f>SUM(W408:W427)</f>
        <v>0</v>
      </c>
      <c r="X407" s="155"/>
      <c r="Y407" s="159">
        <f>SUM(Y408:Y427)</f>
        <v>6.4340000000000008E-2</v>
      </c>
      <c r="Z407" s="155"/>
      <c r="AA407" s="160">
        <f>SUM(AA408:AA427)</f>
        <v>0.97059999999999991</v>
      </c>
      <c r="AR407" s="161" t="s">
        <v>133</v>
      </c>
      <c r="AT407" s="162" t="s">
        <v>76</v>
      </c>
      <c r="AU407" s="162" t="s">
        <v>84</v>
      </c>
      <c r="AY407" s="161" t="s">
        <v>154</v>
      </c>
      <c r="BK407" s="163">
        <f>SUM(BK408:BK427)</f>
        <v>0</v>
      </c>
    </row>
    <row r="408" spans="2:65" s="1" customFormat="1" ht="44.25" customHeight="1" x14ac:dyDescent="0.3">
      <c r="B408" s="34"/>
      <c r="C408" s="164" t="s">
        <v>502</v>
      </c>
      <c r="D408" s="164" t="s">
        <v>155</v>
      </c>
      <c r="E408" s="165" t="s">
        <v>503</v>
      </c>
      <c r="F408" s="275" t="s">
        <v>504</v>
      </c>
      <c r="G408" s="276"/>
      <c r="H408" s="276"/>
      <c r="I408" s="276"/>
      <c r="J408" s="166" t="s">
        <v>210</v>
      </c>
      <c r="K408" s="167">
        <v>47.5</v>
      </c>
      <c r="L408" s="277">
        <v>0</v>
      </c>
      <c r="M408" s="276"/>
      <c r="N408" s="278">
        <f>ROUND(L408*K408,3)</f>
        <v>0</v>
      </c>
      <c r="O408" s="276"/>
      <c r="P408" s="276"/>
      <c r="Q408" s="276"/>
      <c r="R408" s="36"/>
      <c r="T408" s="168" t="s">
        <v>18</v>
      </c>
      <c r="U408" s="43" t="s">
        <v>44</v>
      </c>
      <c r="V408" s="35"/>
      <c r="W408" s="169">
        <f>V408*K408</f>
        <v>0</v>
      </c>
      <c r="X408" s="169">
        <v>0</v>
      </c>
      <c r="Y408" s="169">
        <f>X408*K408</f>
        <v>0</v>
      </c>
      <c r="Z408" s="169">
        <v>1.6199999999999999E-2</v>
      </c>
      <c r="AA408" s="170">
        <f>Z408*K408</f>
        <v>0.76949999999999996</v>
      </c>
      <c r="AR408" s="17" t="s">
        <v>239</v>
      </c>
      <c r="AT408" s="17" t="s">
        <v>155</v>
      </c>
      <c r="AU408" s="17" t="s">
        <v>133</v>
      </c>
      <c r="AY408" s="17" t="s">
        <v>154</v>
      </c>
      <c r="BE408" s="109">
        <f>IF(U408="základná",N408,0)</f>
        <v>0</v>
      </c>
      <c r="BF408" s="109">
        <f>IF(U408="znížená",N408,0)</f>
        <v>0</v>
      </c>
      <c r="BG408" s="109">
        <f>IF(U408="zákl. prenesená",N408,0)</f>
        <v>0</v>
      </c>
      <c r="BH408" s="109">
        <f>IF(U408="zníž. prenesená",N408,0)</f>
        <v>0</v>
      </c>
      <c r="BI408" s="109">
        <f>IF(U408="nulová",N408,0)</f>
        <v>0</v>
      </c>
      <c r="BJ408" s="17" t="s">
        <v>133</v>
      </c>
      <c r="BK408" s="171">
        <f>ROUND(L408*K408,3)</f>
        <v>0</v>
      </c>
      <c r="BL408" s="17" t="s">
        <v>239</v>
      </c>
      <c r="BM408" s="17" t="s">
        <v>505</v>
      </c>
    </row>
    <row r="409" spans="2:65" s="12" customFormat="1" ht="31.5" customHeight="1" x14ac:dyDescent="0.3">
      <c r="B409" s="189"/>
      <c r="C409" s="190"/>
      <c r="D409" s="190"/>
      <c r="E409" s="191" t="s">
        <v>18</v>
      </c>
      <c r="F409" s="284" t="s">
        <v>506</v>
      </c>
      <c r="G409" s="285"/>
      <c r="H409" s="285"/>
      <c r="I409" s="285"/>
      <c r="J409" s="190"/>
      <c r="K409" s="192" t="s">
        <v>18</v>
      </c>
      <c r="L409" s="190"/>
      <c r="M409" s="190"/>
      <c r="N409" s="190"/>
      <c r="O409" s="190"/>
      <c r="P409" s="190"/>
      <c r="Q409" s="190"/>
      <c r="R409" s="193"/>
      <c r="T409" s="194"/>
      <c r="U409" s="190"/>
      <c r="V409" s="190"/>
      <c r="W409" s="190"/>
      <c r="X409" s="190"/>
      <c r="Y409" s="190"/>
      <c r="Z409" s="190"/>
      <c r="AA409" s="195"/>
      <c r="AT409" s="196" t="s">
        <v>162</v>
      </c>
      <c r="AU409" s="196" t="s">
        <v>133</v>
      </c>
      <c r="AV409" s="12" t="s">
        <v>84</v>
      </c>
      <c r="AW409" s="12" t="s">
        <v>32</v>
      </c>
      <c r="AX409" s="12" t="s">
        <v>77</v>
      </c>
      <c r="AY409" s="196" t="s">
        <v>154</v>
      </c>
    </row>
    <row r="410" spans="2:65" s="10" customFormat="1" ht="22.5" customHeight="1" x14ac:dyDescent="0.3">
      <c r="B410" s="172"/>
      <c r="C410" s="173"/>
      <c r="D410" s="173"/>
      <c r="E410" s="174" t="s">
        <v>18</v>
      </c>
      <c r="F410" s="281" t="s">
        <v>507</v>
      </c>
      <c r="G410" s="280"/>
      <c r="H410" s="280"/>
      <c r="I410" s="280"/>
      <c r="J410" s="173"/>
      <c r="K410" s="175">
        <v>47.5</v>
      </c>
      <c r="L410" s="173"/>
      <c r="M410" s="173"/>
      <c r="N410" s="173"/>
      <c r="O410" s="173"/>
      <c r="P410" s="173"/>
      <c r="Q410" s="173"/>
      <c r="R410" s="176"/>
      <c r="T410" s="177"/>
      <c r="U410" s="173"/>
      <c r="V410" s="173"/>
      <c r="W410" s="173"/>
      <c r="X410" s="173"/>
      <c r="Y410" s="173"/>
      <c r="Z410" s="173"/>
      <c r="AA410" s="178"/>
      <c r="AT410" s="179" t="s">
        <v>162</v>
      </c>
      <c r="AU410" s="179" t="s">
        <v>133</v>
      </c>
      <c r="AV410" s="10" t="s">
        <v>133</v>
      </c>
      <c r="AW410" s="10" t="s">
        <v>32</v>
      </c>
      <c r="AX410" s="10" t="s">
        <v>84</v>
      </c>
      <c r="AY410" s="179" t="s">
        <v>154</v>
      </c>
    </row>
    <row r="411" spans="2:65" s="1" customFormat="1" ht="22.5" customHeight="1" x14ac:dyDescent="0.3">
      <c r="B411" s="34"/>
      <c r="C411" s="164" t="s">
        <v>508</v>
      </c>
      <c r="D411" s="164" t="s">
        <v>155</v>
      </c>
      <c r="E411" s="165" t="s">
        <v>509</v>
      </c>
      <c r="F411" s="275" t="s">
        <v>510</v>
      </c>
      <c r="G411" s="276"/>
      <c r="H411" s="276"/>
      <c r="I411" s="276"/>
      <c r="J411" s="166" t="s">
        <v>389</v>
      </c>
      <c r="K411" s="167">
        <v>10</v>
      </c>
      <c r="L411" s="277">
        <v>0</v>
      </c>
      <c r="M411" s="276"/>
      <c r="N411" s="278">
        <f>ROUND(L411*K411,3)</f>
        <v>0</v>
      </c>
      <c r="O411" s="276"/>
      <c r="P411" s="276"/>
      <c r="Q411" s="276"/>
      <c r="R411" s="36"/>
      <c r="T411" s="168" t="s">
        <v>18</v>
      </c>
      <c r="U411" s="43" t="s">
        <v>44</v>
      </c>
      <c r="V411" s="35"/>
      <c r="W411" s="169">
        <f>V411*K411</f>
        <v>0</v>
      </c>
      <c r="X411" s="169">
        <v>0</v>
      </c>
      <c r="Y411" s="169">
        <f>X411*K411</f>
        <v>0</v>
      </c>
      <c r="Z411" s="169">
        <v>2.0109999999999999E-2</v>
      </c>
      <c r="AA411" s="170">
        <f>Z411*K411</f>
        <v>0.2011</v>
      </c>
      <c r="AR411" s="17" t="s">
        <v>239</v>
      </c>
      <c r="AT411" s="17" t="s">
        <v>155</v>
      </c>
      <c r="AU411" s="17" t="s">
        <v>133</v>
      </c>
      <c r="AY411" s="17" t="s">
        <v>154</v>
      </c>
      <c r="BE411" s="109">
        <f>IF(U411="základná",N411,0)</f>
        <v>0</v>
      </c>
      <c r="BF411" s="109">
        <f>IF(U411="znížená",N411,0)</f>
        <v>0</v>
      </c>
      <c r="BG411" s="109">
        <f>IF(U411="zákl. prenesená",N411,0)</f>
        <v>0</v>
      </c>
      <c r="BH411" s="109">
        <f>IF(U411="zníž. prenesená",N411,0)</f>
        <v>0</v>
      </c>
      <c r="BI411" s="109">
        <f>IF(U411="nulová",N411,0)</f>
        <v>0</v>
      </c>
      <c r="BJ411" s="17" t="s">
        <v>133</v>
      </c>
      <c r="BK411" s="171">
        <f>ROUND(L411*K411,3)</f>
        <v>0</v>
      </c>
      <c r="BL411" s="17" t="s">
        <v>239</v>
      </c>
      <c r="BM411" s="17" t="s">
        <v>511</v>
      </c>
    </row>
    <row r="412" spans="2:65" s="12" customFormat="1" ht="22.5" customHeight="1" x14ac:dyDescent="0.3">
      <c r="B412" s="189"/>
      <c r="C412" s="190"/>
      <c r="D412" s="190"/>
      <c r="E412" s="191" t="s">
        <v>18</v>
      </c>
      <c r="F412" s="284" t="s">
        <v>512</v>
      </c>
      <c r="G412" s="285"/>
      <c r="H412" s="285"/>
      <c r="I412" s="285"/>
      <c r="J412" s="190"/>
      <c r="K412" s="192" t="s">
        <v>18</v>
      </c>
      <c r="L412" s="190"/>
      <c r="M412" s="190"/>
      <c r="N412" s="190"/>
      <c r="O412" s="190"/>
      <c r="P412" s="190"/>
      <c r="Q412" s="190"/>
      <c r="R412" s="193"/>
      <c r="T412" s="194"/>
      <c r="U412" s="190"/>
      <c r="V412" s="190"/>
      <c r="W412" s="190"/>
      <c r="X412" s="190"/>
      <c r="Y412" s="190"/>
      <c r="Z412" s="190"/>
      <c r="AA412" s="195"/>
      <c r="AT412" s="196" t="s">
        <v>162</v>
      </c>
      <c r="AU412" s="196" t="s">
        <v>133</v>
      </c>
      <c r="AV412" s="12" t="s">
        <v>84</v>
      </c>
      <c r="AW412" s="12" t="s">
        <v>32</v>
      </c>
      <c r="AX412" s="12" t="s">
        <v>77</v>
      </c>
      <c r="AY412" s="196" t="s">
        <v>154</v>
      </c>
    </row>
    <row r="413" spans="2:65" s="10" customFormat="1" ht="22.5" customHeight="1" x14ac:dyDescent="0.3">
      <c r="B413" s="172"/>
      <c r="C413" s="173"/>
      <c r="D413" s="173"/>
      <c r="E413" s="174" t="s">
        <v>18</v>
      </c>
      <c r="F413" s="281" t="s">
        <v>181</v>
      </c>
      <c r="G413" s="280"/>
      <c r="H413" s="280"/>
      <c r="I413" s="280"/>
      <c r="J413" s="173"/>
      <c r="K413" s="175">
        <v>5</v>
      </c>
      <c r="L413" s="173"/>
      <c r="M413" s="173"/>
      <c r="N413" s="173"/>
      <c r="O413" s="173"/>
      <c r="P413" s="173"/>
      <c r="Q413" s="173"/>
      <c r="R413" s="176"/>
      <c r="T413" s="177"/>
      <c r="U413" s="173"/>
      <c r="V413" s="173"/>
      <c r="W413" s="173"/>
      <c r="X413" s="173"/>
      <c r="Y413" s="173"/>
      <c r="Z413" s="173"/>
      <c r="AA413" s="178"/>
      <c r="AT413" s="179" t="s">
        <v>162</v>
      </c>
      <c r="AU413" s="179" t="s">
        <v>133</v>
      </c>
      <c r="AV413" s="10" t="s">
        <v>133</v>
      </c>
      <c r="AW413" s="10" t="s">
        <v>32</v>
      </c>
      <c r="AX413" s="10" t="s">
        <v>77</v>
      </c>
      <c r="AY413" s="179" t="s">
        <v>154</v>
      </c>
    </row>
    <row r="414" spans="2:65" s="12" customFormat="1" ht="22.5" customHeight="1" x14ac:dyDescent="0.3">
      <c r="B414" s="189"/>
      <c r="C414" s="190"/>
      <c r="D414" s="190"/>
      <c r="E414" s="191" t="s">
        <v>18</v>
      </c>
      <c r="F414" s="286" t="s">
        <v>513</v>
      </c>
      <c r="G414" s="285"/>
      <c r="H414" s="285"/>
      <c r="I414" s="285"/>
      <c r="J414" s="190"/>
      <c r="K414" s="192" t="s">
        <v>18</v>
      </c>
      <c r="L414" s="190"/>
      <c r="M414" s="190"/>
      <c r="N414" s="190"/>
      <c r="O414" s="190"/>
      <c r="P414" s="190"/>
      <c r="Q414" s="190"/>
      <c r="R414" s="193"/>
      <c r="T414" s="194"/>
      <c r="U414" s="190"/>
      <c r="V414" s="190"/>
      <c r="W414" s="190"/>
      <c r="X414" s="190"/>
      <c r="Y414" s="190"/>
      <c r="Z414" s="190"/>
      <c r="AA414" s="195"/>
      <c r="AT414" s="196" t="s">
        <v>162</v>
      </c>
      <c r="AU414" s="196" t="s">
        <v>133</v>
      </c>
      <c r="AV414" s="12" t="s">
        <v>84</v>
      </c>
      <c r="AW414" s="12" t="s">
        <v>32</v>
      </c>
      <c r="AX414" s="12" t="s">
        <v>77</v>
      </c>
      <c r="AY414" s="196" t="s">
        <v>154</v>
      </c>
    </row>
    <row r="415" spans="2:65" s="10" customFormat="1" ht="22.5" customHeight="1" x14ac:dyDescent="0.3">
      <c r="B415" s="172"/>
      <c r="C415" s="173"/>
      <c r="D415" s="173"/>
      <c r="E415" s="174" t="s">
        <v>18</v>
      </c>
      <c r="F415" s="281" t="s">
        <v>171</v>
      </c>
      <c r="G415" s="280"/>
      <c r="H415" s="280"/>
      <c r="I415" s="280"/>
      <c r="J415" s="173"/>
      <c r="K415" s="175">
        <v>3</v>
      </c>
      <c r="L415" s="173"/>
      <c r="M415" s="173"/>
      <c r="N415" s="173"/>
      <c r="O415" s="173"/>
      <c r="P415" s="173"/>
      <c r="Q415" s="173"/>
      <c r="R415" s="176"/>
      <c r="T415" s="177"/>
      <c r="U415" s="173"/>
      <c r="V415" s="173"/>
      <c r="W415" s="173"/>
      <c r="X415" s="173"/>
      <c r="Y415" s="173"/>
      <c r="Z415" s="173"/>
      <c r="AA415" s="178"/>
      <c r="AT415" s="179" t="s">
        <v>162</v>
      </c>
      <c r="AU415" s="179" t="s">
        <v>133</v>
      </c>
      <c r="AV415" s="10" t="s">
        <v>133</v>
      </c>
      <c r="AW415" s="10" t="s">
        <v>32</v>
      </c>
      <c r="AX415" s="10" t="s">
        <v>77</v>
      </c>
      <c r="AY415" s="179" t="s">
        <v>154</v>
      </c>
    </row>
    <row r="416" spans="2:65" s="12" customFormat="1" ht="22.5" customHeight="1" x14ac:dyDescent="0.3">
      <c r="B416" s="189"/>
      <c r="C416" s="190"/>
      <c r="D416" s="190"/>
      <c r="E416" s="191" t="s">
        <v>18</v>
      </c>
      <c r="F416" s="286" t="s">
        <v>514</v>
      </c>
      <c r="G416" s="285"/>
      <c r="H416" s="285"/>
      <c r="I416" s="285"/>
      <c r="J416" s="190"/>
      <c r="K416" s="192" t="s">
        <v>18</v>
      </c>
      <c r="L416" s="190"/>
      <c r="M416" s="190"/>
      <c r="N416" s="190"/>
      <c r="O416" s="190"/>
      <c r="P416" s="190"/>
      <c r="Q416" s="190"/>
      <c r="R416" s="193"/>
      <c r="T416" s="194"/>
      <c r="U416" s="190"/>
      <c r="V416" s="190"/>
      <c r="W416" s="190"/>
      <c r="X416" s="190"/>
      <c r="Y416" s="190"/>
      <c r="Z416" s="190"/>
      <c r="AA416" s="195"/>
      <c r="AT416" s="196" t="s">
        <v>162</v>
      </c>
      <c r="AU416" s="196" t="s">
        <v>133</v>
      </c>
      <c r="AV416" s="12" t="s">
        <v>84</v>
      </c>
      <c r="AW416" s="12" t="s">
        <v>32</v>
      </c>
      <c r="AX416" s="12" t="s">
        <v>77</v>
      </c>
      <c r="AY416" s="196" t="s">
        <v>154</v>
      </c>
    </row>
    <row r="417" spans="2:65" s="10" customFormat="1" ht="22.5" customHeight="1" x14ac:dyDescent="0.3">
      <c r="B417" s="172"/>
      <c r="C417" s="173"/>
      <c r="D417" s="173"/>
      <c r="E417" s="174" t="s">
        <v>18</v>
      </c>
      <c r="F417" s="281" t="s">
        <v>515</v>
      </c>
      <c r="G417" s="280"/>
      <c r="H417" s="280"/>
      <c r="I417" s="280"/>
      <c r="J417" s="173"/>
      <c r="K417" s="175">
        <v>2</v>
      </c>
      <c r="L417" s="173"/>
      <c r="M417" s="173"/>
      <c r="N417" s="173"/>
      <c r="O417" s="173"/>
      <c r="P417" s="173"/>
      <c r="Q417" s="173"/>
      <c r="R417" s="176"/>
      <c r="T417" s="177"/>
      <c r="U417" s="173"/>
      <c r="V417" s="173"/>
      <c r="W417" s="173"/>
      <c r="X417" s="173"/>
      <c r="Y417" s="173"/>
      <c r="Z417" s="173"/>
      <c r="AA417" s="178"/>
      <c r="AT417" s="179" t="s">
        <v>162</v>
      </c>
      <c r="AU417" s="179" t="s">
        <v>133</v>
      </c>
      <c r="AV417" s="10" t="s">
        <v>133</v>
      </c>
      <c r="AW417" s="10" t="s">
        <v>32</v>
      </c>
      <c r="AX417" s="10" t="s">
        <v>77</v>
      </c>
      <c r="AY417" s="179" t="s">
        <v>154</v>
      </c>
    </row>
    <row r="418" spans="2:65" s="11" customFormat="1" ht="22.5" customHeight="1" x14ac:dyDescent="0.3">
      <c r="B418" s="180"/>
      <c r="C418" s="181"/>
      <c r="D418" s="181"/>
      <c r="E418" s="182" t="s">
        <v>18</v>
      </c>
      <c r="F418" s="282" t="s">
        <v>164</v>
      </c>
      <c r="G418" s="283"/>
      <c r="H418" s="283"/>
      <c r="I418" s="283"/>
      <c r="J418" s="181"/>
      <c r="K418" s="183">
        <v>10</v>
      </c>
      <c r="L418" s="181"/>
      <c r="M418" s="181"/>
      <c r="N418" s="181"/>
      <c r="O418" s="181"/>
      <c r="P418" s="181"/>
      <c r="Q418" s="181"/>
      <c r="R418" s="184"/>
      <c r="T418" s="185"/>
      <c r="U418" s="181"/>
      <c r="V418" s="181"/>
      <c r="W418" s="181"/>
      <c r="X418" s="181"/>
      <c r="Y418" s="181"/>
      <c r="Z418" s="181"/>
      <c r="AA418" s="186"/>
      <c r="AT418" s="187" t="s">
        <v>162</v>
      </c>
      <c r="AU418" s="187" t="s">
        <v>133</v>
      </c>
      <c r="AV418" s="11" t="s">
        <v>159</v>
      </c>
      <c r="AW418" s="11" t="s">
        <v>32</v>
      </c>
      <c r="AX418" s="11" t="s">
        <v>84</v>
      </c>
      <c r="AY418" s="187" t="s">
        <v>154</v>
      </c>
    </row>
    <row r="419" spans="2:65" s="1" customFormat="1" ht="22.5" customHeight="1" x14ac:dyDescent="0.3">
      <c r="B419" s="34"/>
      <c r="C419" s="164" t="s">
        <v>516</v>
      </c>
      <c r="D419" s="164" t="s">
        <v>155</v>
      </c>
      <c r="E419" s="165" t="s">
        <v>517</v>
      </c>
      <c r="F419" s="275" t="s">
        <v>518</v>
      </c>
      <c r="G419" s="276"/>
      <c r="H419" s="276"/>
      <c r="I419" s="276"/>
      <c r="J419" s="166" t="s">
        <v>389</v>
      </c>
      <c r="K419" s="167">
        <v>2</v>
      </c>
      <c r="L419" s="277">
        <v>0</v>
      </c>
      <c r="M419" s="276"/>
      <c r="N419" s="278">
        <f>ROUND(L419*K419,3)</f>
        <v>0</v>
      </c>
      <c r="O419" s="276"/>
      <c r="P419" s="276"/>
      <c r="Q419" s="276"/>
      <c r="R419" s="36"/>
      <c r="T419" s="168" t="s">
        <v>18</v>
      </c>
      <c r="U419" s="43" t="s">
        <v>44</v>
      </c>
      <c r="V419" s="35"/>
      <c r="W419" s="169">
        <f>V419*K419</f>
        <v>0</v>
      </c>
      <c r="X419" s="169">
        <v>1.2200000000000001E-2</v>
      </c>
      <c r="Y419" s="169">
        <f>X419*K419</f>
        <v>2.4400000000000002E-2</v>
      </c>
      <c r="Z419" s="169">
        <v>0</v>
      </c>
      <c r="AA419" s="170">
        <f>Z419*K419</f>
        <v>0</v>
      </c>
      <c r="AR419" s="17" t="s">
        <v>239</v>
      </c>
      <c r="AT419" s="17" t="s">
        <v>155</v>
      </c>
      <c r="AU419" s="17" t="s">
        <v>133</v>
      </c>
      <c r="AY419" s="17" t="s">
        <v>154</v>
      </c>
      <c r="BE419" s="109">
        <f>IF(U419="základná",N419,0)</f>
        <v>0</v>
      </c>
      <c r="BF419" s="109">
        <f>IF(U419="znížená",N419,0)</f>
        <v>0</v>
      </c>
      <c r="BG419" s="109">
        <f>IF(U419="zákl. prenesená",N419,0)</f>
        <v>0</v>
      </c>
      <c r="BH419" s="109">
        <f>IF(U419="zníž. prenesená",N419,0)</f>
        <v>0</v>
      </c>
      <c r="BI419" s="109">
        <f>IF(U419="nulová",N419,0)</f>
        <v>0</v>
      </c>
      <c r="BJ419" s="17" t="s">
        <v>133</v>
      </c>
      <c r="BK419" s="171">
        <f>ROUND(L419*K419,3)</f>
        <v>0</v>
      </c>
      <c r="BL419" s="17" t="s">
        <v>239</v>
      </c>
      <c r="BM419" s="17" t="s">
        <v>519</v>
      </c>
    </row>
    <row r="420" spans="2:65" s="10" customFormat="1" ht="22.5" customHeight="1" x14ac:dyDescent="0.3">
      <c r="B420" s="172"/>
      <c r="C420" s="173"/>
      <c r="D420" s="173"/>
      <c r="E420" s="174" t="s">
        <v>18</v>
      </c>
      <c r="F420" s="279" t="s">
        <v>520</v>
      </c>
      <c r="G420" s="280"/>
      <c r="H420" s="280"/>
      <c r="I420" s="280"/>
      <c r="J420" s="173"/>
      <c r="K420" s="175">
        <v>2</v>
      </c>
      <c r="L420" s="173"/>
      <c r="M420" s="173"/>
      <c r="N420" s="173"/>
      <c r="O420" s="173"/>
      <c r="P420" s="173"/>
      <c r="Q420" s="173"/>
      <c r="R420" s="176"/>
      <c r="T420" s="177"/>
      <c r="U420" s="173"/>
      <c r="V420" s="173"/>
      <c r="W420" s="173"/>
      <c r="X420" s="173"/>
      <c r="Y420" s="173"/>
      <c r="Z420" s="173"/>
      <c r="AA420" s="178"/>
      <c r="AT420" s="179" t="s">
        <v>162</v>
      </c>
      <c r="AU420" s="179" t="s">
        <v>133</v>
      </c>
      <c r="AV420" s="10" t="s">
        <v>133</v>
      </c>
      <c r="AW420" s="10" t="s">
        <v>32</v>
      </c>
      <c r="AX420" s="10" t="s">
        <v>84</v>
      </c>
      <c r="AY420" s="179" t="s">
        <v>154</v>
      </c>
    </row>
    <row r="421" spans="2:65" s="1" customFormat="1" ht="31.5" customHeight="1" x14ac:dyDescent="0.3">
      <c r="B421" s="34"/>
      <c r="C421" s="197" t="s">
        <v>521</v>
      </c>
      <c r="D421" s="197" t="s">
        <v>267</v>
      </c>
      <c r="E421" s="198" t="s">
        <v>522</v>
      </c>
      <c r="F421" s="287" t="s">
        <v>523</v>
      </c>
      <c r="G421" s="288"/>
      <c r="H421" s="288"/>
      <c r="I421" s="288"/>
      <c r="J421" s="199" t="s">
        <v>389</v>
      </c>
      <c r="K421" s="200">
        <v>2</v>
      </c>
      <c r="L421" s="289">
        <v>0</v>
      </c>
      <c r="M421" s="288"/>
      <c r="N421" s="290">
        <f>ROUND(L421*K421,3)</f>
        <v>0</v>
      </c>
      <c r="O421" s="276"/>
      <c r="P421" s="276"/>
      <c r="Q421" s="276"/>
      <c r="R421" s="36"/>
      <c r="T421" s="168" t="s">
        <v>18</v>
      </c>
      <c r="U421" s="43" t="s">
        <v>44</v>
      </c>
      <c r="V421" s="35"/>
      <c r="W421" s="169">
        <f>V421*K421</f>
        <v>0</v>
      </c>
      <c r="X421" s="169">
        <v>5.5999999999999995E-4</v>
      </c>
      <c r="Y421" s="169">
        <f>X421*K421</f>
        <v>1.1199999999999999E-3</v>
      </c>
      <c r="Z421" s="169">
        <v>0</v>
      </c>
      <c r="AA421" s="170">
        <f>Z421*K421</f>
        <v>0</v>
      </c>
      <c r="AR421" s="17" t="s">
        <v>270</v>
      </c>
      <c r="AT421" s="17" t="s">
        <v>267</v>
      </c>
      <c r="AU421" s="17" t="s">
        <v>133</v>
      </c>
      <c r="AY421" s="17" t="s">
        <v>154</v>
      </c>
      <c r="BE421" s="109">
        <f>IF(U421="základná",N421,0)</f>
        <v>0</v>
      </c>
      <c r="BF421" s="109">
        <f>IF(U421="znížená",N421,0)</f>
        <v>0</v>
      </c>
      <c r="BG421" s="109">
        <f>IF(U421="zákl. prenesená",N421,0)</f>
        <v>0</v>
      </c>
      <c r="BH421" s="109">
        <f>IF(U421="zníž. prenesená",N421,0)</f>
        <v>0</v>
      </c>
      <c r="BI421" s="109">
        <f>IF(U421="nulová",N421,0)</f>
        <v>0</v>
      </c>
      <c r="BJ421" s="17" t="s">
        <v>133</v>
      </c>
      <c r="BK421" s="171">
        <f>ROUND(L421*K421,3)</f>
        <v>0</v>
      </c>
      <c r="BL421" s="17" t="s">
        <v>239</v>
      </c>
      <c r="BM421" s="17" t="s">
        <v>524</v>
      </c>
    </row>
    <row r="422" spans="2:65" s="1" customFormat="1" ht="31.5" customHeight="1" x14ac:dyDescent="0.3">
      <c r="B422" s="34"/>
      <c r="C422" s="197" t="s">
        <v>525</v>
      </c>
      <c r="D422" s="197" t="s">
        <v>267</v>
      </c>
      <c r="E422" s="198" t="s">
        <v>526</v>
      </c>
      <c r="F422" s="287" t="s">
        <v>527</v>
      </c>
      <c r="G422" s="288"/>
      <c r="H422" s="288"/>
      <c r="I422" s="288"/>
      <c r="J422" s="199" t="s">
        <v>389</v>
      </c>
      <c r="K422" s="200">
        <v>2</v>
      </c>
      <c r="L422" s="289">
        <v>0</v>
      </c>
      <c r="M422" s="288"/>
      <c r="N422" s="290">
        <f>ROUND(L422*K422,3)</f>
        <v>0</v>
      </c>
      <c r="O422" s="276"/>
      <c r="P422" s="276"/>
      <c r="Q422" s="276"/>
      <c r="R422" s="36"/>
      <c r="T422" s="168" t="s">
        <v>18</v>
      </c>
      <c r="U422" s="43" t="s">
        <v>44</v>
      </c>
      <c r="V422" s="35"/>
      <c r="W422" s="169">
        <f>V422*K422</f>
        <v>0</v>
      </c>
      <c r="X422" s="169">
        <v>9.2000000000000003E-4</v>
      </c>
      <c r="Y422" s="169">
        <f>X422*K422</f>
        <v>1.8400000000000001E-3</v>
      </c>
      <c r="Z422" s="169">
        <v>0</v>
      </c>
      <c r="AA422" s="170">
        <f>Z422*K422</f>
        <v>0</v>
      </c>
      <c r="AR422" s="17" t="s">
        <v>270</v>
      </c>
      <c r="AT422" s="17" t="s">
        <v>267</v>
      </c>
      <c r="AU422" s="17" t="s">
        <v>133</v>
      </c>
      <c r="AY422" s="17" t="s">
        <v>154</v>
      </c>
      <c r="BE422" s="109">
        <f>IF(U422="základná",N422,0)</f>
        <v>0</v>
      </c>
      <c r="BF422" s="109">
        <f>IF(U422="znížená",N422,0)</f>
        <v>0</v>
      </c>
      <c r="BG422" s="109">
        <f>IF(U422="zákl. prenesená",N422,0)</f>
        <v>0</v>
      </c>
      <c r="BH422" s="109">
        <f>IF(U422="zníž. prenesená",N422,0)</f>
        <v>0</v>
      </c>
      <c r="BI422" s="109">
        <f>IF(U422="nulová",N422,0)</f>
        <v>0</v>
      </c>
      <c r="BJ422" s="17" t="s">
        <v>133</v>
      </c>
      <c r="BK422" s="171">
        <f>ROUND(L422*K422,3)</f>
        <v>0</v>
      </c>
      <c r="BL422" s="17" t="s">
        <v>239</v>
      </c>
      <c r="BM422" s="17" t="s">
        <v>528</v>
      </c>
    </row>
    <row r="423" spans="2:65" s="1" customFormat="1" ht="31.5" customHeight="1" x14ac:dyDescent="0.3">
      <c r="B423" s="34"/>
      <c r="C423" s="164" t="s">
        <v>529</v>
      </c>
      <c r="D423" s="164" t="s">
        <v>155</v>
      </c>
      <c r="E423" s="165" t="s">
        <v>530</v>
      </c>
      <c r="F423" s="275" t="s">
        <v>531</v>
      </c>
      <c r="G423" s="276"/>
      <c r="H423" s="276"/>
      <c r="I423" s="276"/>
      <c r="J423" s="166" t="s">
        <v>389</v>
      </c>
      <c r="K423" s="167">
        <v>8</v>
      </c>
      <c r="L423" s="277">
        <v>0</v>
      </c>
      <c r="M423" s="276"/>
      <c r="N423" s="278">
        <f>ROUND(L423*K423,3)</f>
        <v>0</v>
      </c>
      <c r="O423" s="276"/>
      <c r="P423" s="276"/>
      <c r="Q423" s="276"/>
      <c r="R423" s="36"/>
      <c r="T423" s="168" t="s">
        <v>18</v>
      </c>
      <c r="U423" s="43" t="s">
        <v>44</v>
      </c>
      <c r="V423" s="35"/>
      <c r="W423" s="169">
        <f>V423*K423</f>
        <v>0</v>
      </c>
      <c r="X423" s="169">
        <v>3.9100000000000003E-3</v>
      </c>
      <c r="Y423" s="169">
        <f>X423*K423</f>
        <v>3.1280000000000002E-2</v>
      </c>
      <c r="Z423" s="169">
        <v>0</v>
      </c>
      <c r="AA423" s="170">
        <f>Z423*K423</f>
        <v>0</v>
      </c>
      <c r="AR423" s="17" t="s">
        <v>239</v>
      </c>
      <c r="AT423" s="17" t="s">
        <v>155</v>
      </c>
      <c r="AU423" s="17" t="s">
        <v>133</v>
      </c>
      <c r="AY423" s="17" t="s">
        <v>154</v>
      </c>
      <c r="BE423" s="109">
        <f>IF(U423="základná",N423,0)</f>
        <v>0</v>
      </c>
      <c r="BF423" s="109">
        <f>IF(U423="znížená",N423,0)</f>
        <v>0</v>
      </c>
      <c r="BG423" s="109">
        <f>IF(U423="zákl. prenesená",N423,0)</f>
        <v>0</v>
      </c>
      <c r="BH423" s="109">
        <f>IF(U423="zníž. prenesená",N423,0)</f>
        <v>0</v>
      </c>
      <c r="BI423" s="109">
        <f>IF(U423="nulová",N423,0)</f>
        <v>0</v>
      </c>
      <c r="BJ423" s="17" t="s">
        <v>133</v>
      </c>
      <c r="BK423" s="171">
        <f>ROUND(L423*K423,3)</f>
        <v>0</v>
      </c>
      <c r="BL423" s="17" t="s">
        <v>239</v>
      </c>
      <c r="BM423" s="17" t="s">
        <v>532</v>
      </c>
    </row>
    <row r="424" spans="2:65" s="10" customFormat="1" ht="22.5" customHeight="1" x14ac:dyDescent="0.3">
      <c r="B424" s="172"/>
      <c r="C424" s="173"/>
      <c r="D424" s="173"/>
      <c r="E424" s="174" t="s">
        <v>18</v>
      </c>
      <c r="F424" s="279" t="s">
        <v>533</v>
      </c>
      <c r="G424" s="280"/>
      <c r="H424" s="280"/>
      <c r="I424" s="280"/>
      <c r="J424" s="173"/>
      <c r="K424" s="175">
        <v>8</v>
      </c>
      <c r="L424" s="173"/>
      <c r="M424" s="173"/>
      <c r="N424" s="173"/>
      <c r="O424" s="173"/>
      <c r="P424" s="173"/>
      <c r="Q424" s="173"/>
      <c r="R424" s="176"/>
      <c r="T424" s="177"/>
      <c r="U424" s="173"/>
      <c r="V424" s="173"/>
      <c r="W424" s="173"/>
      <c r="X424" s="173"/>
      <c r="Y424" s="173"/>
      <c r="Z424" s="173"/>
      <c r="AA424" s="178"/>
      <c r="AT424" s="179" t="s">
        <v>162</v>
      </c>
      <c r="AU424" s="179" t="s">
        <v>133</v>
      </c>
      <c r="AV424" s="10" t="s">
        <v>133</v>
      </c>
      <c r="AW424" s="10" t="s">
        <v>32</v>
      </c>
      <c r="AX424" s="10" t="s">
        <v>84</v>
      </c>
      <c r="AY424" s="179" t="s">
        <v>154</v>
      </c>
    </row>
    <row r="425" spans="2:65" s="1" customFormat="1" ht="22.5" customHeight="1" x14ac:dyDescent="0.3">
      <c r="B425" s="34"/>
      <c r="C425" s="164" t="s">
        <v>534</v>
      </c>
      <c r="D425" s="164" t="s">
        <v>155</v>
      </c>
      <c r="E425" s="165" t="s">
        <v>535</v>
      </c>
      <c r="F425" s="275" t="s">
        <v>536</v>
      </c>
      <c r="G425" s="276"/>
      <c r="H425" s="276"/>
      <c r="I425" s="276"/>
      <c r="J425" s="166" t="s">
        <v>389</v>
      </c>
      <c r="K425" s="167">
        <v>19</v>
      </c>
      <c r="L425" s="277">
        <v>0</v>
      </c>
      <c r="M425" s="276"/>
      <c r="N425" s="278">
        <f>ROUND(L425*K425,3)</f>
        <v>0</v>
      </c>
      <c r="O425" s="276"/>
      <c r="P425" s="276"/>
      <c r="Q425" s="276"/>
      <c r="R425" s="36"/>
      <c r="T425" s="168" t="s">
        <v>18</v>
      </c>
      <c r="U425" s="43" t="s">
        <v>44</v>
      </c>
      <c r="V425" s="35"/>
      <c r="W425" s="169">
        <f>V425*K425</f>
        <v>0</v>
      </c>
      <c r="X425" s="169">
        <v>2.9999999999999997E-4</v>
      </c>
      <c r="Y425" s="169">
        <f>X425*K425</f>
        <v>5.6999999999999993E-3</v>
      </c>
      <c r="Z425" s="169">
        <v>0</v>
      </c>
      <c r="AA425" s="170">
        <f>Z425*K425</f>
        <v>0</v>
      </c>
      <c r="AR425" s="17" t="s">
        <v>239</v>
      </c>
      <c r="AT425" s="17" t="s">
        <v>155</v>
      </c>
      <c r="AU425" s="17" t="s">
        <v>133</v>
      </c>
      <c r="AY425" s="17" t="s">
        <v>154</v>
      </c>
      <c r="BE425" s="109">
        <f>IF(U425="základná",N425,0)</f>
        <v>0</v>
      </c>
      <c r="BF425" s="109">
        <f>IF(U425="znížená",N425,0)</f>
        <v>0</v>
      </c>
      <c r="BG425" s="109">
        <f>IF(U425="zákl. prenesená",N425,0)</f>
        <v>0</v>
      </c>
      <c r="BH425" s="109">
        <f>IF(U425="zníž. prenesená",N425,0)</f>
        <v>0</v>
      </c>
      <c r="BI425" s="109">
        <f>IF(U425="nulová",N425,0)</f>
        <v>0</v>
      </c>
      <c r="BJ425" s="17" t="s">
        <v>133</v>
      </c>
      <c r="BK425" s="171">
        <f>ROUND(L425*K425,3)</f>
        <v>0</v>
      </c>
      <c r="BL425" s="17" t="s">
        <v>239</v>
      </c>
      <c r="BM425" s="17" t="s">
        <v>537</v>
      </c>
    </row>
    <row r="426" spans="2:65" s="10" customFormat="1" ht="22.5" customHeight="1" x14ac:dyDescent="0.3">
      <c r="B426" s="172"/>
      <c r="C426" s="173"/>
      <c r="D426" s="173"/>
      <c r="E426" s="174" t="s">
        <v>18</v>
      </c>
      <c r="F426" s="279" t="s">
        <v>252</v>
      </c>
      <c r="G426" s="280"/>
      <c r="H426" s="280"/>
      <c r="I426" s="280"/>
      <c r="J426" s="173"/>
      <c r="K426" s="175">
        <v>19</v>
      </c>
      <c r="L426" s="173"/>
      <c r="M426" s="173"/>
      <c r="N426" s="173"/>
      <c r="O426" s="173"/>
      <c r="P426" s="173"/>
      <c r="Q426" s="173"/>
      <c r="R426" s="176"/>
      <c r="T426" s="177"/>
      <c r="U426" s="173"/>
      <c r="V426" s="173"/>
      <c r="W426" s="173"/>
      <c r="X426" s="173"/>
      <c r="Y426" s="173"/>
      <c r="Z426" s="173"/>
      <c r="AA426" s="178"/>
      <c r="AT426" s="179" t="s">
        <v>162</v>
      </c>
      <c r="AU426" s="179" t="s">
        <v>133</v>
      </c>
      <c r="AV426" s="10" t="s">
        <v>133</v>
      </c>
      <c r="AW426" s="10" t="s">
        <v>32</v>
      </c>
      <c r="AX426" s="10" t="s">
        <v>84</v>
      </c>
      <c r="AY426" s="179" t="s">
        <v>154</v>
      </c>
    </row>
    <row r="427" spans="2:65" s="1" customFormat="1" ht="31.5" customHeight="1" x14ac:dyDescent="0.3">
      <c r="B427" s="34"/>
      <c r="C427" s="164" t="s">
        <v>538</v>
      </c>
      <c r="D427" s="164" t="s">
        <v>155</v>
      </c>
      <c r="E427" s="165" t="s">
        <v>539</v>
      </c>
      <c r="F427" s="275" t="s">
        <v>540</v>
      </c>
      <c r="G427" s="276"/>
      <c r="H427" s="276"/>
      <c r="I427" s="276"/>
      <c r="J427" s="166" t="s">
        <v>217</v>
      </c>
      <c r="K427" s="167">
        <v>6.4000000000000001E-2</v>
      </c>
      <c r="L427" s="277">
        <v>0</v>
      </c>
      <c r="M427" s="276"/>
      <c r="N427" s="278">
        <f>ROUND(L427*K427,3)</f>
        <v>0</v>
      </c>
      <c r="O427" s="276"/>
      <c r="P427" s="276"/>
      <c r="Q427" s="276"/>
      <c r="R427" s="36"/>
      <c r="T427" s="168" t="s">
        <v>18</v>
      </c>
      <c r="U427" s="43" t="s">
        <v>44</v>
      </c>
      <c r="V427" s="35"/>
      <c r="W427" s="169">
        <f>V427*K427</f>
        <v>0</v>
      </c>
      <c r="X427" s="169">
        <v>0</v>
      </c>
      <c r="Y427" s="169">
        <f>X427*K427</f>
        <v>0</v>
      </c>
      <c r="Z427" s="169">
        <v>0</v>
      </c>
      <c r="AA427" s="170">
        <f>Z427*K427</f>
        <v>0</v>
      </c>
      <c r="AR427" s="17" t="s">
        <v>239</v>
      </c>
      <c r="AT427" s="17" t="s">
        <v>155</v>
      </c>
      <c r="AU427" s="17" t="s">
        <v>133</v>
      </c>
      <c r="AY427" s="17" t="s">
        <v>154</v>
      </c>
      <c r="BE427" s="109">
        <f>IF(U427="základná",N427,0)</f>
        <v>0</v>
      </c>
      <c r="BF427" s="109">
        <f>IF(U427="znížená",N427,0)</f>
        <v>0</v>
      </c>
      <c r="BG427" s="109">
        <f>IF(U427="zákl. prenesená",N427,0)</f>
        <v>0</v>
      </c>
      <c r="BH427" s="109">
        <f>IF(U427="zníž. prenesená",N427,0)</f>
        <v>0</v>
      </c>
      <c r="BI427" s="109">
        <f>IF(U427="nulová",N427,0)</f>
        <v>0</v>
      </c>
      <c r="BJ427" s="17" t="s">
        <v>133</v>
      </c>
      <c r="BK427" s="171">
        <f>ROUND(L427*K427,3)</f>
        <v>0</v>
      </c>
      <c r="BL427" s="17" t="s">
        <v>239</v>
      </c>
      <c r="BM427" s="17" t="s">
        <v>541</v>
      </c>
    </row>
    <row r="428" spans="2:65" s="9" customFormat="1" ht="29.85" customHeight="1" x14ac:dyDescent="0.3">
      <c r="B428" s="154"/>
      <c r="C428" s="155"/>
      <c r="D428" s="188" t="s">
        <v>120</v>
      </c>
      <c r="E428" s="188"/>
      <c r="F428" s="188"/>
      <c r="G428" s="188"/>
      <c r="H428" s="188"/>
      <c r="I428" s="188"/>
      <c r="J428" s="188"/>
      <c r="K428" s="188"/>
      <c r="L428" s="188"/>
      <c r="M428" s="188"/>
      <c r="N428" s="306">
        <f>BK428</f>
        <v>0</v>
      </c>
      <c r="O428" s="307"/>
      <c r="P428" s="307"/>
      <c r="Q428" s="307"/>
      <c r="R428" s="157"/>
      <c r="T428" s="158"/>
      <c r="U428" s="155"/>
      <c r="V428" s="155"/>
      <c r="W428" s="159">
        <f>SUM(W429:W452)</f>
        <v>0</v>
      </c>
      <c r="X428" s="155"/>
      <c r="Y428" s="159">
        <f>SUM(Y429:Y452)</f>
        <v>7.3963999999999999</v>
      </c>
      <c r="Z428" s="155"/>
      <c r="AA428" s="160">
        <f>SUM(AA429:AA452)</f>
        <v>0</v>
      </c>
      <c r="AR428" s="161" t="s">
        <v>133</v>
      </c>
      <c r="AT428" s="162" t="s">
        <v>76</v>
      </c>
      <c r="AU428" s="162" t="s">
        <v>84</v>
      </c>
      <c r="AY428" s="161" t="s">
        <v>154</v>
      </c>
      <c r="BK428" s="163">
        <f>SUM(BK429:BK452)</f>
        <v>0</v>
      </c>
    </row>
    <row r="429" spans="2:65" s="1" customFormat="1" ht="31.5" customHeight="1" x14ac:dyDescent="0.3">
      <c r="B429" s="34"/>
      <c r="C429" s="164" t="s">
        <v>542</v>
      </c>
      <c r="D429" s="164" t="s">
        <v>155</v>
      </c>
      <c r="E429" s="165" t="s">
        <v>543</v>
      </c>
      <c r="F429" s="275" t="s">
        <v>544</v>
      </c>
      <c r="G429" s="276"/>
      <c r="H429" s="276"/>
      <c r="I429" s="276"/>
      <c r="J429" s="166" t="s">
        <v>210</v>
      </c>
      <c r="K429" s="167">
        <v>164</v>
      </c>
      <c r="L429" s="277">
        <v>0</v>
      </c>
      <c r="M429" s="276"/>
      <c r="N429" s="278">
        <f>ROUND(L429*K429,3)</f>
        <v>0</v>
      </c>
      <c r="O429" s="276"/>
      <c r="P429" s="276"/>
      <c r="Q429" s="276"/>
      <c r="R429" s="36"/>
      <c r="T429" s="168" t="s">
        <v>18</v>
      </c>
      <c r="U429" s="43" t="s">
        <v>44</v>
      </c>
      <c r="V429" s="35"/>
      <c r="W429" s="169">
        <f>V429*K429</f>
        <v>0</v>
      </c>
      <c r="X429" s="169">
        <v>0</v>
      </c>
      <c r="Y429" s="169">
        <f>X429*K429</f>
        <v>0</v>
      </c>
      <c r="Z429" s="169">
        <v>0</v>
      </c>
      <c r="AA429" s="170">
        <f>Z429*K429</f>
        <v>0</v>
      </c>
      <c r="AR429" s="17" t="s">
        <v>239</v>
      </c>
      <c r="AT429" s="17" t="s">
        <v>155</v>
      </c>
      <c r="AU429" s="17" t="s">
        <v>133</v>
      </c>
      <c r="AY429" s="17" t="s">
        <v>154</v>
      </c>
      <c r="BE429" s="109">
        <f>IF(U429="základná",N429,0)</f>
        <v>0</v>
      </c>
      <c r="BF429" s="109">
        <f>IF(U429="znížená",N429,0)</f>
        <v>0</v>
      </c>
      <c r="BG429" s="109">
        <f>IF(U429="zákl. prenesená",N429,0)</f>
        <v>0</v>
      </c>
      <c r="BH429" s="109">
        <f>IF(U429="zníž. prenesená",N429,0)</f>
        <v>0</v>
      </c>
      <c r="BI429" s="109">
        <f>IF(U429="nulová",N429,0)</f>
        <v>0</v>
      </c>
      <c r="BJ429" s="17" t="s">
        <v>133</v>
      </c>
      <c r="BK429" s="171">
        <f>ROUND(L429*K429,3)</f>
        <v>0</v>
      </c>
      <c r="BL429" s="17" t="s">
        <v>239</v>
      </c>
      <c r="BM429" s="17" t="s">
        <v>545</v>
      </c>
    </row>
    <row r="430" spans="2:65" s="12" customFormat="1" ht="31.5" customHeight="1" x14ac:dyDescent="0.3">
      <c r="B430" s="189"/>
      <c r="C430" s="190"/>
      <c r="D430" s="190"/>
      <c r="E430" s="191" t="s">
        <v>18</v>
      </c>
      <c r="F430" s="284" t="s">
        <v>546</v>
      </c>
      <c r="G430" s="285"/>
      <c r="H430" s="285"/>
      <c r="I430" s="285"/>
      <c r="J430" s="190"/>
      <c r="K430" s="192" t="s">
        <v>18</v>
      </c>
      <c r="L430" s="190"/>
      <c r="M430" s="190"/>
      <c r="N430" s="190"/>
      <c r="O430" s="190"/>
      <c r="P430" s="190"/>
      <c r="Q430" s="190"/>
      <c r="R430" s="193"/>
      <c r="T430" s="194"/>
      <c r="U430" s="190"/>
      <c r="V430" s="190"/>
      <c r="W430" s="190"/>
      <c r="X430" s="190"/>
      <c r="Y430" s="190"/>
      <c r="Z430" s="190"/>
      <c r="AA430" s="195"/>
      <c r="AT430" s="196" t="s">
        <v>162</v>
      </c>
      <c r="AU430" s="196" t="s">
        <v>133</v>
      </c>
      <c r="AV430" s="12" t="s">
        <v>84</v>
      </c>
      <c r="AW430" s="12" t="s">
        <v>32</v>
      </c>
      <c r="AX430" s="12" t="s">
        <v>77</v>
      </c>
      <c r="AY430" s="196" t="s">
        <v>154</v>
      </c>
    </row>
    <row r="431" spans="2:65" s="10" customFormat="1" ht="22.5" customHeight="1" x14ac:dyDescent="0.3">
      <c r="B431" s="172"/>
      <c r="C431" s="173"/>
      <c r="D431" s="173"/>
      <c r="E431" s="174" t="s">
        <v>18</v>
      </c>
      <c r="F431" s="281" t="s">
        <v>547</v>
      </c>
      <c r="G431" s="280"/>
      <c r="H431" s="280"/>
      <c r="I431" s="280"/>
      <c r="J431" s="173"/>
      <c r="K431" s="175">
        <v>66.25</v>
      </c>
      <c r="L431" s="173"/>
      <c r="M431" s="173"/>
      <c r="N431" s="173"/>
      <c r="O431" s="173"/>
      <c r="P431" s="173"/>
      <c r="Q431" s="173"/>
      <c r="R431" s="176"/>
      <c r="T431" s="177"/>
      <c r="U431" s="173"/>
      <c r="V431" s="173"/>
      <c r="W431" s="173"/>
      <c r="X431" s="173"/>
      <c r="Y431" s="173"/>
      <c r="Z431" s="173"/>
      <c r="AA431" s="178"/>
      <c r="AT431" s="179" t="s">
        <v>162</v>
      </c>
      <c r="AU431" s="179" t="s">
        <v>133</v>
      </c>
      <c r="AV431" s="10" t="s">
        <v>133</v>
      </c>
      <c r="AW431" s="10" t="s">
        <v>32</v>
      </c>
      <c r="AX431" s="10" t="s">
        <v>77</v>
      </c>
      <c r="AY431" s="179" t="s">
        <v>154</v>
      </c>
    </row>
    <row r="432" spans="2:65" s="12" customFormat="1" ht="31.5" customHeight="1" x14ac:dyDescent="0.3">
      <c r="B432" s="189"/>
      <c r="C432" s="190"/>
      <c r="D432" s="190"/>
      <c r="E432" s="191" t="s">
        <v>18</v>
      </c>
      <c r="F432" s="286" t="s">
        <v>548</v>
      </c>
      <c r="G432" s="285"/>
      <c r="H432" s="285"/>
      <c r="I432" s="285"/>
      <c r="J432" s="190"/>
      <c r="K432" s="192" t="s">
        <v>18</v>
      </c>
      <c r="L432" s="190"/>
      <c r="M432" s="190"/>
      <c r="N432" s="190"/>
      <c r="O432" s="190"/>
      <c r="P432" s="190"/>
      <c r="Q432" s="190"/>
      <c r="R432" s="193"/>
      <c r="T432" s="194"/>
      <c r="U432" s="190"/>
      <c r="V432" s="190"/>
      <c r="W432" s="190"/>
      <c r="X432" s="190"/>
      <c r="Y432" s="190"/>
      <c r="Z432" s="190"/>
      <c r="AA432" s="195"/>
      <c r="AT432" s="196" t="s">
        <v>162</v>
      </c>
      <c r="AU432" s="196" t="s">
        <v>133</v>
      </c>
      <c r="AV432" s="12" t="s">
        <v>84</v>
      </c>
      <c r="AW432" s="12" t="s">
        <v>32</v>
      </c>
      <c r="AX432" s="12" t="s">
        <v>77</v>
      </c>
      <c r="AY432" s="196" t="s">
        <v>154</v>
      </c>
    </row>
    <row r="433" spans="2:65" s="10" customFormat="1" ht="22.5" customHeight="1" x14ac:dyDescent="0.3">
      <c r="B433" s="172"/>
      <c r="C433" s="173"/>
      <c r="D433" s="173"/>
      <c r="E433" s="174" t="s">
        <v>18</v>
      </c>
      <c r="F433" s="281" t="s">
        <v>549</v>
      </c>
      <c r="G433" s="280"/>
      <c r="H433" s="280"/>
      <c r="I433" s="280"/>
      <c r="J433" s="173"/>
      <c r="K433" s="175">
        <v>97.75</v>
      </c>
      <c r="L433" s="173"/>
      <c r="M433" s="173"/>
      <c r="N433" s="173"/>
      <c r="O433" s="173"/>
      <c r="P433" s="173"/>
      <c r="Q433" s="173"/>
      <c r="R433" s="176"/>
      <c r="T433" s="177"/>
      <c r="U433" s="173"/>
      <c r="V433" s="173"/>
      <c r="W433" s="173"/>
      <c r="X433" s="173"/>
      <c r="Y433" s="173"/>
      <c r="Z433" s="173"/>
      <c r="AA433" s="178"/>
      <c r="AT433" s="179" t="s">
        <v>162</v>
      </c>
      <c r="AU433" s="179" t="s">
        <v>133</v>
      </c>
      <c r="AV433" s="10" t="s">
        <v>133</v>
      </c>
      <c r="AW433" s="10" t="s">
        <v>32</v>
      </c>
      <c r="AX433" s="10" t="s">
        <v>77</v>
      </c>
      <c r="AY433" s="179" t="s">
        <v>154</v>
      </c>
    </row>
    <row r="434" spans="2:65" s="11" customFormat="1" ht="22.5" customHeight="1" x14ac:dyDescent="0.3">
      <c r="B434" s="180"/>
      <c r="C434" s="181"/>
      <c r="D434" s="181"/>
      <c r="E434" s="182" t="s">
        <v>18</v>
      </c>
      <c r="F434" s="282" t="s">
        <v>164</v>
      </c>
      <c r="G434" s="283"/>
      <c r="H434" s="283"/>
      <c r="I434" s="283"/>
      <c r="J434" s="181"/>
      <c r="K434" s="183">
        <v>164</v>
      </c>
      <c r="L434" s="181"/>
      <c r="M434" s="181"/>
      <c r="N434" s="181"/>
      <c r="O434" s="181"/>
      <c r="P434" s="181"/>
      <c r="Q434" s="181"/>
      <c r="R434" s="184"/>
      <c r="T434" s="185"/>
      <c r="U434" s="181"/>
      <c r="V434" s="181"/>
      <c r="W434" s="181"/>
      <c r="X434" s="181"/>
      <c r="Y434" s="181"/>
      <c r="Z434" s="181"/>
      <c r="AA434" s="186"/>
      <c r="AT434" s="187" t="s">
        <v>162</v>
      </c>
      <c r="AU434" s="187" t="s">
        <v>133</v>
      </c>
      <c r="AV434" s="11" t="s">
        <v>159</v>
      </c>
      <c r="AW434" s="11" t="s">
        <v>32</v>
      </c>
      <c r="AX434" s="11" t="s">
        <v>84</v>
      </c>
      <c r="AY434" s="187" t="s">
        <v>154</v>
      </c>
    </row>
    <row r="435" spans="2:65" s="1" customFormat="1" ht="31.5" customHeight="1" x14ac:dyDescent="0.3">
      <c r="B435" s="34"/>
      <c r="C435" s="197" t="s">
        <v>550</v>
      </c>
      <c r="D435" s="197" t="s">
        <v>267</v>
      </c>
      <c r="E435" s="198" t="s">
        <v>551</v>
      </c>
      <c r="F435" s="287" t="s">
        <v>552</v>
      </c>
      <c r="G435" s="288"/>
      <c r="H435" s="288"/>
      <c r="I435" s="288"/>
      <c r="J435" s="199" t="s">
        <v>158</v>
      </c>
      <c r="K435" s="200">
        <v>6.56</v>
      </c>
      <c r="L435" s="289">
        <v>0</v>
      </c>
      <c r="M435" s="288"/>
      <c r="N435" s="290">
        <f>ROUND(L435*K435,3)</f>
        <v>0</v>
      </c>
      <c r="O435" s="276"/>
      <c r="P435" s="276"/>
      <c r="Q435" s="276"/>
      <c r="R435" s="36"/>
      <c r="T435" s="168" t="s">
        <v>18</v>
      </c>
      <c r="U435" s="43" t="s">
        <v>44</v>
      </c>
      <c r="V435" s="35"/>
      <c r="W435" s="169">
        <f>V435*K435</f>
        <v>0</v>
      </c>
      <c r="X435" s="169">
        <v>0.55000000000000004</v>
      </c>
      <c r="Y435" s="169">
        <f>X435*K435</f>
        <v>3.6080000000000001</v>
      </c>
      <c r="Z435" s="169">
        <v>0</v>
      </c>
      <c r="AA435" s="170">
        <f>Z435*K435</f>
        <v>0</v>
      </c>
      <c r="AR435" s="17" t="s">
        <v>270</v>
      </c>
      <c r="AT435" s="17" t="s">
        <v>267</v>
      </c>
      <c r="AU435" s="17" t="s">
        <v>133</v>
      </c>
      <c r="AY435" s="17" t="s">
        <v>154</v>
      </c>
      <c r="BE435" s="109">
        <f>IF(U435="základná",N435,0)</f>
        <v>0</v>
      </c>
      <c r="BF435" s="109">
        <f>IF(U435="znížená",N435,0)</f>
        <v>0</v>
      </c>
      <c r="BG435" s="109">
        <f>IF(U435="zákl. prenesená",N435,0)</f>
        <v>0</v>
      </c>
      <c r="BH435" s="109">
        <f>IF(U435="zníž. prenesená",N435,0)</f>
        <v>0</v>
      </c>
      <c r="BI435" s="109">
        <f>IF(U435="nulová",N435,0)</f>
        <v>0</v>
      </c>
      <c r="BJ435" s="17" t="s">
        <v>133</v>
      </c>
      <c r="BK435" s="171">
        <f>ROUND(L435*K435,3)</f>
        <v>0</v>
      </c>
      <c r="BL435" s="17" t="s">
        <v>239</v>
      </c>
      <c r="BM435" s="17" t="s">
        <v>553</v>
      </c>
    </row>
    <row r="436" spans="2:65" s="12" customFormat="1" ht="31.5" customHeight="1" x14ac:dyDescent="0.3">
      <c r="B436" s="189"/>
      <c r="C436" s="190"/>
      <c r="D436" s="190"/>
      <c r="E436" s="191" t="s">
        <v>18</v>
      </c>
      <c r="F436" s="284" t="s">
        <v>546</v>
      </c>
      <c r="G436" s="285"/>
      <c r="H436" s="285"/>
      <c r="I436" s="285"/>
      <c r="J436" s="190"/>
      <c r="K436" s="192" t="s">
        <v>18</v>
      </c>
      <c r="L436" s="190"/>
      <c r="M436" s="190"/>
      <c r="N436" s="190"/>
      <c r="O436" s="190"/>
      <c r="P436" s="190"/>
      <c r="Q436" s="190"/>
      <c r="R436" s="193"/>
      <c r="T436" s="194"/>
      <c r="U436" s="190"/>
      <c r="V436" s="190"/>
      <c r="W436" s="190"/>
      <c r="X436" s="190"/>
      <c r="Y436" s="190"/>
      <c r="Z436" s="190"/>
      <c r="AA436" s="195"/>
      <c r="AT436" s="196" t="s">
        <v>162</v>
      </c>
      <c r="AU436" s="196" t="s">
        <v>133</v>
      </c>
      <c r="AV436" s="12" t="s">
        <v>84</v>
      </c>
      <c r="AW436" s="12" t="s">
        <v>32</v>
      </c>
      <c r="AX436" s="12" t="s">
        <v>77</v>
      </c>
      <c r="AY436" s="196" t="s">
        <v>154</v>
      </c>
    </row>
    <row r="437" spans="2:65" s="10" customFormat="1" ht="22.5" customHeight="1" x14ac:dyDescent="0.3">
      <c r="B437" s="172"/>
      <c r="C437" s="173"/>
      <c r="D437" s="173"/>
      <c r="E437" s="174" t="s">
        <v>18</v>
      </c>
      <c r="F437" s="281" t="s">
        <v>554</v>
      </c>
      <c r="G437" s="280"/>
      <c r="H437" s="280"/>
      <c r="I437" s="280"/>
      <c r="J437" s="173"/>
      <c r="K437" s="175">
        <v>2.702</v>
      </c>
      <c r="L437" s="173"/>
      <c r="M437" s="173"/>
      <c r="N437" s="173"/>
      <c r="O437" s="173"/>
      <c r="P437" s="173"/>
      <c r="Q437" s="173"/>
      <c r="R437" s="176"/>
      <c r="T437" s="177"/>
      <c r="U437" s="173"/>
      <c r="V437" s="173"/>
      <c r="W437" s="173"/>
      <c r="X437" s="173"/>
      <c r="Y437" s="173"/>
      <c r="Z437" s="173"/>
      <c r="AA437" s="178"/>
      <c r="AT437" s="179" t="s">
        <v>162</v>
      </c>
      <c r="AU437" s="179" t="s">
        <v>133</v>
      </c>
      <c r="AV437" s="10" t="s">
        <v>133</v>
      </c>
      <c r="AW437" s="10" t="s">
        <v>32</v>
      </c>
      <c r="AX437" s="10" t="s">
        <v>77</v>
      </c>
      <c r="AY437" s="179" t="s">
        <v>154</v>
      </c>
    </row>
    <row r="438" spans="2:65" s="12" customFormat="1" ht="31.5" customHeight="1" x14ac:dyDescent="0.3">
      <c r="B438" s="189"/>
      <c r="C438" s="190"/>
      <c r="D438" s="190"/>
      <c r="E438" s="191" t="s">
        <v>18</v>
      </c>
      <c r="F438" s="286" t="s">
        <v>548</v>
      </c>
      <c r="G438" s="285"/>
      <c r="H438" s="285"/>
      <c r="I438" s="285"/>
      <c r="J438" s="190"/>
      <c r="K438" s="192" t="s">
        <v>18</v>
      </c>
      <c r="L438" s="190"/>
      <c r="M438" s="190"/>
      <c r="N438" s="190"/>
      <c r="O438" s="190"/>
      <c r="P438" s="190"/>
      <c r="Q438" s="190"/>
      <c r="R438" s="193"/>
      <c r="T438" s="194"/>
      <c r="U438" s="190"/>
      <c r="V438" s="190"/>
      <c r="W438" s="190"/>
      <c r="X438" s="190"/>
      <c r="Y438" s="190"/>
      <c r="Z438" s="190"/>
      <c r="AA438" s="195"/>
      <c r="AT438" s="196" t="s">
        <v>162</v>
      </c>
      <c r="AU438" s="196" t="s">
        <v>133</v>
      </c>
      <c r="AV438" s="12" t="s">
        <v>84</v>
      </c>
      <c r="AW438" s="12" t="s">
        <v>32</v>
      </c>
      <c r="AX438" s="12" t="s">
        <v>77</v>
      </c>
      <c r="AY438" s="196" t="s">
        <v>154</v>
      </c>
    </row>
    <row r="439" spans="2:65" s="10" customFormat="1" ht="22.5" customHeight="1" x14ac:dyDescent="0.3">
      <c r="B439" s="172"/>
      <c r="C439" s="173"/>
      <c r="D439" s="173"/>
      <c r="E439" s="174" t="s">
        <v>18</v>
      </c>
      <c r="F439" s="281" t="s">
        <v>555</v>
      </c>
      <c r="G439" s="280"/>
      <c r="H439" s="280"/>
      <c r="I439" s="280"/>
      <c r="J439" s="173"/>
      <c r="K439" s="175">
        <v>3.262</v>
      </c>
      <c r="L439" s="173"/>
      <c r="M439" s="173"/>
      <c r="N439" s="173"/>
      <c r="O439" s="173"/>
      <c r="P439" s="173"/>
      <c r="Q439" s="173"/>
      <c r="R439" s="176"/>
      <c r="T439" s="177"/>
      <c r="U439" s="173"/>
      <c r="V439" s="173"/>
      <c r="W439" s="173"/>
      <c r="X439" s="173"/>
      <c r="Y439" s="173"/>
      <c r="Z439" s="173"/>
      <c r="AA439" s="178"/>
      <c r="AT439" s="179" t="s">
        <v>162</v>
      </c>
      <c r="AU439" s="179" t="s">
        <v>133</v>
      </c>
      <c r="AV439" s="10" t="s">
        <v>133</v>
      </c>
      <c r="AW439" s="10" t="s">
        <v>32</v>
      </c>
      <c r="AX439" s="10" t="s">
        <v>77</v>
      </c>
      <c r="AY439" s="179" t="s">
        <v>154</v>
      </c>
    </row>
    <row r="440" spans="2:65" s="11" customFormat="1" ht="22.5" customHeight="1" x14ac:dyDescent="0.3">
      <c r="B440" s="180"/>
      <c r="C440" s="181"/>
      <c r="D440" s="181"/>
      <c r="E440" s="182" t="s">
        <v>18</v>
      </c>
      <c r="F440" s="282" t="s">
        <v>164</v>
      </c>
      <c r="G440" s="283"/>
      <c r="H440" s="283"/>
      <c r="I440" s="283"/>
      <c r="J440" s="181"/>
      <c r="K440" s="183">
        <v>5.9640000000000004</v>
      </c>
      <c r="L440" s="181"/>
      <c r="M440" s="181"/>
      <c r="N440" s="181"/>
      <c r="O440" s="181"/>
      <c r="P440" s="181"/>
      <c r="Q440" s="181"/>
      <c r="R440" s="184"/>
      <c r="T440" s="185"/>
      <c r="U440" s="181"/>
      <c r="V440" s="181"/>
      <c r="W440" s="181"/>
      <c r="X440" s="181"/>
      <c r="Y440" s="181"/>
      <c r="Z440" s="181"/>
      <c r="AA440" s="186"/>
      <c r="AT440" s="187" t="s">
        <v>162</v>
      </c>
      <c r="AU440" s="187" t="s">
        <v>133</v>
      </c>
      <c r="AV440" s="11" t="s">
        <v>159</v>
      </c>
      <c r="AW440" s="11" t="s">
        <v>32</v>
      </c>
      <c r="AX440" s="11" t="s">
        <v>84</v>
      </c>
      <c r="AY440" s="187" t="s">
        <v>154</v>
      </c>
    </row>
    <row r="441" spans="2:65" s="1" customFormat="1" ht="31.5" customHeight="1" x14ac:dyDescent="0.3">
      <c r="B441" s="34"/>
      <c r="C441" s="197" t="s">
        <v>556</v>
      </c>
      <c r="D441" s="197" t="s">
        <v>267</v>
      </c>
      <c r="E441" s="198" t="s">
        <v>557</v>
      </c>
      <c r="F441" s="287" t="s">
        <v>558</v>
      </c>
      <c r="G441" s="288"/>
      <c r="H441" s="288"/>
      <c r="I441" s="288"/>
      <c r="J441" s="199" t="s">
        <v>167</v>
      </c>
      <c r="K441" s="200">
        <v>293.89800000000002</v>
      </c>
      <c r="L441" s="289">
        <v>0</v>
      </c>
      <c r="M441" s="288"/>
      <c r="N441" s="290">
        <f>ROUND(L441*K441,3)</f>
        <v>0</v>
      </c>
      <c r="O441" s="276"/>
      <c r="P441" s="276"/>
      <c r="Q441" s="276"/>
      <c r="R441" s="36"/>
      <c r="T441" s="168" t="s">
        <v>18</v>
      </c>
      <c r="U441" s="43" t="s">
        <v>44</v>
      </c>
      <c r="V441" s="35"/>
      <c r="W441" s="169">
        <f>V441*K441</f>
        <v>0</v>
      </c>
      <c r="X441" s="169">
        <v>0</v>
      </c>
      <c r="Y441" s="169">
        <f>X441*K441</f>
        <v>0</v>
      </c>
      <c r="Z441" s="169">
        <v>0</v>
      </c>
      <c r="AA441" s="170">
        <f>Z441*K441</f>
        <v>0</v>
      </c>
      <c r="AR441" s="17" t="s">
        <v>270</v>
      </c>
      <c r="AT441" s="17" t="s">
        <v>267</v>
      </c>
      <c r="AU441" s="17" t="s">
        <v>133</v>
      </c>
      <c r="AY441" s="17" t="s">
        <v>154</v>
      </c>
      <c r="BE441" s="109">
        <f>IF(U441="základná",N441,0)</f>
        <v>0</v>
      </c>
      <c r="BF441" s="109">
        <f>IF(U441="znížená",N441,0)</f>
        <v>0</v>
      </c>
      <c r="BG441" s="109">
        <f>IF(U441="zákl. prenesená",N441,0)</f>
        <v>0</v>
      </c>
      <c r="BH441" s="109">
        <f>IF(U441="zníž. prenesená",N441,0)</f>
        <v>0</v>
      </c>
      <c r="BI441" s="109">
        <f>IF(U441="nulová",N441,0)</f>
        <v>0</v>
      </c>
      <c r="BJ441" s="17" t="s">
        <v>133</v>
      </c>
      <c r="BK441" s="171">
        <f>ROUND(L441*K441,3)</f>
        <v>0</v>
      </c>
      <c r="BL441" s="17" t="s">
        <v>239</v>
      </c>
      <c r="BM441" s="17" t="s">
        <v>559</v>
      </c>
    </row>
    <row r="442" spans="2:65" s="12" customFormat="1" ht="22.5" customHeight="1" x14ac:dyDescent="0.3">
      <c r="B442" s="189"/>
      <c r="C442" s="190"/>
      <c r="D442" s="190"/>
      <c r="E442" s="191" t="s">
        <v>18</v>
      </c>
      <c r="F442" s="284" t="s">
        <v>424</v>
      </c>
      <c r="G442" s="285"/>
      <c r="H442" s="285"/>
      <c r="I442" s="285"/>
      <c r="J442" s="190"/>
      <c r="K442" s="192" t="s">
        <v>18</v>
      </c>
      <c r="L442" s="190"/>
      <c r="M442" s="190"/>
      <c r="N442" s="190"/>
      <c r="O442" s="190"/>
      <c r="P442" s="190"/>
      <c r="Q442" s="190"/>
      <c r="R442" s="193"/>
      <c r="T442" s="194"/>
      <c r="U442" s="190"/>
      <c r="V442" s="190"/>
      <c r="W442" s="190"/>
      <c r="X442" s="190"/>
      <c r="Y442" s="190"/>
      <c r="Z442" s="190"/>
      <c r="AA442" s="195"/>
      <c r="AT442" s="196" t="s">
        <v>162</v>
      </c>
      <c r="AU442" s="196" t="s">
        <v>133</v>
      </c>
      <c r="AV442" s="12" t="s">
        <v>84</v>
      </c>
      <c r="AW442" s="12" t="s">
        <v>32</v>
      </c>
      <c r="AX442" s="12" t="s">
        <v>77</v>
      </c>
      <c r="AY442" s="196" t="s">
        <v>154</v>
      </c>
    </row>
    <row r="443" spans="2:65" s="10" customFormat="1" ht="22.5" customHeight="1" x14ac:dyDescent="0.3">
      <c r="B443" s="172"/>
      <c r="C443" s="173"/>
      <c r="D443" s="173"/>
      <c r="E443" s="174" t="s">
        <v>18</v>
      </c>
      <c r="F443" s="281" t="s">
        <v>560</v>
      </c>
      <c r="G443" s="280"/>
      <c r="H443" s="280"/>
      <c r="I443" s="280"/>
      <c r="J443" s="173"/>
      <c r="K443" s="175">
        <v>112.89</v>
      </c>
      <c r="L443" s="173"/>
      <c r="M443" s="173"/>
      <c r="N443" s="173"/>
      <c r="O443" s="173"/>
      <c r="P443" s="173"/>
      <c r="Q443" s="173"/>
      <c r="R443" s="176"/>
      <c r="T443" s="177"/>
      <c r="U443" s="173"/>
      <c r="V443" s="173"/>
      <c r="W443" s="173"/>
      <c r="X443" s="173"/>
      <c r="Y443" s="173"/>
      <c r="Z443" s="173"/>
      <c r="AA443" s="178"/>
      <c r="AT443" s="179" t="s">
        <v>162</v>
      </c>
      <c r="AU443" s="179" t="s">
        <v>133</v>
      </c>
      <c r="AV443" s="10" t="s">
        <v>133</v>
      </c>
      <c r="AW443" s="10" t="s">
        <v>32</v>
      </c>
      <c r="AX443" s="10" t="s">
        <v>77</v>
      </c>
      <c r="AY443" s="179" t="s">
        <v>154</v>
      </c>
    </row>
    <row r="444" spans="2:65" s="12" customFormat="1" ht="22.5" customHeight="1" x14ac:dyDescent="0.3">
      <c r="B444" s="189"/>
      <c r="C444" s="190"/>
      <c r="D444" s="190"/>
      <c r="E444" s="191" t="s">
        <v>18</v>
      </c>
      <c r="F444" s="286" t="s">
        <v>426</v>
      </c>
      <c r="G444" s="285"/>
      <c r="H444" s="285"/>
      <c r="I444" s="285"/>
      <c r="J444" s="190"/>
      <c r="K444" s="192" t="s">
        <v>18</v>
      </c>
      <c r="L444" s="190"/>
      <c r="M444" s="190"/>
      <c r="N444" s="190"/>
      <c r="O444" s="190"/>
      <c r="P444" s="190"/>
      <c r="Q444" s="190"/>
      <c r="R444" s="193"/>
      <c r="T444" s="194"/>
      <c r="U444" s="190"/>
      <c r="V444" s="190"/>
      <c r="W444" s="190"/>
      <c r="X444" s="190"/>
      <c r="Y444" s="190"/>
      <c r="Z444" s="190"/>
      <c r="AA444" s="195"/>
      <c r="AT444" s="196" t="s">
        <v>162</v>
      </c>
      <c r="AU444" s="196" t="s">
        <v>133</v>
      </c>
      <c r="AV444" s="12" t="s">
        <v>84</v>
      </c>
      <c r="AW444" s="12" t="s">
        <v>32</v>
      </c>
      <c r="AX444" s="12" t="s">
        <v>77</v>
      </c>
      <c r="AY444" s="196" t="s">
        <v>154</v>
      </c>
    </row>
    <row r="445" spans="2:65" s="10" customFormat="1" ht="22.5" customHeight="1" x14ac:dyDescent="0.3">
      <c r="B445" s="172"/>
      <c r="C445" s="173"/>
      <c r="D445" s="173"/>
      <c r="E445" s="174" t="s">
        <v>18</v>
      </c>
      <c r="F445" s="281" t="s">
        <v>561</v>
      </c>
      <c r="G445" s="280"/>
      <c r="H445" s="280"/>
      <c r="I445" s="280"/>
      <c r="J445" s="173"/>
      <c r="K445" s="175">
        <v>164.5</v>
      </c>
      <c r="L445" s="173"/>
      <c r="M445" s="173"/>
      <c r="N445" s="173"/>
      <c r="O445" s="173"/>
      <c r="P445" s="173"/>
      <c r="Q445" s="173"/>
      <c r="R445" s="176"/>
      <c r="T445" s="177"/>
      <c r="U445" s="173"/>
      <c r="V445" s="173"/>
      <c r="W445" s="173"/>
      <c r="X445" s="173"/>
      <c r="Y445" s="173"/>
      <c r="Z445" s="173"/>
      <c r="AA445" s="178"/>
      <c r="AT445" s="179" t="s">
        <v>162</v>
      </c>
      <c r="AU445" s="179" t="s">
        <v>133</v>
      </c>
      <c r="AV445" s="10" t="s">
        <v>133</v>
      </c>
      <c r="AW445" s="10" t="s">
        <v>32</v>
      </c>
      <c r="AX445" s="10" t="s">
        <v>77</v>
      </c>
      <c r="AY445" s="179" t="s">
        <v>154</v>
      </c>
    </row>
    <row r="446" spans="2:65" s="12" customFormat="1" ht="22.5" customHeight="1" x14ac:dyDescent="0.3">
      <c r="B446" s="189"/>
      <c r="C446" s="190"/>
      <c r="D446" s="190"/>
      <c r="E446" s="191" t="s">
        <v>18</v>
      </c>
      <c r="F446" s="286" t="s">
        <v>428</v>
      </c>
      <c r="G446" s="285"/>
      <c r="H446" s="285"/>
      <c r="I446" s="285"/>
      <c r="J446" s="190"/>
      <c r="K446" s="192" t="s">
        <v>18</v>
      </c>
      <c r="L446" s="190"/>
      <c r="M446" s="190"/>
      <c r="N446" s="190"/>
      <c r="O446" s="190"/>
      <c r="P446" s="190"/>
      <c r="Q446" s="190"/>
      <c r="R446" s="193"/>
      <c r="T446" s="194"/>
      <c r="U446" s="190"/>
      <c r="V446" s="190"/>
      <c r="W446" s="190"/>
      <c r="X446" s="190"/>
      <c r="Y446" s="190"/>
      <c r="Z446" s="190"/>
      <c r="AA446" s="195"/>
      <c r="AT446" s="196" t="s">
        <v>162</v>
      </c>
      <c r="AU446" s="196" t="s">
        <v>133</v>
      </c>
      <c r="AV446" s="12" t="s">
        <v>84</v>
      </c>
      <c r="AW446" s="12" t="s">
        <v>32</v>
      </c>
      <c r="AX446" s="12" t="s">
        <v>77</v>
      </c>
      <c r="AY446" s="196" t="s">
        <v>154</v>
      </c>
    </row>
    <row r="447" spans="2:65" s="10" customFormat="1" ht="22.5" customHeight="1" x14ac:dyDescent="0.3">
      <c r="B447" s="172"/>
      <c r="C447" s="173"/>
      <c r="D447" s="173"/>
      <c r="E447" s="174" t="s">
        <v>18</v>
      </c>
      <c r="F447" s="281" t="s">
        <v>429</v>
      </c>
      <c r="G447" s="280"/>
      <c r="H447" s="280"/>
      <c r="I447" s="280"/>
      <c r="J447" s="173"/>
      <c r="K447" s="175">
        <v>2.5129999999999999</v>
      </c>
      <c r="L447" s="173"/>
      <c r="M447" s="173"/>
      <c r="N447" s="173"/>
      <c r="O447" s="173"/>
      <c r="P447" s="173"/>
      <c r="Q447" s="173"/>
      <c r="R447" s="176"/>
      <c r="T447" s="177"/>
      <c r="U447" s="173"/>
      <c r="V447" s="173"/>
      <c r="W447" s="173"/>
      <c r="X447" s="173"/>
      <c r="Y447" s="173"/>
      <c r="Z447" s="173"/>
      <c r="AA447" s="178"/>
      <c r="AT447" s="179" t="s">
        <v>162</v>
      </c>
      <c r="AU447" s="179" t="s">
        <v>133</v>
      </c>
      <c r="AV447" s="10" t="s">
        <v>133</v>
      </c>
      <c r="AW447" s="10" t="s">
        <v>32</v>
      </c>
      <c r="AX447" s="10" t="s">
        <v>77</v>
      </c>
      <c r="AY447" s="179" t="s">
        <v>154</v>
      </c>
    </row>
    <row r="448" spans="2:65" s="13" customFormat="1" ht="22.5" customHeight="1" x14ac:dyDescent="0.3">
      <c r="B448" s="201"/>
      <c r="C448" s="202"/>
      <c r="D448" s="202"/>
      <c r="E448" s="203" t="s">
        <v>18</v>
      </c>
      <c r="F448" s="291" t="s">
        <v>335</v>
      </c>
      <c r="G448" s="292"/>
      <c r="H448" s="292"/>
      <c r="I448" s="292"/>
      <c r="J448" s="202"/>
      <c r="K448" s="204">
        <v>279.90300000000002</v>
      </c>
      <c r="L448" s="202"/>
      <c r="M448" s="202"/>
      <c r="N448" s="202"/>
      <c r="O448" s="202"/>
      <c r="P448" s="202"/>
      <c r="Q448" s="202"/>
      <c r="R448" s="205"/>
      <c r="T448" s="206"/>
      <c r="U448" s="202"/>
      <c r="V448" s="202"/>
      <c r="W448" s="202"/>
      <c r="X448" s="202"/>
      <c r="Y448" s="202"/>
      <c r="Z448" s="202"/>
      <c r="AA448" s="207"/>
      <c r="AT448" s="208" t="s">
        <v>162</v>
      </c>
      <c r="AU448" s="208" t="s">
        <v>133</v>
      </c>
      <c r="AV448" s="13" t="s">
        <v>171</v>
      </c>
      <c r="AW448" s="13" t="s">
        <v>4</v>
      </c>
      <c r="AX448" s="13" t="s">
        <v>77</v>
      </c>
      <c r="AY448" s="208" t="s">
        <v>154</v>
      </c>
    </row>
    <row r="449" spans="2:65" s="10" customFormat="1" ht="22.5" customHeight="1" x14ac:dyDescent="0.3">
      <c r="B449" s="172"/>
      <c r="C449" s="173"/>
      <c r="D449" s="173"/>
      <c r="E449" s="174" t="s">
        <v>18</v>
      </c>
      <c r="F449" s="281" t="s">
        <v>562</v>
      </c>
      <c r="G449" s="280"/>
      <c r="H449" s="280"/>
      <c r="I449" s="280"/>
      <c r="J449" s="173"/>
      <c r="K449" s="175">
        <v>293.89800000000002</v>
      </c>
      <c r="L449" s="173"/>
      <c r="M449" s="173"/>
      <c r="N449" s="173"/>
      <c r="O449" s="173"/>
      <c r="P449" s="173"/>
      <c r="Q449" s="173"/>
      <c r="R449" s="176"/>
      <c r="T449" s="177"/>
      <c r="U449" s="173"/>
      <c r="V449" s="173"/>
      <c r="W449" s="173"/>
      <c r="X449" s="173"/>
      <c r="Y449" s="173"/>
      <c r="Z449" s="173"/>
      <c r="AA449" s="178"/>
      <c r="AT449" s="179" t="s">
        <v>162</v>
      </c>
      <c r="AU449" s="179" t="s">
        <v>133</v>
      </c>
      <c r="AV449" s="10" t="s">
        <v>133</v>
      </c>
      <c r="AW449" s="10" t="s">
        <v>32</v>
      </c>
      <c r="AX449" s="10" t="s">
        <v>77</v>
      </c>
      <c r="AY449" s="179" t="s">
        <v>154</v>
      </c>
    </row>
    <row r="450" spans="2:65" s="13" customFormat="1" ht="22.5" customHeight="1" x14ac:dyDescent="0.3">
      <c r="B450" s="201"/>
      <c r="C450" s="202"/>
      <c r="D450" s="202"/>
      <c r="E450" s="203" t="s">
        <v>18</v>
      </c>
      <c r="F450" s="291" t="s">
        <v>335</v>
      </c>
      <c r="G450" s="292"/>
      <c r="H450" s="292"/>
      <c r="I450" s="292"/>
      <c r="J450" s="202"/>
      <c r="K450" s="204">
        <v>293.89800000000002</v>
      </c>
      <c r="L450" s="202"/>
      <c r="M450" s="202"/>
      <c r="N450" s="202"/>
      <c r="O450" s="202"/>
      <c r="P450" s="202"/>
      <c r="Q450" s="202"/>
      <c r="R450" s="205"/>
      <c r="T450" s="206"/>
      <c r="U450" s="202"/>
      <c r="V450" s="202"/>
      <c r="W450" s="202"/>
      <c r="X450" s="202"/>
      <c r="Y450" s="202"/>
      <c r="Z450" s="202"/>
      <c r="AA450" s="207"/>
      <c r="AT450" s="208" t="s">
        <v>162</v>
      </c>
      <c r="AU450" s="208" t="s">
        <v>133</v>
      </c>
      <c r="AV450" s="13" t="s">
        <v>171</v>
      </c>
      <c r="AW450" s="13" t="s">
        <v>32</v>
      </c>
      <c r="AX450" s="13" t="s">
        <v>84</v>
      </c>
      <c r="AY450" s="208" t="s">
        <v>154</v>
      </c>
    </row>
    <row r="451" spans="2:65" s="1" customFormat="1" ht="57" customHeight="1" x14ac:dyDescent="0.3">
      <c r="B451" s="34"/>
      <c r="C451" s="164" t="s">
        <v>563</v>
      </c>
      <c r="D451" s="164" t="s">
        <v>155</v>
      </c>
      <c r="E451" s="165" t="s">
        <v>564</v>
      </c>
      <c r="F451" s="275" t="s">
        <v>565</v>
      </c>
      <c r="G451" s="276"/>
      <c r="H451" s="276"/>
      <c r="I451" s="276"/>
      <c r="J451" s="166" t="s">
        <v>158</v>
      </c>
      <c r="K451" s="167">
        <v>164</v>
      </c>
      <c r="L451" s="277">
        <v>0</v>
      </c>
      <c r="M451" s="276"/>
      <c r="N451" s="278">
        <f>ROUND(L451*K451,3)</f>
        <v>0</v>
      </c>
      <c r="O451" s="276"/>
      <c r="P451" s="276"/>
      <c r="Q451" s="276"/>
      <c r="R451" s="36"/>
      <c r="T451" s="168" t="s">
        <v>18</v>
      </c>
      <c r="U451" s="43" t="s">
        <v>44</v>
      </c>
      <c r="V451" s="35"/>
      <c r="W451" s="169">
        <f>V451*K451</f>
        <v>0</v>
      </c>
      <c r="X451" s="169">
        <v>2.3099999999999999E-2</v>
      </c>
      <c r="Y451" s="169">
        <f>X451*K451</f>
        <v>3.7883999999999998</v>
      </c>
      <c r="Z451" s="169">
        <v>0</v>
      </c>
      <c r="AA451" s="170">
        <f>Z451*K451</f>
        <v>0</v>
      </c>
      <c r="AR451" s="17" t="s">
        <v>239</v>
      </c>
      <c r="AT451" s="17" t="s">
        <v>155</v>
      </c>
      <c r="AU451" s="17" t="s">
        <v>133</v>
      </c>
      <c r="AY451" s="17" t="s">
        <v>154</v>
      </c>
      <c r="BE451" s="109">
        <f>IF(U451="základná",N451,0)</f>
        <v>0</v>
      </c>
      <c r="BF451" s="109">
        <f>IF(U451="znížená",N451,0)</f>
        <v>0</v>
      </c>
      <c r="BG451" s="109">
        <f>IF(U451="zákl. prenesená",N451,0)</f>
        <v>0</v>
      </c>
      <c r="BH451" s="109">
        <f>IF(U451="zníž. prenesená",N451,0)</f>
        <v>0</v>
      </c>
      <c r="BI451" s="109">
        <f>IF(U451="nulová",N451,0)</f>
        <v>0</v>
      </c>
      <c r="BJ451" s="17" t="s">
        <v>133</v>
      </c>
      <c r="BK451" s="171">
        <f>ROUND(L451*K451,3)</f>
        <v>0</v>
      </c>
      <c r="BL451" s="17" t="s">
        <v>239</v>
      </c>
      <c r="BM451" s="17" t="s">
        <v>566</v>
      </c>
    </row>
    <row r="452" spans="2:65" s="1" customFormat="1" ht="31.5" customHeight="1" x14ac:dyDescent="0.3">
      <c r="B452" s="34"/>
      <c r="C452" s="164" t="s">
        <v>567</v>
      </c>
      <c r="D452" s="164" t="s">
        <v>155</v>
      </c>
      <c r="E452" s="165" t="s">
        <v>568</v>
      </c>
      <c r="F452" s="275" t="s">
        <v>569</v>
      </c>
      <c r="G452" s="276"/>
      <c r="H452" s="276"/>
      <c r="I452" s="276"/>
      <c r="J452" s="166" t="s">
        <v>217</v>
      </c>
      <c r="K452" s="167">
        <v>7.3959999999999999</v>
      </c>
      <c r="L452" s="277">
        <v>0</v>
      </c>
      <c r="M452" s="276"/>
      <c r="N452" s="278">
        <f>ROUND(L452*K452,3)</f>
        <v>0</v>
      </c>
      <c r="O452" s="276"/>
      <c r="P452" s="276"/>
      <c r="Q452" s="276"/>
      <c r="R452" s="36"/>
      <c r="T452" s="168" t="s">
        <v>18</v>
      </c>
      <c r="U452" s="43" t="s">
        <v>44</v>
      </c>
      <c r="V452" s="35"/>
      <c r="W452" s="169">
        <f>V452*K452</f>
        <v>0</v>
      </c>
      <c r="X452" s="169">
        <v>0</v>
      </c>
      <c r="Y452" s="169">
        <f>X452*K452</f>
        <v>0</v>
      </c>
      <c r="Z452" s="169">
        <v>0</v>
      </c>
      <c r="AA452" s="170">
        <f>Z452*K452</f>
        <v>0</v>
      </c>
      <c r="AR452" s="17" t="s">
        <v>239</v>
      </c>
      <c r="AT452" s="17" t="s">
        <v>155</v>
      </c>
      <c r="AU452" s="17" t="s">
        <v>133</v>
      </c>
      <c r="AY452" s="17" t="s">
        <v>154</v>
      </c>
      <c r="BE452" s="109">
        <f>IF(U452="základná",N452,0)</f>
        <v>0</v>
      </c>
      <c r="BF452" s="109">
        <f>IF(U452="znížená",N452,0)</f>
        <v>0</v>
      </c>
      <c r="BG452" s="109">
        <f>IF(U452="zákl. prenesená",N452,0)</f>
        <v>0</v>
      </c>
      <c r="BH452" s="109">
        <f>IF(U452="zníž. prenesená",N452,0)</f>
        <v>0</v>
      </c>
      <c r="BI452" s="109">
        <f>IF(U452="nulová",N452,0)</f>
        <v>0</v>
      </c>
      <c r="BJ452" s="17" t="s">
        <v>133</v>
      </c>
      <c r="BK452" s="171">
        <f>ROUND(L452*K452,3)</f>
        <v>0</v>
      </c>
      <c r="BL452" s="17" t="s">
        <v>239</v>
      </c>
      <c r="BM452" s="17" t="s">
        <v>570</v>
      </c>
    </row>
    <row r="453" spans="2:65" s="9" customFormat="1" ht="29.85" customHeight="1" x14ac:dyDescent="0.3">
      <c r="B453" s="154"/>
      <c r="C453" s="155"/>
      <c r="D453" s="188" t="s">
        <v>121</v>
      </c>
      <c r="E453" s="188"/>
      <c r="F453" s="188"/>
      <c r="G453" s="188"/>
      <c r="H453" s="188"/>
      <c r="I453" s="188"/>
      <c r="J453" s="188"/>
      <c r="K453" s="188"/>
      <c r="L453" s="188"/>
      <c r="M453" s="188"/>
      <c r="N453" s="306">
        <f>BK453</f>
        <v>0</v>
      </c>
      <c r="O453" s="307"/>
      <c r="P453" s="307"/>
      <c r="Q453" s="307"/>
      <c r="R453" s="157"/>
      <c r="T453" s="158"/>
      <c r="U453" s="155"/>
      <c r="V453" s="155"/>
      <c r="W453" s="159">
        <f>SUM(W454:W479)</f>
        <v>0</v>
      </c>
      <c r="X453" s="155"/>
      <c r="Y453" s="159">
        <f>SUM(Y454:Y479)</f>
        <v>4.0999999999999999E-4</v>
      </c>
      <c r="Z453" s="155"/>
      <c r="AA453" s="160">
        <f>SUM(AA454:AA479)</f>
        <v>7.5282000000000002E-2</v>
      </c>
      <c r="AR453" s="161" t="s">
        <v>133</v>
      </c>
      <c r="AT453" s="162" t="s">
        <v>76</v>
      </c>
      <c r="AU453" s="162" t="s">
        <v>84</v>
      </c>
      <c r="AY453" s="161" t="s">
        <v>154</v>
      </c>
      <c r="BK453" s="163">
        <f>SUM(BK454:BK479)</f>
        <v>0</v>
      </c>
    </row>
    <row r="454" spans="2:65" s="1" customFormat="1" ht="31.5" customHeight="1" x14ac:dyDescent="0.3">
      <c r="B454" s="34"/>
      <c r="C454" s="164" t="s">
        <v>571</v>
      </c>
      <c r="D454" s="164" t="s">
        <v>155</v>
      </c>
      <c r="E454" s="165" t="s">
        <v>572</v>
      </c>
      <c r="F454" s="275" t="s">
        <v>573</v>
      </c>
      <c r="G454" s="276"/>
      <c r="H454" s="276"/>
      <c r="I454" s="276"/>
      <c r="J454" s="166" t="s">
        <v>389</v>
      </c>
      <c r="K454" s="167">
        <v>50</v>
      </c>
      <c r="L454" s="277">
        <v>0</v>
      </c>
      <c r="M454" s="276"/>
      <c r="N454" s="278">
        <f>ROUND(L454*K454,3)</f>
        <v>0</v>
      </c>
      <c r="O454" s="276"/>
      <c r="P454" s="276"/>
      <c r="Q454" s="276"/>
      <c r="R454" s="36"/>
      <c r="T454" s="168" t="s">
        <v>18</v>
      </c>
      <c r="U454" s="43" t="s">
        <v>44</v>
      </c>
      <c r="V454" s="35"/>
      <c r="W454" s="169">
        <f>V454*K454</f>
        <v>0</v>
      </c>
      <c r="X454" s="169">
        <v>0</v>
      </c>
      <c r="Y454" s="169">
        <f>X454*K454</f>
        <v>0</v>
      </c>
      <c r="Z454" s="169">
        <v>0</v>
      </c>
      <c r="AA454" s="170">
        <f>Z454*K454</f>
        <v>0</v>
      </c>
      <c r="AR454" s="17" t="s">
        <v>239</v>
      </c>
      <c r="AT454" s="17" t="s">
        <v>155</v>
      </c>
      <c r="AU454" s="17" t="s">
        <v>133</v>
      </c>
      <c r="AY454" s="17" t="s">
        <v>154</v>
      </c>
      <c r="BE454" s="109">
        <f>IF(U454="základná",N454,0)</f>
        <v>0</v>
      </c>
      <c r="BF454" s="109">
        <f>IF(U454="znížená",N454,0)</f>
        <v>0</v>
      </c>
      <c r="BG454" s="109">
        <f>IF(U454="zákl. prenesená",N454,0)</f>
        <v>0</v>
      </c>
      <c r="BH454" s="109">
        <f>IF(U454="zníž. prenesená",N454,0)</f>
        <v>0</v>
      </c>
      <c r="BI454" s="109">
        <f>IF(U454="nulová",N454,0)</f>
        <v>0</v>
      </c>
      <c r="BJ454" s="17" t="s">
        <v>133</v>
      </c>
      <c r="BK454" s="171">
        <f>ROUND(L454*K454,3)</f>
        <v>0</v>
      </c>
      <c r="BL454" s="17" t="s">
        <v>239</v>
      </c>
      <c r="BM454" s="17" t="s">
        <v>574</v>
      </c>
    </row>
    <row r="455" spans="2:65" s="10" customFormat="1" ht="22.5" customHeight="1" x14ac:dyDescent="0.3">
      <c r="B455" s="172"/>
      <c r="C455" s="173"/>
      <c r="D455" s="173"/>
      <c r="E455" s="174" t="s">
        <v>18</v>
      </c>
      <c r="F455" s="279" t="s">
        <v>420</v>
      </c>
      <c r="G455" s="280"/>
      <c r="H455" s="280"/>
      <c r="I455" s="280"/>
      <c r="J455" s="173"/>
      <c r="K455" s="175">
        <v>50</v>
      </c>
      <c r="L455" s="173"/>
      <c r="M455" s="173"/>
      <c r="N455" s="173"/>
      <c r="O455" s="173"/>
      <c r="P455" s="173"/>
      <c r="Q455" s="173"/>
      <c r="R455" s="176"/>
      <c r="T455" s="177"/>
      <c r="U455" s="173"/>
      <c r="V455" s="173"/>
      <c r="W455" s="173"/>
      <c r="X455" s="173"/>
      <c r="Y455" s="173"/>
      <c r="Z455" s="173"/>
      <c r="AA455" s="178"/>
      <c r="AT455" s="179" t="s">
        <v>162</v>
      </c>
      <c r="AU455" s="179" t="s">
        <v>133</v>
      </c>
      <c r="AV455" s="10" t="s">
        <v>133</v>
      </c>
      <c r="AW455" s="10" t="s">
        <v>32</v>
      </c>
      <c r="AX455" s="10" t="s">
        <v>84</v>
      </c>
      <c r="AY455" s="179" t="s">
        <v>154</v>
      </c>
    </row>
    <row r="456" spans="2:65" s="1" customFormat="1" ht="44.25" customHeight="1" x14ac:dyDescent="0.3">
      <c r="B456" s="34"/>
      <c r="C456" s="164" t="s">
        <v>575</v>
      </c>
      <c r="D456" s="164" t="s">
        <v>155</v>
      </c>
      <c r="E456" s="165" t="s">
        <v>576</v>
      </c>
      <c r="F456" s="275" t="s">
        <v>577</v>
      </c>
      <c r="G456" s="276"/>
      <c r="H456" s="276"/>
      <c r="I456" s="276"/>
      <c r="J456" s="166" t="s">
        <v>389</v>
      </c>
      <c r="K456" s="167">
        <v>19</v>
      </c>
      <c r="L456" s="277">
        <v>0</v>
      </c>
      <c r="M456" s="276"/>
      <c r="N456" s="278">
        <f>ROUND(L456*K456,3)</f>
        <v>0</v>
      </c>
      <c r="O456" s="276"/>
      <c r="P456" s="276"/>
      <c r="Q456" s="276"/>
      <c r="R456" s="36"/>
      <c r="T456" s="168" t="s">
        <v>18</v>
      </c>
      <c r="U456" s="43" t="s">
        <v>44</v>
      </c>
      <c r="V456" s="35"/>
      <c r="W456" s="169">
        <f>V456*K456</f>
        <v>0</v>
      </c>
      <c r="X456" s="169">
        <v>0</v>
      </c>
      <c r="Y456" s="169">
        <f>X456*K456</f>
        <v>0</v>
      </c>
      <c r="Z456" s="169">
        <v>3.0300000000000001E-3</v>
      </c>
      <c r="AA456" s="170">
        <f>Z456*K456</f>
        <v>5.7570000000000003E-2</v>
      </c>
      <c r="AR456" s="17" t="s">
        <v>239</v>
      </c>
      <c r="AT456" s="17" t="s">
        <v>155</v>
      </c>
      <c r="AU456" s="17" t="s">
        <v>133</v>
      </c>
      <c r="AY456" s="17" t="s">
        <v>154</v>
      </c>
      <c r="BE456" s="109">
        <f>IF(U456="základná",N456,0)</f>
        <v>0</v>
      </c>
      <c r="BF456" s="109">
        <f>IF(U456="znížená",N456,0)</f>
        <v>0</v>
      </c>
      <c r="BG456" s="109">
        <f>IF(U456="zákl. prenesená",N456,0)</f>
        <v>0</v>
      </c>
      <c r="BH456" s="109">
        <f>IF(U456="zníž. prenesená",N456,0)</f>
        <v>0</v>
      </c>
      <c r="BI456" s="109">
        <f>IF(U456="nulová",N456,0)</f>
        <v>0</v>
      </c>
      <c r="BJ456" s="17" t="s">
        <v>133</v>
      </c>
      <c r="BK456" s="171">
        <f>ROUND(L456*K456,3)</f>
        <v>0</v>
      </c>
      <c r="BL456" s="17" t="s">
        <v>239</v>
      </c>
      <c r="BM456" s="17" t="s">
        <v>578</v>
      </c>
    </row>
    <row r="457" spans="2:65" s="12" customFormat="1" ht="31.5" customHeight="1" x14ac:dyDescent="0.3">
      <c r="B457" s="189"/>
      <c r="C457" s="190"/>
      <c r="D457" s="190"/>
      <c r="E457" s="191" t="s">
        <v>18</v>
      </c>
      <c r="F457" s="284" t="s">
        <v>579</v>
      </c>
      <c r="G457" s="285"/>
      <c r="H457" s="285"/>
      <c r="I457" s="285"/>
      <c r="J457" s="190"/>
      <c r="K457" s="192" t="s">
        <v>18</v>
      </c>
      <c r="L457" s="190"/>
      <c r="M457" s="190"/>
      <c r="N457" s="190"/>
      <c r="O457" s="190"/>
      <c r="P457" s="190"/>
      <c r="Q457" s="190"/>
      <c r="R457" s="193"/>
      <c r="T457" s="194"/>
      <c r="U457" s="190"/>
      <c r="V457" s="190"/>
      <c r="W457" s="190"/>
      <c r="X457" s="190"/>
      <c r="Y457" s="190"/>
      <c r="Z457" s="190"/>
      <c r="AA457" s="195"/>
      <c r="AT457" s="196" t="s">
        <v>162</v>
      </c>
      <c r="AU457" s="196" t="s">
        <v>133</v>
      </c>
      <c r="AV457" s="12" t="s">
        <v>84</v>
      </c>
      <c r="AW457" s="12" t="s">
        <v>32</v>
      </c>
      <c r="AX457" s="12" t="s">
        <v>77</v>
      </c>
      <c r="AY457" s="196" t="s">
        <v>154</v>
      </c>
    </row>
    <row r="458" spans="2:65" s="10" customFormat="1" ht="22.5" customHeight="1" x14ac:dyDescent="0.3">
      <c r="B458" s="172"/>
      <c r="C458" s="173"/>
      <c r="D458" s="173"/>
      <c r="E458" s="174" t="s">
        <v>18</v>
      </c>
      <c r="F458" s="281" t="s">
        <v>252</v>
      </c>
      <c r="G458" s="280"/>
      <c r="H458" s="280"/>
      <c r="I458" s="280"/>
      <c r="J458" s="173"/>
      <c r="K458" s="175">
        <v>19</v>
      </c>
      <c r="L458" s="173"/>
      <c r="M458" s="173"/>
      <c r="N458" s="173"/>
      <c r="O458" s="173"/>
      <c r="P458" s="173"/>
      <c r="Q458" s="173"/>
      <c r="R458" s="176"/>
      <c r="T458" s="177"/>
      <c r="U458" s="173"/>
      <c r="V458" s="173"/>
      <c r="W458" s="173"/>
      <c r="X458" s="173"/>
      <c r="Y458" s="173"/>
      <c r="Z458" s="173"/>
      <c r="AA458" s="178"/>
      <c r="AT458" s="179" t="s">
        <v>162</v>
      </c>
      <c r="AU458" s="179" t="s">
        <v>133</v>
      </c>
      <c r="AV458" s="10" t="s">
        <v>133</v>
      </c>
      <c r="AW458" s="10" t="s">
        <v>32</v>
      </c>
      <c r="AX458" s="10" t="s">
        <v>84</v>
      </c>
      <c r="AY458" s="179" t="s">
        <v>154</v>
      </c>
    </row>
    <row r="459" spans="2:65" s="1" customFormat="1" ht="31.5" customHeight="1" x14ac:dyDescent="0.3">
      <c r="B459" s="34"/>
      <c r="C459" s="164" t="s">
        <v>580</v>
      </c>
      <c r="D459" s="164" t="s">
        <v>155</v>
      </c>
      <c r="E459" s="165" t="s">
        <v>581</v>
      </c>
      <c r="F459" s="275" t="s">
        <v>582</v>
      </c>
      <c r="G459" s="276"/>
      <c r="H459" s="276"/>
      <c r="I459" s="276"/>
      <c r="J459" s="166" t="s">
        <v>210</v>
      </c>
      <c r="K459" s="167">
        <v>468</v>
      </c>
      <c r="L459" s="277">
        <v>0</v>
      </c>
      <c r="M459" s="276"/>
      <c r="N459" s="278">
        <f>ROUND(L459*K459,3)</f>
        <v>0</v>
      </c>
      <c r="O459" s="276"/>
      <c r="P459" s="276"/>
      <c r="Q459" s="276"/>
      <c r="R459" s="36"/>
      <c r="T459" s="168" t="s">
        <v>18</v>
      </c>
      <c r="U459" s="43" t="s">
        <v>44</v>
      </c>
      <c r="V459" s="35"/>
      <c r="W459" s="169">
        <f>V459*K459</f>
        <v>0</v>
      </c>
      <c r="X459" s="169">
        <v>0</v>
      </c>
      <c r="Y459" s="169">
        <f>X459*K459</f>
        <v>0</v>
      </c>
      <c r="Z459" s="169">
        <v>0</v>
      </c>
      <c r="AA459" s="170">
        <f>Z459*K459</f>
        <v>0</v>
      </c>
      <c r="AR459" s="17" t="s">
        <v>239</v>
      </c>
      <c r="AT459" s="17" t="s">
        <v>155</v>
      </c>
      <c r="AU459" s="17" t="s">
        <v>133</v>
      </c>
      <c r="AY459" s="17" t="s">
        <v>154</v>
      </c>
      <c r="BE459" s="109">
        <f>IF(U459="základná",N459,0)</f>
        <v>0</v>
      </c>
      <c r="BF459" s="109">
        <f>IF(U459="znížená",N459,0)</f>
        <v>0</v>
      </c>
      <c r="BG459" s="109">
        <f>IF(U459="zákl. prenesená",N459,0)</f>
        <v>0</v>
      </c>
      <c r="BH459" s="109">
        <f>IF(U459="zníž. prenesená",N459,0)</f>
        <v>0</v>
      </c>
      <c r="BI459" s="109">
        <f>IF(U459="nulová",N459,0)</f>
        <v>0</v>
      </c>
      <c r="BJ459" s="17" t="s">
        <v>133</v>
      </c>
      <c r="BK459" s="171">
        <f>ROUND(L459*K459,3)</f>
        <v>0</v>
      </c>
      <c r="BL459" s="17" t="s">
        <v>239</v>
      </c>
      <c r="BM459" s="17" t="s">
        <v>583</v>
      </c>
    </row>
    <row r="460" spans="2:65" s="12" customFormat="1" ht="22.5" customHeight="1" x14ac:dyDescent="0.3">
      <c r="B460" s="189"/>
      <c r="C460" s="190"/>
      <c r="D460" s="190"/>
      <c r="E460" s="191" t="s">
        <v>18</v>
      </c>
      <c r="F460" s="284" t="s">
        <v>584</v>
      </c>
      <c r="G460" s="285"/>
      <c r="H460" s="285"/>
      <c r="I460" s="285"/>
      <c r="J460" s="190"/>
      <c r="K460" s="192" t="s">
        <v>18</v>
      </c>
      <c r="L460" s="190"/>
      <c r="M460" s="190"/>
      <c r="N460" s="190"/>
      <c r="O460" s="190"/>
      <c r="P460" s="190"/>
      <c r="Q460" s="190"/>
      <c r="R460" s="193"/>
      <c r="T460" s="194"/>
      <c r="U460" s="190"/>
      <c r="V460" s="190"/>
      <c r="W460" s="190"/>
      <c r="X460" s="190"/>
      <c r="Y460" s="190"/>
      <c r="Z460" s="190"/>
      <c r="AA460" s="195"/>
      <c r="AT460" s="196" t="s">
        <v>162</v>
      </c>
      <c r="AU460" s="196" t="s">
        <v>133</v>
      </c>
      <c r="AV460" s="12" t="s">
        <v>84</v>
      </c>
      <c r="AW460" s="12" t="s">
        <v>32</v>
      </c>
      <c r="AX460" s="12" t="s">
        <v>77</v>
      </c>
      <c r="AY460" s="196" t="s">
        <v>154</v>
      </c>
    </row>
    <row r="461" spans="2:65" s="10" customFormat="1" ht="22.5" customHeight="1" x14ac:dyDescent="0.3">
      <c r="B461" s="172"/>
      <c r="C461" s="173"/>
      <c r="D461" s="173"/>
      <c r="E461" s="174" t="s">
        <v>18</v>
      </c>
      <c r="F461" s="281" t="s">
        <v>425</v>
      </c>
      <c r="G461" s="280"/>
      <c r="H461" s="280"/>
      <c r="I461" s="280"/>
      <c r="J461" s="173"/>
      <c r="K461" s="175">
        <v>159</v>
      </c>
      <c r="L461" s="173"/>
      <c r="M461" s="173"/>
      <c r="N461" s="173"/>
      <c r="O461" s="173"/>
      <c r="P461" s="173"/>
      <c r="Q461" s="173"/>
      <c r="R461" s="176"/>
      <c r="T461" s="177"/>
      <c r="U461" s="173"/>
      <c r="V461" s="173"/>
      <c r="W461" s="173"/>
      <c r="X461" s="173"/>
      <c r="Y461" s="173"/>
      <c r="Z461" s="173"/>
      <c r="AA461" s="178"/>
      <c r="AT461" s="179" t="s">
        <v>162</v>
      </c>
      <c r="AU461" s="179" t="s">
        <v>133</v>
      </c>
      <c r="AV461" s="10" t="s">
        <v>133</v>
      </c>
      <c r="AW461" s="10" t="s">
        <v>32</v>
      </c>
      <c r="AX461" s="10" t="s">
        <v>77</v>
      </c>
      <c r="AY461" s="179" t="s">
        <v>154</v>
      </c>
    </row>
    <row r="462" spans="2:65" s="12" customFormat="1" ht="22.5" customHeight="1" x14ac:dyDescent="0.3">
      <c r="B462" s="189"/>
      <c r="C462" s="190"/>
      <c r="D462" s="190"/>
      <c r="E462" s="191" t="s">
        <v>18</v>
      </c>
      <c r="F462" s="286" t="s">
        <v>585</v>
      </c>
      <c r="G462" s="285"/>
      <c r="H462" s="285"/>
      <c r="I462" s="285"/>
      <c r="J462" s="190"/>
      <c r="K462" s="192" t="s">
        <v>18</v>
      </c>
      <c r="L462" s="190"/>
      <c r="M462" s="190"/>
      <c r="N462" s="190"/>
      <c r="O462" s="190"/>
      <c r="P462" s="190"/>
      <c r="Q462" s="190"/>
      <c r="R462" s="193"/>
      <c r="T462" s="194"/>
      <c r="U462" s="190"/>
      <c r="V462" s="190"/>
      <c r="W462" s="190"/>
      <c r="X462" s="190"/>
      <c r="Y462" s="190"/>
      <c r="Z462" s="190"/>
      <c r="AA462" s="195"/>
      <c r="AT462" s="196" t="s">
        <v>162</v>
      </c>
      <c r="AU462" s="196" t="s">
        <v>133</v>
      </c>
      <c r="AV462" s="12" t="s">
        <v>84</v>
      </c>
      <c r="AW462" s="12" t="s">
        <v>32</v>
      </c>
      <c r="AX462" s="12" t="s">
        <v>77</v>
      </c>
      <c r="AY462" s="196" t="s">
        <v>154</v>
      </c>
    </row>
    <row r="463" spans="2:65" s="10" customFormat="1" ht="22.5" customHeight="1" x14ac:dyDescent="0.3">
      <c r="B463" s="172"/>
      <c r="C463" s="173"/>
      <c r="D463" s="173"/>
      <c r="E463" s="174" t="s">
        <v>18</v>
      </c>
      <c r="F463" s="281" t="s">
        <v>427</v>
      </c>
      <c r="G463" s="280"/>
      <c r="H463" s="280"/>
      <c r="I463" s="280"/>
      <c r="J463" s="173"/>
      <c r="K463" s="175">
        <v>235</v>
      </c>
      <c r="L463" s="173"/>
      <c r="M463" s="173"/>
      <c r="N463" s="173"/>
      <c r="O463" s="173"/>
      <c r="P463" s="173"/>
      <c r="Q463" s="173"/>
      <c r="R463" s="176"/>
      <c r="T463" s="177"/>
      <c r="U463" s="173"/>
      <c r="V463" s="173"/>
      <c r="W463" s="173"/>
      <c r="X463" s="173"/>
      <c r="Y463" s="173"/>
      <c r="Z463" s="173"/>
      <c r="AA463" s="178"/>
      <c r="AT463" s="179" t="s">
        <v>162</v>
      </c>
      <c r="AU463" s="179" t="s">
        <v>133</v>
      </c>
      <c r="AV463" s="10" t="s">
        <v>133</v>
      </c>
      <c r="AW463" s="10" t="s">
        <v>32</v>
      </c>
      <c r="AX463" s="10" t="s">
        <v>77</v>
      </c>
      <c r="AY463" s="179" t="s">
        <v>154</v>
      </c>
    </row>
    <row r="464" spans="2:65" s="12" customFormat="1" ht="22.5" customHeight="1" x14ac:dyDescent="0.3">
      <c r="B464" s="189"/>
      <c r="C464" s="190"/>
      <c r="D464" s="190"/>
      <c r="E464" s="191" t="s">
        <v>18</v>
      </c>
      <c r="F464" s="286" t="s">
        <v>586</v>
      </c>
      <c r="G464" s="285"/>
      <c r="H464" s="285"/>
      <c r="I464" s="285"/>
      <c r="J464" s="190"/>
      <c r="K464" s="192" t="s">
        <v>18</v>
      </c>
      <c r="L464" s="190"/>
      <c r="M464" s="190"/>
      <c r="N464" s="190"/>
      <c r="O464" s="190"/>
      <c r="P464" s="190"/>
      <c r="Q464" s="190"/>
      <c r="R464" s="193"/>
      <c r="T464" s="194"/>
      <c r="U464" s="190"/>
      <c r="V464" s="190"/>
      <c r="W464" s="190"/>
      <c r="X464" s="190"/>
      <c r="Y464" s="190"/>
      <c r="Z464" s="190"/>
      <c r="AA464" s="195"/>
      <c r="AT464" s="196" t="s">
        <v>162</v>
      </c>
      <c r="AU464" s="196" t="s">
        <v>133</v>
      </c>
      <c r="AV464" s="12" t="s">
        <v>84</v>
      </c>
      <c r="AW464" s="12" t="s">
        <v>32</v>
      </c>
      <c r="AX464" s="12" t="s">
        <v>77</v>
      </c>
      <c r="AY464" s="196" t="s">
        <v>154</v>
      </c>
    </row>
    <row r="465" spans="2:65" s="10" customFormat="1" ht="22.5" customHeight="1" x14ac:dyDescent="0.3">
      <c r="B465" s="172"/>
      <c r="C465" s="173"/>
      <c r="D465" s="173"/>
      <c r="E465" s="174" t="s">
        <v>18</v>
      </c>
      <c r="F465" s="281" t="s">
        <v>587</v>
      </c>
      <c r="G465" s="280"/>
      <c r="H465" s="280"/>
      <c r="I465" s="280"/>
      <c r="J465" s="173"/>
      <c r="K465" s="175">
        <v>74</v>
      </c>
      <c r="L465" s="173"/>
      <c r="M465" s="173"/>
      <c r="N465" s="173"/>
      <c r="O465" s="173"/>
      <c r="P465" s="173"/>
      <c r="Q465" s="173"/>
      <c r="R465" s="176"/>
      <c r="T465" s="177"/>
      <c r="U465" s="173"/>
      <c r="V465" s="173"/>
      <c r="W465" s="173"/>
      <c r="X465" s="173"/>
      <c r="Y465" s="173"/>
      <c r="Z465" s="173"/>
      <c r="AA465" s="178"/>
      <c r="AT465" s="179" t="s">
        <v>162</v>
      </c>
      <c r="AU465" s="179" t="s">
        <v>133</v>
      </c>
      <c r="AV465" s="10" t="s">
        <v>133</v>
      </c>
      <c r="AW465" s="10" t="s">
        <v>32</v>
      </c>
      <c r="AX465" s="10" t="s">
        <v>77</v>
      </c>
      <c r="AY465" s="179" t="s">
        <v>154</v>
      </c>
    </row>
    <row r="466" spans="2:65" s="11" customFormat="1" ht="22.5" customHeight="1" x14ac:dyDescent="0.3">
      <c r="B466" s="180"/>
      <c r="C466" s="181"/>
      <c r="D466" s="181"/>
      <c r="E466" s="182" t="s">
        <v>18</v>
      </c>
      <c r="F466" s="282" t="s">
        <v>164</v>
      </c>
      <c r="G466" s="283"/>
      <c r="H466" s="283"/>
      <c r="I466" s="283"/>
      <c r="J466" s="181"/>
      <c r="K466" s="183">
        <v>468</v>
      </c>
      <c r="L466" s="181"/>
      <c r="M466" s="181"/>
      <c r="N466" s="181"/>
      <c r="O466" s="181"/>
      <c r="P466" s="181"/>
      <c r="Q466" s="181"/>
      <c r="R466" s="184"/>
      <c r="T466" s="185"/>
      <c r="U466" s="181"/>
      <c r="V466" s="181"/>
      <c r="W466" s="181"/>
      <c r="X466" s="181"/>
      <c r="Y466" s="181"/>
      <c r="Z466" s="181"/>
      <c r="AA466" s="186"/>
      <c r="AT466" s="187" t="s">
        <v>162</v>
      </c>
      <c r="AU466" s="187" t="s">
        <v>133</v>
      </c>
      <c r="AV466" s="11" t="s">
        <v>159</v>
      </c>
      <c r="AW466" s="11" t="s">
        <v>32</v>
      </c>
      <c r="AX466" s="11" t="s">
        <v>84</v>
      </c>
      <c r="AY466" s="187" t="s">
        <v>154</v>
      </c>
    </row>
    <row r="467" spans="2:65" s="1" customFormat="1" ht="31.5" customHeight="1" x14ac:dyDescent="0.3">
      <c r="B467" s="34"/>
      <c r="C467" s="164" t="s">
        <v>588</v>
      </c>
      <c r="D467" s="164" t="s">
        <v>155</v>
      </c>
      <c r="E467" s="165" t="s">
        <v>589</v>
      </c>
      <c r="F467" s="275" t="s">
        <v>590</v>
      </c>
      <c r="G467" s="276"/>
      <c r="H467" s="276"/>
      <c r="I467" s="276"/>
      <c r="J467" s="166" t="s">
        <v>210</v>
      </c>
      <c r="K467" s="167">
        <v>4.0999999999999996</v>
      </c>
      <c r="L467" s="277">
        <v>0</v>
      </c>
      <c r="M467" s="276"/>
      <c r="N467" s="278">
        <f>ROUND(L467*K467,3)</f>
        <v>0</v>
      </c>
      <c r="O467" s="276"/>
      <c r="P467" s="276"/>
      <c r="Q467" s="276"/>
      <c r="R467" s="36"/>
      <c r="T467" s="168" t="s">
        <v>18</v>
      </c>
      <c r="U467" s="43" t="s">
        <v>44</v>
      </c>
      <c r="V467" s="35"/>
      <c r="W467" s="169">
        <f>V467*K467</f>
        <v>0</v>
      </c>
      <c r="X467" s="169">
        <v>1E-4</v>
      </c>
      <c r="Y467" s="169">
        <f>X467*K467</f>
        <v>4.0999999999999999E-4</v>
      </c>
      <c r="Z467" s="169">
        <v>0</v>
      </c>
      <c r="AA467" s="170">
        <f>Z467*K467</f>
        <v>0</v>
      </c>
      <c r="AR467" s="17" t="s">
        <v>239</v>
      </c>
      <c r="AT467" s="17" t="s">
        <v>155</v>
      </c>
      <c r="AU467" s="17" t="s">
        <v>133</v>
      </c>
      <c r="AY467" s="17" t="s">
        <v>154</v>
      </c>
      <c r="BE467" s="109">
        <f>IF(U467="základná",N467,0)</f>
        <v>0</v>
      </c>
      <c r="BF467" s="109">
        <f>IF(U467="znížená",N467,0)</f>
        <v>0</v>
      </c>
      <c r="BG467" s="109">
        <f>IF(U467="zákl. prenesená",N467,0)</f>
        <v>0</v>
      </c>
      <c r="BH467" s="109">
        <f>IF(U467="zníž. prenesená",N467,0)</f>
        <v>0</v>
      </c>
      <c r="BI467" s="109">
        <f>IF(U467="nulová",N467,0)</f>
        <v>0</v>
      </c>
      <c r="BJ467" s="17" t="s">
        <v>133</v>
      </c>
      <c r="BK467" s="171">
        <f>ROUND(L467*K467,3)</f>
        <v>0</v>
      </c>
      <c r="BL467" s="17" t="s">
        <v>239</v>
      </c>
      <c r="BM467" s="17" t="s">
        <v>591</v>
      </c>
    </row>
    <row r="468" spans="2:65" s="12" customFormat="1" ht="31.5" customHeight="1" x14ac:dyDescent="0.3">
      <c r="B468" s="189"/>
      <c r="C468" s="190"/>
      <c r="D468" s="190"/>
      <c r="E468" s="191" t="s">
        <v>18</v>
      </c>
      <c r="F468" s="284" t="s">
        <v>592</v>
      </c>
      <c r="G468" s="285"/>
      <c r="H468" s="285"/>
      <c r="I468" s="285"/>
      <c r="J468" s="190"/>
      <c r="K468" s="192" t="s">
        <v>18</v>
      </c>
      <c r="L468" s="190"/>
      <c r="M468" s="190"/>
      <c r="N468" s="190"/>
      <c r="O468" s="190"/>
      <c r="P468" s="190"/>
      <c r="Q468" s="190"/>
      <c r="R468" s="193"/>
      <c r="T468" s="194"/>
      <c r="U468" s="190"/>
      <c r="V468" s="190"/>
      <c r="W468" s="190"/>
      <c r="X468" s="190"/>
      <c r="Y468" s="190"/>
      <c r="Z468" s="190"/>
      <c r="AA468" s="195"/>
      <c r="AT468" s="196" t="s">
        <v>162</v>
      </c>
      <c r="AU468" s="196" t="s">
        <v>133</v>
      </c>
      <c r="AV468" s="12" t="s">
        <v>84</v>
      </c>
      <c r="AW468" s="12" t="s">
        <v>32</v>
      </c>
      <c r="AX468" s="12" t="s">
        <v>77</v>
      </c>
      <c r="AY468" s="196" t="s">
        <v>154</v>
      </c>
    </row>
    <row r="469" spans="2:65" s="10" customFormat="1" ht="22.5" customHeight="1" x14ac:dyDescent="0.3">
      <c r="B469" s="172"/>
      <c r="C469" s="173"/>
      <c r="D469" s="173"/>
      <c r="E469" s="174" t="s">
        <v>18</v>
      </c>
      <c r="F469" s="281" t="s">
        <v>593</v>
      </c>
      <c r="G469" s="280"/>
      <c r="H469" s="280"/>
      <c r="I469" s="280"/>
      <c r="J469" s="173"/>
      <c r="K469" s="175">
        <v>4.0999999999999996</v>
      </c>
      <c r="L469" s="173"/>
      <c r="M469" s="173"/>
      <c r="N469" s="173"/>
      <c r="O469" s="173"/>
      <c r="P469" s="173"/>
      <c r="Q469" s="173"/>
      <c r="R469" s="176"/>
      <c r="T469" s="177"/>
      <c r="U469" s="173"/>
      <c r="V469" s="173"/>
      <c r="W469" s="173"/>
      <c r="X469" s="173"/>
      <c r="Y469" s="173"/>
      <c r="Z469" s="173"/>
      <c r="AA469" s="178"/>
      <c r="AT469" s="179" t="s">
        <v>162</v>
      </c>
      <c r="AU469" s="179" t="s">
        <v>133</v>
      </c>
      <c r="AV469" s="10" t="s">
        <v>133</v>
      </c>
      <c r="AW469" s="10" t="s">
        <v>32</v>
      </c>
      <c r="AX469" s="10" t="s">
        <v>84</v>
      </c>
      <c r="AY469" s="179" t="s">
        <v>154</v>
      </c>
    </row>
    <row r="470" spans="2:65" s="1" customFormat="1" ht="31.5" customHeight="1" x14ac:dyDescent="0.3">
      <c r="B470" s="34"/>
      <c r="C470" s="164" t="s">
        <v>594</v>
      </c>
      <c r="D470" s="164" t="s">
        <v>155</v>
      </c>
      <c r="E470" s="165" t="s">
        <v>595</v>
      </c>
      <c r="F470" s="275" t="s">
        <v>596</v>
      </c>
      <c r="G470" s="276"/>
      <c r="H470" s="276"/>
      <c r="I470" s="276"/>
      <c r="J470" s="166" t="s">
        <v>210</v>
      </c>
      <c r="K470" s="167">
        <v>4.0999999999999996</v>
      </c>
      <c r="L470" s="277">
        <v>0</v>
      </c>
      <c r="M470" s="276"/>
      <c r="N470" s="278">
        <f>ROUND(L470*K470,3)</f>
        <v>0</v>
      </c>
      <c r="O470" s="276"/>
      <c r="P470" s="276"/>
      <c r="Q470" s="276"/>
      <c r="R470" s="36"/>
      <c r="T470" s="168" t="s">
        <v>18</v>
      </c>
      <c r="U470" s="43" t="s">
        <v>44</v>
      </c>
      <c r="V470" s="35"/>
      <c r="W470" s="169">
        <f>V470*K470</f>
        <v>0</v>
      </c>
      <c r="X470" s="169">
        <v>0</v>
      </c>
      <c r="Y470" s="169">
        <f>X470*K470</f>
        <v>0</v>
      </c>
      <c r="Z470" s="169">
        <v>4.3200000000000001E-3</v>
      </c>
      <c r="AA470" s="170">
        <f>Z470*K470</f>
        <v>1.7711999999999999E-2</v>
      </c>
      <c r="AR470" s="17" t="s">
        <v>239</v>
      </c>
      <c r="AT470" s="17" t="s">
        <v>155</v>
      </c>
      <c r="AU470" s="17" t="s">
        <v>133</v>
      </c>
      <c r="AY470" s="17" t="s">
        <v>154</v>
      </c>
      <c r="BE470" s="109">
        <f>IF(U470="základná",N470,0)</f>
        <v>0</v>
      </c>
      <c r="BF470" s="109">
        <f>IF(U470="znížená",N470,0)</f>
        <v>0</v>
      </c>
      <c r="BG470" s="109">
        <f>IF(U470="zákl. prenesená",N470,0)</f>
        <v>0</v>
      </c>
      <c r="BH470" s="109">
        <f>IF(U470="zníž. prenesená",N470,0)</f>
        <v>0</v>
      </c>
      <c r="BI470" s="109">
        <f>IF(U470="nulová",N470,0)</f>
        <v>0</v>
      </c>
      <c r="BJ470" s="17" t="s">
        <v>133</v>
      </c>
      <c r="BK470" s="171">
        <f>ROUND(L470*K470,3)</f>
        <v>0</v>
      </c>
      <c r="BL470" s="17" t="s">
        <v>239</v>
      </c>
      <c r="BM470" s="17" t="s">
        <v>597</v>
      </c>
    </row>
    <row r="471" spans="2:65" s="12" customFormat="1" ht="31.5" customHeight="1" x14ac:dyDescent="0.3">
      <c r="B471" s="189"/>
      <c r="C471" s="190"/>
      <c r="D471" s="190"/>
      <c r="E471" s="191" t="s">
        <v>18</v>
      </c>
      <c r="F471" s="284" t="s">
        <v>598</v>
      </c>
      <c r="G471" s="285"/>
      <c r="H471" s="285"/>
      <c r="I471" s="285"/>
      <c r="J471" s="190"/>
      <c r="K471" s="192" t="s">
        <v>18</v>
      </c>
      <c r="L471" s="190"/>
      <c r="M471" s="190"/>
      <c r="N471" s="190"/>
      <c r="O471" s="190"/>
      <c r="P471" s="190"/>
      <c r="Q471" s="190"/>
      <c r="R471" s="193"/>
      <c r="T471" s="194"/>
      <c r="U471" s="190"/>
      <c r="V471" s="190"/>
      <c r="W471" s="190"/>
      <c r="X471" s="190"/>
      <c r="Y471" s="190"/>
      <c r="Z471" s="190"/>
      <c r="AA471" s="195"/>
      <c r="AT471" s="196" t="s">
        <v>162</v>
      </c>
      <c r="AU471" s="196" t="s">
        <v>133</v>
      </c>
      <c r="AV471" s="12" t="s">
        <v>84</v>
      </c>
      <c r="AW471" s="12" t="s">
        <v>32</v>
      </c>
      <c r="AX471" s="12" t="s">
        <v>77</v>
      </c>
      <c r="AY471" s="196" t="s">
        <v>154</v>
      </c>
    </row>
    <row r="472" spans="2:65" s="10" customFormat="1" ht="22.5" customHeight="1" x14ac:dyDescent="0.3">
      <c r="B472" s="172"/>
      <c r="C472" s="173"/>
      <c r="D472" s="173"/>
      <c r="E472" s="174" t="s">
        <v>18</v>
      </c>
      <c r="F472" s="281" t="s">
        <v>593</v>
      </c>
      <c r="G472" s="280"/>
      <c r="H472" s="280"/>
      <c r="I472" s="280"/>
      <c r="J472" s="173"/>
      <c r="K472" s="175">
        <v>4.0999999999999996</v>
      </c>
      <c r="L472" s="173"/>
      <c r="M472" s="173"/>
      <c r="N472" s="173"/>
      <c r="O472" s="173"/>
      <c r="P472" s="173"/>
      <c r="Q472" s="173"/>
      <c r="R472" s="176"/>
      <c r="T472" s="177"/>
      <c r="U472" s="173"/>
      <c r="V472" s="173"/>
      <c r="W472" s="173"/>
      <c r="X472" s="173"/>
      <c r="Y472" s="173"/>
      <c r="Z472" s="173"/>
      <c r="AA472" s="178"/>
      <c r="AT472" s="179" t="s">
        <v>162</v>
      </c>
      <c r="AU472" s="179" t="s">
        <v>133</v>
      </c>
      <c r="AV472" s="10" t="s">
        <v>133</v>
      </c>
      <c r="AW472" s="10" t="s">
        <v>32</v>
      </c>
      <c r="AX472" s="10" t="s">
        <v>84</v>
      </c>
      <c r="AY472" s="179" t="s">
        <v>154</v>
      </c>
    </row>
    <row r="473" spans="2:65" s="1" customFormat="1" ht="31.5" customHeight="1" x14ac:dyDescent="0.3">
      <c r="B473" s="34"/>
      <c r="C473" s="164" t="s">
        <v>599</v>
      </c>
      <c r="D473" s="164" t="s">
        <v>155</v>
      </c>
      <c r="E473" s="165" t="s">
        <v>600</v>
      </c>
      <c r="F473" s="275" t="s">
        <v>601</v>
      </c>
      <c r="G473" s="276"/>
      <c r="H473" s="276"/>
      <c r="I473" s="276"/>
      <c r="J473" s="166" t="s">
        <v>210</v>
      </c>
      <c r="K473" s="167">
        <v>876</v>
      </c>
      <c r="L473" s="277">
        <v>0</v>
      </c>
      <c r="M473" s="276"/>
      <c r="N473" s="278">
        <f>ROUND(L473*K473,3)</f>
        <v>0</v>
      </c>
      <c r="O473" s="276"/>
      <c r="P473" s="276"/>
      <c r="Q473" s="276"/>
      <c r="R473" s="36"/>
      <c r="T473" s="168" t="s">
        <v>18</v>
      </c>
      <c r="U473" s="43" t="s">
        <v>44</v>
      </c>
      <c r="V473" s="35"/>
      <c r="W473" s="169">
        <f>V473*K473</f>
        <v>0</v>
      </c>
      <c r="X473" s="169">
        <v>0</v>
      </c>
      <c r="Y473" s="169">
        <f>X473*K473</f>
        <v>0</v>
      </c>
      <c r="Z473" s="169">
        <v>0</v>
      </c>
      <c r="AA473" s="170">
        <f>Z473*K473</f>
        <v>0</v>
      </c>
      <c r="AR473" s="17" t="s">
        <v>239</v>
      </c>
      <c r="AT473" s="17" t="s">
        <v>155</v>
      </c>
      <c r="AU473" s="17" t="s">
        <v>133</v>
      </c>
      <c r="AY473" s="17" t="s">
        <v>154</v>
      </c>
      <c r="BE473" s="109">
        <f>IF(U473="základná",N473,0)</f>
        <v>0</v>
      </c>
      <c r="BF473" s="109">
        <f>IF(U473="znížená",N473,0)</f>
        <v>0</v>
      </c>
      <c r="BG473" s="109">
        <f>IF(U473="zákl. prenesená",N473,0)</f>
        <v>0</v>
      </c>
      <c r="BH473" s="109">
        <f>IF(U473="zníž. prenesená",N473,0)</f>
        <v>0</v>
      </c>
      <c r="BI473" s="109">
        <f>IF(U473="nulová",N473,0)</f>
        <v>0</v>
      </c>
      <c r="BJ473" s="17" t="s">
        <v>133</v>
      </c>
      <c r="BK473" s="171">
        <f>ROUND(L473*K473,3)</f>
        <v>0</v>
      </c>
      <c r="BL473" s="17" t="s">
        <v>239</v>
      </c>
      <c r="BM473" s="17" t="s">
        <v>602</v>
      </c>
    </row>
    <row r="474" spans="2:65" s="10" customFormat="1" ht="22.5" customHeight="1" x14ac:dyDescent="0.3">
      <c r="B474" s="172"/>
      <c r="C474" s="173"/>
      <c r="D474" s="173"/>
      <c r="E474" s="174" t="s">
        <v>18</v>
      </c>
      <c r="F474" s="279" t="s">
        <v>603</v>
      </c>
      <c r="G474" s="280"/>
      <c r="H474" s="280"/>
      <c r="I474" s="280"/>
      <c r="J474" s="173"/>
      <c r="K474" s="175">
        <v>394</v>
      </c>
      <c r="L474" s="173"/>
      <c r="M474" s="173"/>
      <c r="N474" s="173"/>
      <c r="O474" s="173"/>
      <c r="P474" s="173"/>
      <c r="Q474" s="173"/>
      <c r="R474" s="176"/>
      <c r="T474" s="177"/>
      <c r="U474" s="173"/>
      <c r="V474" s="173"/>
      <c r="W474" s="173"/>
      <c r="X474" s="173"/>
      <c r="Y474" s="173"/>
      <c r="Z474" s="173"/>
      <c r="AA474" s="178"/>
      <c r="AT474" s="179" t="s">
        <v>162</v>
      </c>
      <c r="AU474" s="179" t="s">
        <v>133</v>
      </c>
      <c r="AV474" s="10" t="s">
        <v>133</v>
      </c>
      <c r="AW474" s="10" t="s">
        <v>32</v>
      </c>
      <c r="AX474" s="10" t="s">
        <v>77</v>
      </c>
      <c r="AY474" s="179" t="s">
        <v>154</v>
      </c>
    </row>
    <row r="475" spans="2:65" s="10" customFormat="1" ht="22.5" customHeight="1" x14ac:dyDescent="0.3">
      <c r="B475" s="172"/>
      <c r="C475" s="173"/>
      <c r="D475" s="173"/>
      <c r="E475" s="174" t="s">
        <v>18</v>
      </c>
      <c r="F475" s="281" t="s">
        <v>604</v>
      </c>
      <c r="G475" s="280"/>
      <c r="H475" s="280"/>
      <c r="I475" s="280"/>
      <c r="J475" s="173"/>
      <c r="K475" s="175">
        <v>167</v>
      </c>
      <c r="L475" s="173"/>
      <c r="M475" s="173"/>
      <c r="N475" s="173"/>
      <c r="O475" s="173"/>
      <c r="P475" s="173"/>
      <c r="Q475" s="173"/>
      <c r="R475" s="176"/>
      <c r="T475" s="177"/>
      <c r="U475" s="173"/>
      <c r="V475" s="173"/>
      <c r="W475" s="173"/>
      <c r="X475" s="173"/>
      <c r="Y475" s="173"/>
      <c r="Z475" s="173"/>
      <c r="AA475" s="178"/>
      <c r="AT475" s="179" t="s">
        <v>162</v>
      </c>
      <c r="AU475" s="179" t="s">
        <v>133</v>
      </c>
      <c r="AV475" s="10" t="s">
        <v>133</v>
      </c>
      <c r="AW475" s="10" t="s">
        <v>32</v>
      </c>
      <c r="AX475" s="10" t="s">
        <v>77</v>
      </c>
      <c r="AY475" s="179" t="s">
        <v>154</v>
      </c>
    </row>
    <row r="476" spans="2:65" s="10" customFormat="1" ht="22.5" customHeight="1" x14ac:dyDescent="0.3">
      <c r="B476" s="172"/>
      <c r="C476" s="173"/>
      <c r="D476" s="173"/>
      <c r="E476" s="174" t="s">
        <v>18</v>
      </c>
      <c r="F476" s="281" t="s">
        <v>605</v>
      </c>
      <c r="G476" s="280"/>
      <c r="H476" s="280"/>
      <c r="I476" s="280"/>
      <c r="J476" s="173"/>
      <c r="K476" s="175">
        <v>241</v>
      </c>
      <c r="L476" s="173"/>
      <c r="M476" s="173"/>
      <c r="N476" s="173"/>
      <c r="O476" s="173"/>
      <c r="P476" s="173"/>
      <c r="Q476" s="173"/>
      <c r="R476" s="176"/>
      <c r="T476" s="177"/>
      <c r="U476" s="173"/>
      <c r="V476" s="173"/>
      <c r="W476" s="173"/>
      <c r="X476" s="173"/>
      <c r="Y476" s="173"/>
      <c r="Z476" s="173"/>
      <c r="AA476" s="178"/>
      <c r="AT476" s="179" t="s">
        <v>162</v>
      </c>
      <c r="AU476" s="179" t="s">
        <v>133</v>
      </c>
      <c r="AV476" s="10" t="s">
        <v>133</v>
      </c>
      <c r="AW476" s="10" t="s">
        <v>32</v>
      </c>
      <c r="AX476" s="10" t="s">
        <v>77</v>
      </c>
      <c r="AY476" s="179" t="s">
        <v>154</v>
      </c>
    </row>
    <row r="477" spans="2:65" s="10" customFormat="1" ht="22.5" customHeight="1" x14ac:dyDescent="0.3">
      <c r="B477" s="172"/>
      <c r="C477" s="173"/>
      <c r="D477" s="173"/>
      <c r="E477" s="174" t="s">
        <v>18</v>
      </c>
      <c r="F477" s="281" t="s">
        <v>606</v>
      </c>
      <c r="G477" s="280"/>
      <c r="H477" s="280"/>
      <c r="I477" s="280"/>
      <c r="J477" s="173"/>
      <c r="K477" s="175">
        <v>74</v>
      </c>
      <c r="L477" s="173"/>
      <c r="M477" s="173"/>
      <c r="N477" s="173"/>
      <c r="O477" s="173"/>
      <c r="P477" s="173"/>
      <c r="Q477" s="173"/>
      <c r="R477" s="176"/>
      <c r="T477" s="177"/>
      <c r="U477" s="173"/>
      <c r="V477" s="173"/>
      <c r="W477" s="173"/>
      <c r="X477" s="173"/>
      <c r="Y477" s="173"/>
      <c r="Z477" s="173"/>
      <c r="AA477" s="178"/>
      <c r="AT477" s="179" t="s">
        <v>162</v>
      </c>
      <c r="AU477" s="179" t="s">
        <v>133</v>
      </c>
      <c r="AV477" s="10" t="s">
        <v>133</v>
      </c>
      <c r="AW477" s="10" t="s">
        <v>32</v>
      </c>
      <c r="AX477" s="10" t="s">
        <v>77</v>
      </c>
      <c r="AY477" s="179" t="s">
        <v>154</v>
      </c>
    </row>
    <row r="478" spans="2:65" s="11" customFormat="1" ht="22.5" customHeight="1" x14ac:dyDescent="0.3">
      <c r="B478" s="180"/>
      <c r="C478" s="181"/>
      <c r="D478" s="181"/>
      <c r="E478" s="182" t="s">
        <v>18</v>
      </c>
      <c r="F478" s="282" t="s">
        <v>164</v>
      </c>
      <c r="G478" s="283"/>
      <c r="H478" s="283"/>
      <c r="I478" s="283"/>
      <c r="J478" s="181"/>
      <c r="K478" s="183">
        <v>876</v>
      </c>
      <c r="L478" s="181"/>
      <c r="M478" s="181"/>
      <c r="N478" s="181"/>
      <c r="O478" s="181"/>
      <c r="P478" s="181"/>
      <c r="Q478" s="181"/>
      <c r="R478" s="184"/>
      <c r="T478" s="185"/>
      <c r="U478" s="181"/>
      <c r="V478" s="181"/>
      <c r="W478" s="181"/>
      <c r="X478" s="181"/>
      <c r="Y478" s="181"/>
      <c r="Z478" s="181"/>
      <c r="AA478" s="186"/>
      <c r="AT478" s="187" t="s">
        <v>162</v>
      </c>
      <c r="AU478" s="187" t="s">
        <v>133</v>
      </c>
      <c r="AV478" s="11" t="s">
        <v>159</v>
      </c>
      <c r="AW478" s="11" t="s">
        <v>32</v>
      </c>
      <c r="AX478" s="11" t="s">
        <v>84</v>
      </c>
      <c r="AY478" s="187" t="s">
        <v>154</v>
      </c>
    </row>
    <row r="479" spans="2:65" s="1" customFormat="1" ht="31.5" customHeight="1" x14ac:dyDescent="0.3">
      <c r="B479" s="34"/>
      <c r="C479" s="164" t="s">
        <v>607</v>
      </c>
      <c r="D479" s="164" t="s">
        <v>155</v>
      </c>
      <c r="E479" s="165" t="s">
        <v>608</v>
      </c>
      <c r="F479" s="275" t="s">
        <v>609</v>
      </c>
      <c r="G479" s="276"/>
      <c r="H479" s="276"/>
      <c r="I479" s="276"/>
      <c r="J479" s="166" t="s">
        <v>217</v>
      </c>
      <c r="K479" s="167">
        <v>45.314</v>
      </c>
      <c r="L479" s="277">
        <v>0</v>
      </c>
      <c r="M479" s="276"/>
      <c r="N479" s="278">
        <f>ROUND(L479*K479,3)</f>
        <v>0</v>
      </c>
      <c r="O479" s="276"/>
      <c r="P479" s="276"/>
      <c r="Q479" s="276"/>
      <c r="R479" s="36"/>
      <c r="T479" s="168" t="s">
        <v>18</v>
      </c>
      <c r="U479" s="43" t="s">
        <v>44</v>
      </c>
      <c r="V479" s="35"/>
      <c r="W479" s="169">
        <f>V479*K479</f>
        <v>0</v>
      </c>
      <c r="X479" s="169">
        <v>0</v>
      </c>
      <c r="Y479" s="169">
        <f>X479*K479</f>
        <v>0</v>
      </c>
      <c r="Z479" s="169">
        <v>0</v>
      </c>
      <c r="AA479" s="170">
        <f>Z479*K479</f>
        <v>0</v>
      </c>
      <c r="AR479" s="17" t="s">
        <v>239</v>
      </c>
      <c r="AT479" s="17" t="s">
        <v>155</v>
      </c>
      <c r="AU479" s="17" t="s">
        <v>133</v>
      </c>
      <c r="AY479" s="17" t="s">
        <v>154</v>
      </c>
      <c r="BE479" s="109">
        <f>IF(U479="základná",N479,0)</f>
        <v>0</v>
      </c>
      <c r="BF479" s="109">
        <f>IF(U479="znížená",N479,0)</f>
        <v>0</v>
      </c>
      <c r="BG479" s="109">
        <f>IF(U479="zákl. prenesená",N479,0)</f>
        <v>0</v>
      </c>
      <c r="BH479" s="109">
        <f>IF(U479="zníž. prenesená",N479,0)</f>
        <v>0</v>
      </c>
      <c r="BI479" s="109">
        <f>IF(U479="nulová",N479,0)</f>
        <v>0</v>
      </c>
      <c r="BJ479" s="17" t="s">
        <v>133</v>
      </c>
      <c r="BK479" s="171">
        <f>ROUND(L479*K479,3)</f>
        <v>0</v>
      </c>
      <c r="BL479" s="17" t="s">
        <v>239</v>
      </c>
      <c r="BM479" s="17" t="s">
        <v>610</v>
      </c>
    </row>
    <row r="480" spans="2:65" s="9" customFormat="1" ht="29.85" customHeight="1" x14ac:dyDescent="0.3">
      <c r="B480" s="154"/>
      <c r="C480" s="155"/>
      <c r="D480" s="188" t="s">
        <v>122</v>
      </c>
      <c r="E480" s="188"/>
      <c r="F480" s="188"/>
      <c r="G480" s="188"/>
      <c r="H480" s="188"/>
      <c r="I480" s="188"/>
      <c r="J480" s="188"/>
      <c r="K480" s="188"/>
      <c r="L480" s="188"/>
      <c r="M480" s="188"/>
      <c r="N480" s="306">
        <f>BK480</f>
        <v>0</v>
      </c>
      <c r="O480" s="307"/>
      <c r="P480" s="307"/>
      <c r="Q480" s="307"/>
      <c r="R480" s="157"/>
      <c r="T480" s="158"/>
      <c r="U480" s="155"/>
      <c r="V480" s="155"/>
      <c r="W480" s="159">
        <f>SUM(W481:W508)</f>
        <v>0</v>
      </c>
      <c r="X480" s="155"/>
      <c r="Y480" s="159">
        <f>SUM(Y481:Y508)</f>
        <v>2.4403799999999996E-2</v>
      </c>
      <c r="Z480" s="155"/>
      <c r="AA480" s="160">
        <f>SUM(AA481:AA508)</f>
        <v>0.13672999999999999</v>
      </c>
      <c r="AR480" s="161" t="s">
        <v>133</v>
      </c>
      <c r="AT480" s="162" t="s">
        <v>76</v>
      </c>
      <c r="AU480" s="162" t="s">
        <v>84</v>
      </c>
      <c r="AY480" s="161" t="s">
        <v>154</v>
      </c>
      <c r="BK480" s="163">
        <f>SUM(BK481:BK508)</f>
        <v>0</v>
      </c>
    </row>
    <row r="481" spans="2:65" s="1" customFormat="1" ht="44.25" customHeight="1" x14ac:dyDescent="0.3">
      <c r="B481" s="34"/>
      <c r="C481" s="164" t="s">
        <v>611</v>
      </c>
      <c r="D481" s="164" t="s">
        <v>155</v>
      </c>
      <c r="E481" s="165" t="s">
        <v>612</v>
      </c>
      <c r="F481" s="275" t="s">
        <v>613</v>
      </c>
      <c r="G481" s="276"/>
      <c r="H481" s="276"/>
      <c r="I481" s="276"/>
      <c r="J481" s="166" t="s">
        <v>283</v>
      </c>
      <c r="K481" s="167">
        <v>4</v>
      </c>
      <c r="L481" s="277">
        <v>0</v>
      </c>
      <c r="M481" s="276"/>
      <c r="N481" s="278">
        <f>ROUND(L481*K481,3)</f>
        <v>0</v>
      </c>
      <c r="O481" s="276"/>
      <c r="P481" s="276"/>
      <c r="Q481" s="276"/>
      <c r="R481" s="36"/>
      <c r="T481" s="168" t="s">
        <v>18</v>
      </c>
      <c r="U481" s="43" t="s">
        <v>44</v>
      </c>
      <c r="V481" s="35"/>
      <c r="W481" s="169">
        <f>V481*K481</f>
        <v>0</v>
      </c>
      <c r="X481" s="169">
        <v>0</v>
      </c>
      <c r="Y481" s="169">
        <f>X481*K481</f>
        <v>0</v>
      </c>
      <c r="Z481" s="169">
        <v>0</v>
      </c>
      <c r="AA481" s="170">
        <f>Z481*K481</f>
        <v>0</v>
      </c>
      <c r="AR481" s="17" t="s">
        <v>239</v>
      </c>
      <c r="AT481" s="17" t="s">
        <v>155</v>
      </c>
      <c r="AU481" s="17" t="s">
        <v>133</v>
      </c>
      <c r="AY481" s="17" t="s">
        <v>154</v>
      </c>
      <c r="BE481" s="109">
        <f>IF(U481="základná",N481,0)</f>
        <v>0</v>
      </c>
      <c r="BF481" s="109">
        <f>IF(U481="znížená",N481,0)</f>
        <v>0</v>
      </c>
      <c r="BG481" s="109">
        <f>IF(U481="zákl. prenesená",N481,0)</f>
        <v>0</v>
      </c>
      <c r="BH481" s="109">
        <f>IF(U481="zníž. prenesená",N481,0)</f>
        <v>0</v>
      </c>
      <c r="BI481" s="109">
        <f>IF(U481="nulová",N481,0)</f>
        <v>0</v>
      </c>
      <c r="BJ481" s="17" t="s">
        <v>133</v>
      </c>
      <c r="BK481" s="171">
        <f>ROUND(L481*K481,3)</f>
        <v>0</v>
      </c>
      <c r="BL481" s="17" t="s">
        <v>239</v>
      </c>
      <c r="BM481" s="17" t="s">
        <v>614</v>
      </c>
    </row>
    <row r="482" spans="2:65" s="12" customFormat="1" ht="22.5" customHeight="1" x14ac:dyDescent="0.3">
      <c r="B482" s="189"/>
      <c r="C482" s="190"/>
      <c r="D482" s="190"/>
      <c r="E482" s="191" t="s">
        <v>18</v>
      </c>
      <c r="F482" s="284" t="s">
        <v>615</v>
      </c>
      <c r="G482" s="285"/>
      <c r="H482" s="285"/>
      <c r="I482" s="285"/>
      <c r="J482" s="190"/>
      <c r="K482" s="192" t="s">
        <v>18</v>
      </c>
      <c r="L482" s="190"/>
      <c r="M482" s="190"/>
      <c r="N482" s="190"/>
      <c r="O482" s="190"/>
      <c r="P482" s="190"/>
      <c r="Q482" s="190"/>
      <c r="R482" s="193"/>
      <c r="T482" s="194"/>
      <c r="U482" s="190"/>
      <c r="V482" s="190"/>
      <c r="W482" s="190"/>
      <c r="X482" s="190"/>
      <c r="Y482" s="190"/>
      <c r="Z482" s="190"/>
      <c r="AA482" s="195"/>
      <c r="AT482" s="196" t="s">
        <v>162</v>
      </c>
      <c r="AU482" s="196" t="s">
        <v>133</v>
      </c>
      <c r="AV482" s="12" t="s">
        <v>84</v>
      </c>
      <c r="AW482" s="12" t="s">
        <v>32</v>
      </c>
      <c r="AX482" s="12" t="s">
        <v>77</v>
      </c>
      <c r="AY482" s="196" t="s">
        <v>154</v>
      </c>
    </row>
    <row r="483" spans="2:65" s="10" customFormat="1" ht="22.5" customHeight="1" x14ac:dyDescent="0.3">
      <c r="B483" s="172"/>
      <c r="C483" s="173"/>
      <c r="D483" s="173"/>
      <c r="E483" s="174" t="s">
        <v>18</v>
      </c>
      <c r="F483" s="281" t="s">
        <v>159</v>
      </c>
      <c r="G483" s="280"/>
      <c r="H483" s="280"/>
      <c r="I483" s="280"/>
      <c r="J483" s="173"/>
      <c r="K483" s="175">
        <v>4</v>
      </c>
      <c r="L483" s="173"/>
      <c r="M483" s="173"/>
      <c r="N483" s="173"/>
      <c r="O483" s="173"/>
      <c r="P483" s="173"/>
      <c r="Q483" s="173"/>
      <c r="R483" s="176"/>
      <c r="T483" s="177"/>
      <c r="U483" s="173"/>
      <c r="V483" s="173"/>
      <c r="W483" s="173"/>
      <c r="X483" s="173"/>
      <c r="Y483" s="173"/>
      <c r="Z483" s="173"/>
      <c r="AA483" s="178"/>
      <c r="AT483" s="179" t="s">
        <v>162</v>
      </c>
      <c r="AU483" s="179" t="s">
        <v>133</v>
      </c>
      <c r="AV483" s="10" t="s">
        <v>133</v>
      </c>
      <c r="AW483" s="10" t="s">
        <v>32</v>
      </c>
      <c r="AX483" s="10" t="s">
        <v>84</v>
      </c>
      <c r="AY483" s="179" t="s">
        <v>154</v>
      </c>
    </row>
    <row r="484" spans="2:65" s="1" customFormat="1" ht="31.5" customHeight="1" x14ac:dyDescent="0.3">
      <c r="B484" s="34"/>
      <c r="C484" s="197" t="s">
        <v>616</v>
      </c>
      <c r="D484" s="197" t="s">
        <v>267</v>
      </c>
      <c r="E484" s="198" t="s">
        <v>617</v>
      </c>
      <c r="F484" s="287" t="s">
        <v>618</v>
      </c>
      <c r="G484" s="288"/>
      <c r="H484" s="288"/>
      <c r="I484" s="288"/>
      <c r="J484" s="199" t="s">
        <v>389</v>
      </c>
      <c r="K484" s="200">
        <v>4</v>
      </c>
      <c r="L484" s="289">
        <v>0</v>
      </c>
      <c r="M484" s="288"/>
      <c r="N484" s="290">
        <f>ROUND(L484*K484,3)</f>
        <v>0</v>
      </c>
      <c r="O484" s="276"/>
      <c r="P484" s="276"/>
      <c r="Q484" s="276"/>
      <c r="R484" s="36"/>
      <c r="T484" s="168" t="s">
        <v>18</v>
      </c>
      <c r="U484" s="43" t="s">
        <v>44</v>
      </c>
      <c r="V484" s="35"/>
      <c r="W484" s="169">
        <f>V484*K484</f>
        <v>0</v>
      </c>
      <c r="X484" s="169">
        <v>0</v>
      </c>
      <c r="Y484" s="169">
        <f>X484*K484</f>
        <v>0</v>
      </c>
      <c r="Z484" s="169">
        <v>0</v>
      </c>
      <c r="AA484" s="170">
        <f>Z484*K484</f>
        <v>0</v>
      </c>
      <c r="AR484" s="17" t="s">
        <v>270</v>
      </c>
      <c r="AT484" s="17" t="s">
        <v>267</v>
      </c>
      <c r="AU484" s="17" t="s">
        <v>133</v>
      </c>
      <c r="AY484" s="17" t="s">
        <v>154</v>
      </c>
      <c r="BE484" s="109">
        <f>IF(U484="základná",N484,0)</f>
        <v>0</v>
      </c>
      <c r="BF484" s="109">
        <f>IF(U484="znížená",N484,0)</f>
        <v>0</v>
      </c>
      <c r="BG484" s="109">
        <f>IF(U484="zákl. prenesená",N484,0)</f>
        <v>0</v>
      </c>
      <c r="BH484" s="109">
        <f>IF(U484="zníž. prenesená",N484,0)</f>
        <v>0</v>
      </c>
      <c r="BI484" s="109">
        <f>IF(U484="nulová",N484,0)</f>
        <v>0</v>
      </c>
      <c r="BJ484" s="17" t="s">
        <v>133</v>
      </c>
      <c r="BK484" s="171">
        <f>ROUND(L484*K484,3)</f>
        <v>0</v>
      </c>
      <c r="BL484" s="17" t="s">
        <v>239</v>
      </c>
      <c r="BM484" s="17" t="s">
        <v>619</v>
      </c>
    </row>
    <row r="485" spans="2:65" s="12" customFormat="1" ht="22.5" customHeight="1" x14ac:dyDescent="0.3">
      <c r="B485" s="189"/>
      <c r="C485" s="190"/>
      <c r="D485" s="190"/>
      <c r="E485" s="191" t="s">
        <v>18</v>
      </c>
      <c r="F485" s="284" t="s">
        <v>615</v>
      </c>
      <c r="G485" s="285"/>
      <c r="H485" s="285"/>
      <c r="I485" s="285"/>
      <c r="J485" s="190"/>
      <c r="K485" s="192" t="s">
        <v>18</v>
      </c>
      <c r="L485" s="190"/>
      <c r="M485" s="190"/>
      <c r="N485" s="190"/>
      <c r="O485" s="190"/>
      <c r="P485" s="190"/>
      <c r="Q485" s="190"/>
      <c r="R485" s="193"/>
      <c r="T485" s="194"/>
      <c r="U485" s="190"/>
      <c r="V485" s="190"/>
      <c r="W485" s="190"/>
      <c r="X485" s="190"/>
      <c r="Y485" s="190"/>
      <c r="Z485" s="190"/>
      <c r="AA485" s="195"/>
      <c r="AT485" s="196" t="s">
        <v>162</v>
      </c>
      <c r="AU485" s="196" t="s">
        <v>133</v>
      </c>
      <c r="AV485" s="12" t="s">
        <v>84</v>
      </c>
      <c r="AW485" s="12" t="s">
        <v>32</v>
      </c>
      <c r="AX485" s="12" t="s">
        <v>77</v>
      </c>
      <c r="AY485" s="196" t="s">
        <v>154</v>
      </c>
    </row>
    <row r="486" spans="2:65" s="10" customFormat="1" ht="22.5" customHeight="1" x14ac:dyDescent="0.3">
      <c r="B486" s="172"/>
      <c r="C486" s="173"/>
      <c r="D486" s="173"/>
      <c r="E486" s="174" t="s">
        <v>18</v>
      </c>
      <c r="F486" s="281" t="s">
        <v>159</v>
      </c>
      <c r="G486" s="280"/>
      <c r="H486" s="280"/>
      <c r="I486" s="280"/>
      <c r="J486" s="173"/>
      <c r="K486" s="175">
        <v>4</v>
      </c>
      <c r="L486" s="173"/>
      <c r="M486" s="173"/>
      <c r="N486" s="173"/>
      <c r="O486" s="173"/>
      <c r="P486" s="173"/>
      <c r="Q486" s="173"/>
      <c r="R486" s="176"/>
      <c r="T486" s="177"/>
      <c r="U486" s="173"/>
      <c r="V486" s="173"/>
      <c r="W486" s="173"/>
      <c r="X486" s="173"/>
      <c r="Y486" s="173"/>
      <c r="Z486" s="173"/>
      <c r="AA486" s="178"/>
      <c r="AT486" s="179" t="s">
        <v>162</v>
      </c>
      <c r="AU486" s="179" t="s">
        <v>133</v>
      </c>
      <c r="AV486" s="10" t="s">
        <v>133</v>
      </c>
      <c r="AW486" s="10" t="s">
        <v>32</v>
      </c>
      <c r="AX486" s="10" t="s">
        <v>84</v>
      </c>
      <c r="AY486" s="179" t="s">
        <v>154</v>
      </c>
    </row>
    <row r="487" spans="2:65" s="1" customFormat="1" ht="44.25" customHeight="1" x14ac:dyDescent="0.3">
      <c r="B487" s="34"/>
      <c r="C487" s="164" t="s">
        <v>620</v>
      </c>
      <c r="D487" s="164" t="s">
        <v>155</v>
      </c>
      <c r="E487" s="165" t="s">
        <v>621</v>
      </c>
      <c r="F487" s="275" t="s">
        <v>622</v>
      </c>
      <c r="G487" s="276"/>
      <c r="H487" s="276"/>
      <c r="I487" s="276"/>
      <c r="J487" s="166" t="s">
        <v>283</v>
      </c>
      <c r="K487" s="167">
        <v>270</v>
      </c>
      <c r="L487" s="277">
        <v>0</v>
      </c>
      <c r="M487" s="276"/>
      <c r="N487" s="278">
        <f>ROUND(L487*K487,3)</f>
        <v>0</v>
      </c>
      <c r="O487" s="276"/>
      <c r="P487" s="276"/>
      <c r="Q487" s="276"/>
      <c r="R487" s="36"/>
      <c r="T487" s="168" t="s">
        <v>18</v>
      </c>
      <c r="U487" s="43" t="s">
        <v>44</v>
      </c>
      <c r="V487" s="35"/>
      <c r="W487" s="169">
        <f>V487*K487</f>
        <v>0</v>
      </c>
      <c r="X487" s="169">
        <v>6.0000000000000002E-5</v>
      </c>
      <c r="Y487" s="169">
        <f>X487*K487</f>
        <v>1.6199999999999999E-2</v>
      </c>
      <c r="Z487" s="169">
        <v>0</v>
      </c>
      <c r="AA487" s="170">
        <f>Z487*K487</f>
        <v>0</v>
      </c>
      <c r="AR487" s="17" t="s">
        <v>239</v>
      </c>
      <c r="AT487" s="17" t="s">
        <v>155</v>
      </c>
      <c r="AU487" s="17" t="s">
        <v>133</v>
      </c>
      <c r="AY487" s="17" t="s">
        <v>154</v>
      </c>
      <c r="BE487" s="109">
        <f>IF(U487="základná",N487,0)</f>
        <v>0</v>
      </c>
      <c r="BF487" s="109">
        <f>IF(U487="znížená",N487,0)</f>
        <v>0</v>
      </c>
      <c r="BG487" s="109">
        <f>IF(U487="zákl. prenesená",N487,0)</f>
        <v>0</v>
      </c>
      <c r="BH487" s="109">
        <f>IF(U487="zníž. prenesená",N487,0)</f>
        <v>0</v>
      </c>
      <c r="BI487" s="109">
        <f>IF(U487="nulová",N487,0)</f>
        <v>0</v>
      </c>
      <c r="BJ487" s="17" t="s">
        <v>133</v>
      </c>
      <c r="BK487" s="171">
        <f>ROUND(L487*K487,3)</f>
        <v>0</v>
      </c>
      <c r="BL487" s="17" t="s">
        <v>239</v>
      </c>
      <c r="BM487" s="17" t="s">
        <v>623</v>
      </c>
    </row>
    <row r="488" spans="2:65" s="12" customFormat="1" ht="22.5" customHeight="1" x14ac:dyDescent="0.3">
      <c r="B488" s="189"/>
      <c r="C488" s="190"/>
      <c r="D488" s="190"/>
      <c r="E488" s="191" t="s">
        <v>18</v>
      </c>
      <c r="F488" s="284" t="s">
        <v>624</v>
      </c>
      <c r="G488" s="285"/>
      <c r="H488" s="285"/>
      <c r="I488" s="285"/>
      <c r="J488" s="190"/>
      <c r="K488" s="192" t="s">
        <v>18</v>
      </c>
      <c r="L488" s="190"/>
      <c r="M488" s="190"/>
      <c r="N488" s="190"/>
      <c r="O488" s="190"/>
      <c r="P488" s="190"/>
      <c r="Q488" s="190"/>
      <c r="R488" s="193"/>
      <c r="T488" s="194"/>
      <c r="U488" s="190"/>
      <c r="V488" s="190"/>
      <c r="W488" s="190"/>
      <c r="X488" s="190"/>
      <c r="Y488" s="190"/>
      <c r="Z488" s="190"/>
      <c r="AA488" s="195"/>
      <c r="AT488" s="196" t="s">
        <v>162</v>
      </c>
      <c r="AU488" s="196" t="s">
        <v>133</v>
      </c>
      <c r="AV488" s="12" t="s">
        <v>84</v>
      </c>
      <c r="AW488" s="12" t="s">
        <v>32</v>
      </c>
      <c r="AX488" s="12" t="s">
        <v>77</v>
      </c>
      <c r="AY488" s="196" t="s">
        <v>154</v>
      </c>
    </row>
    <row r="489" spans="2:65" s="10" customFormat="1" ht="22.5" customHeight="1" x14ac:dyDescent="0.3">
      <c r="B489" s="172"/>
      <c r="C489" s="173"/>
      <c r="D489" s="173"/>
      <c r="E489" s="174" t="s">
        <v>18</v>
      </c>
      <c r="F489" s="281" t="s">
        <v>625</v>
      </c>
      <c r="G489" s="280"/>
      <c r="H489" s="280"/>
      <c r="I489" s="280"/>
      <c r="J489" s="173"/>
      <c r="K489" s="175">
        <v>150</v>
      </c>
      <c r="L489" s="173"/>
      <c r="M489" s="173"/>
      <c r="N489" s="173"/>
      <c r="O489" s="173"/>
      <c r="P489" s="173"/>
      <c r="Q489" s="173"/>
      <c r="R489" s="176"/>
      <c r="T489" s="177"/>
      <c r="U489" s="173"/>
      <c r="V489" s="173"/>
      <c r="W489" s="173"/>
      <c r="X489" s="173"/>
      <c r="Y489" s="173"/>
      <c r="Z489" s="173"/>
      <c r="AA489" s="178"/>
      <c r="AT489" s="179" t="s">
        <v>162</v>
      </c>
      <c r="AU489" s="179" t="s">
        <v>133</v>
      </c>
      <c r="AV489" s="10" t="s">
        <v>133</v>
      </c>
      <c r="AW489" s="10" t="s">
        <v>32</v>
      </c>
      <c r="AX489" s="10" t="s">
        <v>77</v>
      </c>
      <c r="AY489" s="179" t="s">
        <v>154</v>
      </c>
    </row>
    <row r="490" spans="2:65" s="12" customFormat="1" ht="22.5" customHeight="1" x14ac:dyDescent="0.3">
      <c r="B490" s="189"/>
      <c r="C490" s="190"/>
      <c r="D490" s="190"/>
      <c r="E490" s="191" t="s">
        <v>18</v>
      </c>
      <c r="F490" s="286" t="s">
        <v>626</v>
      </c>
      <c r="G490" s="285"/>
      <c r="H490" s="285"/>
      <c r="I490" s="285"/>
      <c r="J490" s="190"/>
      <c r="K490" s="192" t="s">
        <v>18</v>
      </c>
      <c r="L490" s="190"/>
      <c r="M490" s="190"/>
      <c r="N490" s="190"/>
      <c r="O490" s="190"/>
      <c r="P490" s="190"/>
      <c r="Q490" s="190"/>
      <c r="R490" s="193"/>
      <c r="T490" s="194"/>
      <c r="U490" s="190"/>
      <c r="V490" s="190"/>
      <c r="W490" s="190"/>
      <c r="X490" s="190"/>
      <c r="Y490" s="190"/>
      <c r="Z490" s="190"/>
      <c r="AA490" s="195"/>
      <c r="AT490" s="196" t="s">
        <v>162</v>
      </c>
      <c r="AU490" s="196" t="s">
        <v>133</v>
      </c>
      <c r="AV490" s="12" t="s">
        <v>84</v>
      </c>
      <c r="AW490" s="12" t="s">
        <v>32</v>
      </c>
      <c r="AX490" s="12" t="s">
        <v>77</v>
      </c>
      <c r="AY490" s="196" t="s">
        <v>154</v>
      </c>
    </row>
    <row r="491" spans="2:65" s="10" customFormat="1" ht="22.5" customHeight="1" x14ac:dyDescent="0.3">
      <c r="B491" s="172"/>
      <c r="C491" s="173"/>
      <c r="D491" s="173"/>
      <c r="E491" s="174" t="s">
        <v>18</v>
      </c>
      <c r="F491" s="281" t="s">
        <v>627</v>
      </c>
      <c r="G491" s="280"/>
      <c r="H491" s="280"/>
      <c r="I491" s="280"/>
      <c r="J491" s="173"/>
      <c r="K491" s="175">
        <v>120</v>
      </c>
      <c r="L491" s="173"/>
      <c r="M491" s="173"/>
      <c r="N491" s="173"/>
      <c r="O491" s="173"/>
      <c r="P491" s="173"/>
      <c r="Q491" s="173"/>
      <c r="R491" s="176"/>
      <c r="T491" s="177"/>
      <c r="U491" s="173"/>
      <c r="V491" s="173"/>
      <c r="W491" s="173"/>
      <c r="X491" s="173"/>
      <c r="Y491" s="173"/>
      <c r="Z491" s="173"/>
      <c r="AA491" s="178"/>
      <c r="AT491" s="179" t="s">
        <v>162</v>
      </c>
      <c r="AU491" s="179" t="s">
        <v>133</v>
      </c>
      <c r="AV491" s="10" t="s">
        <v>133</v>
      </c>
      <c r="AW491" s="10" t="s">
        <v>32</v>
      </c>
      <c r="AX491" s="10" t="s">
        <v>77</v>
      </c>
      <c r="AY491" s="179" t="s">
        <v>154</v>
      </c>
    </row>
    <row r="492" spans="2:65" s="11" customFormat="1" ht="22.5" customHeight="1" x14ac:dyDescent="0.3">
      <c r="B492" s="180"/>
      <c r="C492" s="181"/>
      <c r="D492" s="181"/>
      <c r="E492" s="182" t="s">
        <v>18</v>
      </c>
      <c r="F492" s="282" t="s">
        <v>164</v>
      </c>
      <c r="G492" s="283"/>
      <c r="H492" s="283"/>
      <c r="I492" s="283"/>
      <c r="J492" s="181"/>
      <c r="K492" s="183">
        <v>270</v>
      </c>
      <c r="L492" s="181"/>
      <c r="M492" s="181"/>
      <c r="N492" s="181"/>
      <c r="O492" s="181"/>
      <c r="P492" s="181"/>
      <c r="Q492" s="181"/>
      <c r="R492" s="184"/>
      <c r="T492" s="185"/>
      <c r="U492" s="181"/>
      <c r="V492" s="181"/>
      <c r="W492" s="181"/>
      <c r="X492" s="181"/>
      <c r="Y492" s="181"/>
      <c r="Z492" s="181"/>
      <c r="AA492" s="186"/>
      <c r="AT492" s="187" t="s">
        <v>162</v>
      </c>
      <c r="AU492" s="187" t="s">
        <v>133</v>
      </c>
      <c r="AV492" s="11" t="s">
        <v>159</v>
      </c>
      <c r="AW492" s="11" t="s">
        <v>32</v>
      </c>
      <c r="AX492" s="11" t="s">
        <v>84</v>
      </c>
      <c r="AY492" s="187" t="s">
        <v>154</v>
      </c>
    </row>
    <row r="493" spans="2:65" s="1" customFormat="1" ht="44.25" customHeight="1" x14ac:dyDescent="0.3">
      <c r="B493" s="34"/>
      <c r="C493" s="164" t="s">
        <v>628</v>
      </c>
      <c r="D493" s="164" t="s">
        <v>155</v>
      </c>
      <c r="E493" s="165" t="s">
        <v>629</v>
      </c>
      <c r="F493" s="275" t="s">
        <v>630</v>
      </c>
      <c r="G493" s="276"/>
      <c r="H493" s="276"/>
      <c r="I493" s="276"/>
      <c r="J493" s="166" t="s">
        <v>283</v>
      </c>
      <c r="K493" s="167">
        <v>270</v>
      </c>
      <c r="L493" s="277">
        <v>0</v>
      </c>
      <c r="M493" s="276"/>
      <c r="N493" s="278">
        <f>ROUND(L493*K493,3)</f>
        <v>0</v>
      </c>
      <c r="O493" s="276"/>
      <c r="P493" s="276"/>
      <c r="Q493" s="276"/>
      <c r="R493" s="36"/>
      <c r="T493" s="168" t="s">
        <v>18</v>
      </c>
      <c r="U493" s="43" t="s">
        <v>44</v>
      </c>
      <c r="V493" s="35"/>
      <c r="W493" s="169">
        <f>V493*K493</f>
        <v>0</v>
      </c>
      <c r="X493" s="169">
        <v>0</v>
      </c>
      <c r="Y493" s="169">
        <f>X493*K493</f>
        <v>0</v>
      </c>
      <c r="Z493" s="169">
        <v>0</v>
      </c>
      <c r="AA493" s="170">
        <f>Z493*K493</f>
        <v>0</v>
      </c>
      <c r="AR493" s="17" t="s">
        <v>239</v>
      </c>
      <c r="AT493" s="17" t="s">
        <v>155</v>
      </c>
      <c r="AU493" s="17" t="s">
        <v>133</v>
      </c>
      <c r="AY493" s="17" t="s">
        <v>154</v>
      </c>
      <c r="BE493" s="109">
        <f>IF(U493="základná",N493,0)</f>
        <v>0</v>
      </c>
      <c r="BF493" s="109">
        <f>IF(U493="znížená",N493,0)</f>
        <v>0</v>
      </c>
      <c r="BG493" s="109">
        <f>IF(U493="zákl. prenesená",N493,0)</f>
        <v>0</v>
      </c>
      <c r="BH493" s="109">
        <f>IF(U493="zníž. prenesená",N493,0)</f>
        <v>0</v>
      </c>
      <c r="BI493" s="109">
        <f>IF(U493="nulová",N493,0)</f>
        <v>0</v>
      </c>
      <c r="BJ493" s="17" t="s">
        <v>133</v>
      </c>
      <c r="BK493" s="171">
        <f>ROUND(L493*K493,3)</f>
        <v>0</v>
      </c>
      <c r="BL493" s="17" t="s">
        <v>239</v>
      </c>
      <c r="BM493" s="17" t="s">
        <v>631</v>
      </c>
    </row>
    <row r="494" spans="2:65" s="12" customFormat="1" ht="22.5" customHeight="1" x14ac:dyDescent="0.3">
      <c r="B494" s="189"/>
      <c r="C494" s="190"/>
      <c r="D494" s="190"/>
      <c r="E494" s="191" t="s">
        <v>18</v>
      </c>
      <c r="F494" s="284" t="s">
        <v>624</v>
      </c>
      <c r="G494" s="285"/>
      <c r="H494" s="285"/>
      <c r="I494" s="285"/>
      <c r="J494" s="190"/>
      <c r="K494" s="192" t="s">
        <v>18</v>
      </c>
      <c r="L494" s="190"/>
      <c r="M494" s="190"/>
      <c r="N494" s="190"/>
      <c r="O494" s="190"/>
      <c r="P494" s="190"/>
      <c r="Q494" s="190"/>
      <c r="R494" s="193"/>
      <c r="T494" s="194"/>
      <c r="U494" s="190"/>
      <c r="V494" s="190"/>
      <c r="W494" s="190"/>
      <c r="X494" s="190"/>
      <c r="Y494" s="190"/>
      <c r="Z494" s="190"/>
      <c r="AA494" s="195"/>
      <c r="AT494" s="196" t="s">
        <v>162</v>
      </c>
      <c r="AU494" s="196" t="s">
        <v>133</v>
      </c>
      <c r="AV494" s="12" t="s">
        <v>84</v>
      </c>
      <c r="AW494" s="12" t="s">
        <v>32</v>
      </c>
      <c r="AX494" s="12" t="s">
        <v>77</v>
      </c>
      <c r="AY494" s="196" t="s">
        <v>154</v>
      </c>
    </row>
    <row r="495" spans="2:65" s="10" customFormat="1" ht="22.5" customHeight="1" x14ac:dyDescent="0.3">
      <c r="B495" s="172"/>
      <c r="C495" s="173"/>
      <c r="D495" s="173"/>
      <c r="E495" s="174" t="s">
        <v>18</v>
      </c>
      <c r="F495" s="281" t="s">
        <v>625</v>
      </c>
      <c r="G495" s="280"/>
      <c r="H495" s="280"/>
      <c r="I495" s="280"/>
      <c r="J495" s="173"/>
      <c r="K495" s="175">
        <v>150</v>
      </c>
      <c r="L495" s="173"/>
      <c r="M495" s="173"/>
      <c r="N495" s="173"/>
      <c r="O495" s="173"/>
      <c r="P495" s="173"/>
      <c r="Q495" s="173"/>
      <c r="R495" s="176"/>
      <c r="T495" s="177"/>
      <c r="U495" s="173"/>
      <c r="V495" s="173"/>
      <c r="W495" s="173"/>
      <c r="X495" s="173"/>
      <c r="Y495" s="173"/>
      <c r="Z495" s="173"/>
      <c r="AA495" s="178"/>
      <c r="AT495" s="179" t="s">
        <v>162</v>
      </c>
      <c r="AU495" s="179" t="s">
        <v>133</v>
      </c>
      <c r="AV495" s="10" t="s">
        <v>133</v>
      </c>
      <c r="AW495" s="10" t="s">
        <v>32</v>
      </c>
      <c r="AX495" s="10" t="s">
        <v>77</v>
      </c>
      <c r="AY495" s="179" t="s">
        <v>154</v>
      </c>
    </row>
    <row r="496" spans="2:65" s="12" customFormat="1" ht="22.5" customHeight="1" x14ac:dyDescent="0.3">
      <c r="B496" s="189"/>
      <c r="C496" s="190"/>
      <c r="D496" s="190"/>
      <c r="E496" s="191" t="s">
        <v>18</v>
      </c>
      <c r="F496" s="286" t="s">
        <v>626</v>
      </c>
      <c r="G496" s="285"/>
      <c r="H496" s="285"/>
      <c r="I496" s="285"/>
      <c r="J496" s="190"/>
      <c r="K496" s="192" t="s">
        <v>18</v>
      </c>
      <c r="L496" s="190"/>
      <c r="M496" s="190"/>
      <c r="N496" s="190"/>
      <c r="O496" s="190"/>
      <c r="P496" s="190"/>
      <c r="Q496" s="190"/>
      <c r="R496" s="193"/>
      <c r="T496" s="194"/>
      <c r="U496" s="190"/>
      <c r="V496" s="190"/>
      <c r="W496" s="190"/>
      <c r="X496" s="190"/>
      <c r="Y496" s="190"/>
      <c r="Z496" s="190"/>
      <c r="AA496" s="195"/>
      <c r="AT496" s="196" t="s">
        <v>162</v>
      </c>
      <c r="AU496" s="196" t="s">
        <v>133</v>
      </c>
      <c r="AV496" s="12" t="s">
        <v>84</v>
      </c>
      <c r="AW496" s="12" t="s">
        <v>32</v>
      </c>
      <c r="AX496" s="12" t="s">
        <v>77</v>
      </c>
      <c r="AY496" s="196" t="s">
        <v>154</v>
      </c>
    </row>
    <row r="497" spans="2:65" s="10" customFormat="1" ht="22.5" customHeight="1" x14ac:dyDescent="0.3">
      <c r="B497" s="172"/>
      <c r="C497" s="173"/>
      <c r="D497" s="173"/>
      <c r="E497" s="174" t="s">
        <v>18</v>
      </c>
      <c r="F497" s="281" t="s">
        <v>627</v>
      </c>
      <c r="G497" s="280"/>
      <c r="H497" s="280"/>
      <c r="I497" s="280"/>
      <c r="J497" s="173"/>
      <c r="K497" s="175">
        <v>120</v>
      </c>
      <c r="L497" s="173"/>
      <c r="M497" s="173"/>
      <c r="N497" s="173"/>
      <c r="O497" s="173"/>
      <c r="P497" s="173"/>
      <c r="Q497" s="173"/>
      <c r="R497" s="176"/>
      <c r="T497" s="177"/>
      <c r="U497" s="173"/>
      <c r="V497" s="173"/>
      <c r="W497" s="173"/>
      <c r="X497" s="173"/>
      <c r="Y497" s="173"/>
      <c r="Z497" s="173"/>
      <c r="AA497" s="178"/>
      <c r="AT497" s="179" t="s">
        <v>162</v>
      </c>
      <c r="AU497" s="179" t="s">
        <v>133</v>
      </c>
      <c r="AV497" s="10" t="s">
        <v>133</v>
      </c>
      <c r="AW497" s="10" t="s">
        <v>32</v>
      </c>
      <c r="AX497" s="10" t="s">
        <v>77</v>
      </c>
      <c r="AY497" s="179" t="s">
        <v>154</v>
      </c>
    </row>
    <row r="498" spans="2:65" s="11" customFormat="1" ht="22.5" customHeight="1" x14ac:dyDescent="0.3">
      <c r="B498" s="180"/>
      <c r="C498" s="181"/>
      <c r="D498" s="181"/>
      <c r="E498" s="182" t="s">
        <v>18</v>
      </c>
      <c r="F498" s="282" t="s">
        <v>164</v>
      </c>
      <c r="G498" s="283"/>
      <c r="H498" s="283"/>
      <c r="I498" s="283"/>
      <c r="J498" s="181"/>
      <c r="K498" s="183">
        <v>270</v>
      </c>
      <c r="L498" s="181"/>
      <c r="M498" s="181"/>
      <c r="N498" s="181"/>
      <c r="O498" s="181"/>
      <c r="P498" s="181"/>
      <c r="Q498" s="181"/>
      <c r="R498" s="184"/>
      <c r="T498" s="185"/>
      <c r="U498" s="181"/>
      <c r="V498" s="181"/>
      <c r="W498" s="181"/>
      <c r="X498" s="181"/>
      <c r="Y498" s="181"/>
      <c r="Z498" s="181"/>
      <c r="AA498" s="186"/>
      <c r="AT498" s="187" t="s">
        <v>162</v>
      </c>
      <c r="AU498" s="187" t="s">
        <v>133</v>
      </c>
      <c r="AV498" s="11" t="s">
        <v>159</v>
      </c>
      <c r="AW498" s="11" t="s">
        <v>32</v>
      </c>
      <c r="AX498" s="11" t="s">
        <v>84</v>
      </c>
      <c r="AY498" s="187" t="s">
        <v>154</v>
      </c>
    </row>
    <row r="499" spans="2:65" s="1" customFormat="1" ht="44.25" customHeight="1" x14ac:dyDescent="0.3">
      <c r="B499" s="34"/>
      <c r="C499" s="164" t="s">
        <v>632</v>
      </c>
      <c r="D499" s="164" t="s">
        <v>155</v>
      </c>
      <c r="E499" s="165" t="s">
        <v>633</v>
      </c>
      <c r="F499" s="275" t="s">
        <v>634</v>
      </c>
      <c r="G499" s="276"/>
      <c r="H499" s="276"/>
      <c r="I499" s="276"/>
      <c r="J499" s="166" t="s">
        <v>283</v>
      </c>
      <c r="K499" s="167">
        <v>12</v>
      </c>
      <c r="L499" s="277">
        <v>0</v>
      </c>
      <c r="M499" s="276"/>
      <c r="N499" s="278">
        <f>ROUND(L499*K499,3)</f>
        <v>0</v>
      </c>
      <c r="O499" s="276"/>
      <c r="P499" s="276"/>
      <c r="Q499" s="276"/>
      <c r="R499" s="36"/>
      <c r="T499" s="168" t="s">
        <v>18</v>
      </c>
      <c r="U499" s="43" t="s">
        <v>44</v>
      </c>
      <c r="V499" s="35"/>
      <c r="W499" s="169">
        <f>V499*K499</f>
        <v>0</v>
      </c>
      <c r="X499" s="169">
        <v>0</v>
      </c>
      <c r="Y499" s="169">
        <f>X499*K499</f>
        <v>0</v>
      </c>
      <c r="Z499" s="169">
        <v>0</v>
      </c>
      <c r="AA499" s="170">
        <f>Z499*K499</f>
        <v>0</v>
      </c>
      <c r="AR499" s="17" t="s">
        <v>239</v>
      </c>
      <c r="AT499" s="17" t="s">
        <v>155</v>
      </c>
      <c r="AU499" s="17" t="s">
        <v>133</v>
      </c>
      <c r="AY499" s="17" t="s">
        <v>154</v>
      </c>
      <c r="BE499" s="109">
        <f>IF(U499="základná",N499,0)</f>
        <v>0</v>
      </c>
      <c r="BF499" s="109">
        <f>IF(U499="znížená",N499,0)</f>
        <v>0</v>
      </c>
      <c r="BG499" s="109">
        <f>IF(U499="zákl. prenesená",N499,0)</f>
        <v>0</v>
      </c>
      <c r="BH499" s="109">
        <f>IF(U499="zníž. prenesená",N499,0)</f>
        <v>0</v>
      </c>
      <c r="BI499" s="109">
        <f>IF(U499="nulová",N499,0)</f>
        <v>0</v>
      </c>
      <c r="BJ499" s="17" t="s">
        <v>133</v>
      </c>
      <c r="BK499" s="171">
        <f>ROUND(L499*K499,3)</f>
        <v>0</v>
      </c>
      <c r="BL499" s="17" t="s">
        <v>239</v>
      </c>
      <c r="BM499" s="17" t="s">
        <v>635</v>
      </c>
    </row>
    <row r="500" spans="2:65" s="12" customFormat="1" ht="22.5" customHeight="1" x14ac:dyDescent="0.3">
      <c r="B500" s="189"/>
      <c r="C500" s="190"/>
      <c r="D500" s="190"/>
      <c r="E500" s="191" t="s">
        <v>18</v>
      </c>
      <c r="F500" s="284" t="s">
        <v>636</v>
      </c>
      <c r="G500" s="285"/>
      <c r="H500" s="285"/>
      <c r="I500" s="285"/>
      <c r="J500" s="190"/>
      <c r="K500" s="192" t="s">
        <v>18</v>
      </c>
      <c r="L500" s="190"/>
      <c r="M500" s="190"/>
      <c r="N500" s="190"/>
      <c r="O500" s="190"/>
      <c r="P500" s="190"/>
      <c r="Q500" s="190"/>
      <c r="R500" s="193"/>
      <c r="T500" s="194"/>
      <c r="U500" s="190"/>
      <c r="V500" s="190"/>
      <c r="W500" s="190"/>
      <c r="X500" s="190"/>
      <c r="Y500" s="190"/>
      <c r="Z500" s="190"/>
      <c r="AA500" s="195"/>
      <c r="AT500" s="196" t="s">
        <v>162</v>
      </c>
      <c r="AU500" s="196" t="s">
        <v>133</v>
      </c>
      <c r="AV500" s="12" t="s">
        <v>84</v>
      </c>
      <c r="AW500" s="12" t="s">
        <v>32</v>
      </c>
      <c r="AX500" s="12" t="s">
        <v>77</v>
      </c>
      <c r="AY500" s="196" t="s">
        <v>154</v>
      </c>
    </row>
    <row r="501" spans="2:65" s="10" customFormat="1" ht="22.5" customHeight="1" x14ac:dyDescent="0.3">
      <c r="B501" s="172"/>
      <c r="C501" s="173"/>
      <c r="D501" s="173"/>
      <c r="E501" s="174" t="s">
        <v>18</v>
      </c>
      <c r="F501" s="281" t="s">
        <v>637</v>
      </c>
      <c r="G501" s="280"/>
      <c r="H501" s="280"/>
      <c r="I501" s="280"/>
      <c r="J501" s="173"/>
      <c r="K501" s="175">
        <v>12</v>
      </c>
      <c r="L501" s="173"/>
      <c r="M501" s="173"/>
      <c r="N501" s="173"/>
      <c r="O501" s="173"/>
      <c r="P501" s="173"/>
      <c r="Q501" s="173"/>
      <c r="R501" s="176"/>
      <c r="T501" s="177"/>
      <c r="U501" s="173"/>
      <c r="V501" s="173"/>
      <c r="W501" s="173"/>
      <c r="X501" s="173"/>
      <c r="Y501" s="173"/>
      <c r="Z501" s="173"/>
      <c r="AA501" s="178"/>
      <c r="AT501" s="179" t="s">
        <v>162</v>
      </c>
      <c r="AU501" s="179" t="s">
        <v>133</v>
      </c>
      <c r="AV501" s="10" t="s">
        <v>133</v>
      </c>
      <c r="AW501" s="10" t="s">
        <v>32</v>
      </c>
      <c r="AX501" s="10" t="s">
        <v>84</v>
      </c>
      <c r="AY501" s="179" t="s">
        <v>154</v>
      </c>
    </row>
    <row r="502" spans="2:65" s="1" customFormat="1" ht="44.25" customHeight="1" x14ac:dyDescent="0.3">
      <c r="B502" s="34"/>
      <c r="C502" s="164" t="s">
        <v>638</v>
      </c>
      <c r="D502" s="164" t="s">
        <v>155</v>
      </c>
      <c r="E502" s="165" t="s">
        <v>639</v>
      </c>
      <c r="F502" s="275" t="s">
        <v>640</v>
      </c>
      <c r="G502" s="276"/>
      <c r="H502" s="276"/>
      <c r="I502" s="276"/>
      <c r="J502" s="166" t="s">
        <v>283</v>
      </c>
      <c r="K502" s="167">
        <v>136.72999999999999</v>
      </c>
      <c r="L502" s="277">
        <v>0</v>
      </c>
      <c r="M502" s="276"/>
      <c r="N502" s="278">
        <f>ROUND(L502*K502,3)</f>
        <v>0</v>
      </c>
      <c r="O502" s="276"/>
      <c r="P502" s="276"/>
      <c r="Q502" s="276"/>
      <c r="R502" s="36"/>
      <c r="T502" s="168" t="s">
        <v>18</v>
      </c>
      <c r="U502" s="43" t="s">
        <v>44</v>
      </c>
      <c r="V502" s="35"/>
      <c r="W502" s="169">
        <f>V502*K502</f>
        <v>0</v>
      </c>
      <c r="X502" s="169">
        <v>6.0000000000000002E-5</v>
      </c>
      <c r="Y502" s="169">
        <f>X502*K502</f>
        <v>8.2037999999999989E-3</v>
      </c>
      <c r="Z502" s="169">
        <v>1E-3</v>
      </c>
      <c r="AA502" s="170">
        <f>Z502*K502</f>
        <v>0.13672999999999999</v>
      </c>
      <c r="AR502" s="17" t="s">
        <v>239</v>
      </c>
      <c r="AT502" s="17" t="s">
        <v>155</v>
      </c>
      <c r="AU502" s="17" t="s">
        <v>133</v>
      </c>
      <c r="AY502" s="17" t="s">
        <v>154</v>
      </c>
      <c r="BE502" s="109">
        <f>IF(U502="základná",N502,0)</f>
        <v>0</v>
      </c>
      <c r="BF502" s="109">
        <f>IF(U502="znížená",N502,0)</f>
        <v>0</v>
      </c>
      <c r="BG502" s="109">
        <f>IF(U502="zákl. prenesená",N502,0)</f>
        <v>0</v>
      </c>
      <c r="BH502" s="109">
        <f>IF(U502="zníž. prenesená",N502,0)</f>
        <v>0</v>
      </c>
      <c r="BI502" s="109">
        <f>IF(U502="nulová",N502,0)</f>
        <v>0</v>
      </c>
      <c r="BJ502" s="17" t="s">
        <v>133</v>
      </c>
      <c r="BK502" s="171">
        <f>ROUND(L502*K502,3)</f>
        <v>0</v>
      </c>
      <c r="BL502" s="17" t="s">
        <v>239</v>
      </c>
      <c r="BM502" s="17" t="s">
        <v>641</v>
      </c>
    </row>
    <row r="503" spans="2:65" s="12" customFormat="1" ht="22.5" customHeight="1" x14ac:dyDescent="0.3">
      <c r="B503" s="189"/>
      <c r="C503" s="190"/>
      <c r="D503" s="190"/>
      <c r="E503" s="191" t="s">
        <v>18</v>
      </c>
      <c r="F503" s="284" t="s">
        <v>642</v>
      </c>
      <c r="G503" s="285"/>
      <c r="H503" s="285"/>
      <c r="I503" s="285"/>
      <c r="J503" s="190"/>
      <c r="K503" s="192" t="s">
        <v>18</v>
      </c>
      <c r="L503" s="190"/>
      <c r="M503" s="190"/>
      <c r="N503" s="190"/>
      <c r="O503" s="190"/>
      <c r="P503" s="190"/>
      <c r="Q503" s="190"/>
      <c r="R503" s="193"/>
      <c r="T503" s="194"/>
      <c r="U503" s="190"/>
      <c r="V503" s="190"/>
      <c r="W503" s="190"/>
      <c r="X503" s="190"/>
      <c r="Y503" s="190"/>
      <c r="Z503" s="190"/>
      <c r="AA503" s="195"/>
      <c r="AT503" s="196" t="s">
        <v>162</v>
      </c>
      <c r="AU503" s="196" t="s">
        <v>133</v>
      </c>
      <c r="AV503" s="12" t="s">
        <v>84</v>
      </c>
      <c r="AW503" s="12" t="s">
        <v>32</v>
      </c>
      <c r="AX503" s="12" t="s">
        <v>77</v>
      </c>
      <c r="AY503" s="196" t="s">
        <v>154</v>
      </c>
    </row>
    <row r="504" spans="2:65" s="10" customFormat="1" ht="22.5" customHeight="1" x14ac:dyDescent="0.3">
      <c r="B504" s="172"/>
      <c r="C504" s="173"/>
      <c r="D504" s="173"/>
      <c r="E504" s="174" t="s">
        <v>18</v>
      </c>
      <c r="F504" s="281" t="s">
        <v>643</v>
      </c>
      <c r="G504" s="280"/>
      <c r="H504" s="280"/>
      <c r="I504" s="280"/>
      <c r="J504" s="173"/>
      <c r="K504" s="175">
        <v>72.040000000000006</v>
      </c>
      <c r="L504" s="173"/>
      <c r="M504" s="173"/>
      <c r="N504" s="173"/>
      <c r="O504" s="173"/>
      <c r="P504" s="173"/>
      <c r="Q504" s="173"/>
      <c r="R504" s="176"/>
      <c r="T504" s="177"/>
      <c r="U504" s="173"/>
      <c r="V504" s="173"/>
      <c r="W504" s="173"/>
      <c r="X504" s="173"/>
      <c r="Y504" s="173"/>
      <c r="Z504" s="173"/>
      <c r="AA504" s="178"/>
      <c r="AT504" s="179" t="s">
        <v>162</v>
      </c>
      <c r="AU504" s="179" t="s">
        <v>133</v>
      </c>
      <c r="AV504" s="10" t="s">
        <v>133</v>
      </c>
      <c r="AW504" s="10" t="s">
        <v>32</v>
      </c>
      <c r="AX504" s="10" t="s">
        <v>77</v>
      </c>
      <c r="AY504" s="179" t="s">
        <v>154</v>
      </c>
    </row>
    <row r="505" spans="2:65" s="12" customFormat="1" ht="22.5" customHeight="1" x14ac:dyDescent="0.3">
      <c r="B505" s="189"/>
      <c r="C505" s="190"/>
      <c r="D505" s="190"/>
      <c r="E505" s="191" t="s">
        <v>18</v>
      </c>
      <c r="F505" s="286" t="s">
        <v>644</v>
      </c>
      <c r="G505" s="285"/>
      <c r="H505" s="285"/>
      <c r="I505" s="285"/>
      <c r="J505" s="190"/>
      <c r="K505" s="192" t="s">
        <v>18</v>
      </c>
      <c r="L505" s="190"/>
      <c r="M505" s="190"/>
      <c r="N505" s="190"/>
      <c r="O505" s="190"/>
      <c r="P505" s="190"/>
      <c r="Q505" s="190"/>
      <c r="R505" s="193"/>
      <c r="T505" s="194"/>
      <c r="U505" s="190"/>
      <c r="V505" s="190"/>
      <c r="W505" s="190"/>
      <c r="X505" s="190"/>
      <c r="Y505" s="190"/>
      <c r="Z505" s="190"/>
      <c r="AA505" s="195"/>
      <c r="AT505" s="196" t="s">
        <v>162</v>
      </c>
      <c r="AU505" s="196" t="s">
        <v>133</v>
      </c>
      <c r="AV505" s="12" t="s">
        <v>84</v>
      </c>
      <c r="AW505" s="12" t="s">
        <v>32</v>
      </c>
      <c r="AX505" s="12" t="s">
        <v>77</v>
      </c>
      <c r="AY505" s="196" t="s">
        <v>154</v>
      </c>
    </row>
    <row r="506" spans="2:65" s="10" customFormat="1" ht="22.5" customHeight="1" x14ac:dyDescent="0.3">
      <c r="B506" s="172"/>
      <c r="C506" s="173"/>
      <c r="D506" s="173"/>
      <c r="E506" s="174" t="s">
        <v>18</v>
      </c>
      <c r="F506" s="281" t="s">
        <v>645</v>
      </c>
      <c r="G506" s="280"/>
      <c r="H506" s="280"/>
      <c r="I506" s="280"/>
      <c r="J506" s="173"/>
      <c r="K506" s="175">
        <v>64.69</v>
      </c>
      <c r="L506" s="173"/>
      <c r="M506" s="173"/>
      <c r="N506" s="173"/>
      <c r="O506" s="173"/>
      <c r="P506" s="173"/>
      <c r="Q506" s="173"/>
      <c r="R506" s="176"/>
      <c r="T506" s="177"/>
      <c r="U506" s="173"/>
      <c r="V506" s="173"/>
      <c r="W506" s="173"/>
      <c r="X506" s="173"/>
      <c r="Y506" s="173"/>
      <c r="Z506" s="173"/>
      <c r="AA506" s="178"/>
      <c r="AT506" s="179" t="s">
        <v>162</v>
      </c>
      <c r="AU506" s="179" t="s">
        <v>133</v>
      </c>
      <c r="AV506" s="10" t="s">
        <v>133</v>
      </c>
      <c r="AW506" s="10" t="s">
        <v>32</v>
      </c>
      <c r="AX506" s="10" t="s">
        <v>77</v>
      </c>
      <c r="AY506" s="179" t="s">
        <v>154</v>
      </c>
    </row>
    <row r="507" spans="2:65" s="11" customFormat="1" ht="22.5" customHeight="1" x14ac:dyDescent="0.3">
      <c r="B507" s="180"/>
      <c r="C507" s="181"/>
      <c r="D507" s="181"/>
      <c r="E507" s="182" t="s">
        <v>18</v>
      </c>
      <c r="F507" s="282" t="s">
        <v>164</v>
      </c>
      <c r="G507" s="283"/>
      <c r="H507" s="283"/>
      <c r="I507" s="283"/>
      <c r="J507" s="181"/>
      <c r="K507" s="183">
        <v>136.72999999999999</v>
      </c>
      <c r="L507" s="181"/>
      <c r="M507" s="181"/>
      <c r="N507" s="181"/>
      <c r="O507" s="181"/>
      <c r="P507" s="181"/>
      <c r="Q507" s="181"/>
      <c r="R507" s="184"/>
      <c r="T507" s="185"/>
      <c r="U507" s="181"/>
      <c r="V507" s="181"/>
      <c r="W507" s="181"/>
      <c r="X507" s="181"/>
      <c r="Y507" s="181"/>
      <c r="Z507" s="181"/>
      <c r="AA507" s="186"/>
      <c r="AT507" s="187" t="s">
        <v>162</v>
      </c>
      <c r="AU507" s="187" t="s">
        <v>133</v>
      </c>
      <c r="AV507" s="11" t="s">
        <v>159</v>
      </c>
      <c r="AW507" s="11" t="s">
        <v>32</v>
      </c>
      <c r="AX507" s="11" t="s">
        <v>84</v>
      </c>
      <c r="AY507" s="187" t="s">
        <v>154</v>
      </c>
    </row>
    <row r="508" spans="2:65" s="1" customFormat="1" ht="31.5" customHeight="1" x14ac:dyDescent="0.3">
      <c r="B508" s="34"/>
      <c r="C508" s="164" t="s">
        <v>646</v>
      </c>
      <c r="D508" s="164" t="s">
        <v>155</v>
      </c>
      <c r="E508" s="165" t="s">
        <v>647</v>
      </c>
      <c r="F508" s="275" t="s">
        <v>648</v>
      </c>
      <c r="G508" s="276"/>
      <c r="H508" s="276"/>
      <c r="I508" s="276"/>
      <c r="J508" s="166" t="s">
        <v>217</v>
      </c>
      <c r="K508" s="167">
        <v>45.314</v>
      </c>
      <c r="L508" s="277">
        <v>0</v>
      </c>
      <c r="M508" s="276"/>
      <c r="N508" s="278">
        <f>ROUND(L508*K508,3)</f>
        <v>0</v>
      </c>
      <c r="O508" s="276"/>
      <c r="P508" s="276"/>
      <c r="Q508" s="276"/>
      <c r="R508" s="36"/>
      <c r="T508" s="168" t="s">
        <v>18</v>
      </c>
      <c r="U508" s="43" t="s">
        <v>44</v>
      </c>
      <c r="V508" s="35"/>
      <c r="W508" s="169">
        <f>V508*K508</f>
        <v>0</v>
      </c>
      <c r="X508" s="169">
        <v>0</v>
      </c>
      <c r="Y508" s="169">
        <f>X508*K508</f>
        <v>0</v>
      </c>
      <c r="Z508" s="169">
        <v>0</v>
      </c>
      <c r="AA508" s="170">
        <f>Z508*K508</f>
        <v>0</v>
      </c>
      <c r="AR508" s="17" t="s">
        <v>239</v>
      </c>
      <c r="AT508" s="17" t="s">
        <v>155</v>
      </c>
      <c r="AU508" s="17" t="s">
        <v>133</v>
      </c>
      <c r="AY508" s="17" t="s">
        <v>154</v>
      </c>
      <c r="BE508" s="109">
        <f>IF(U508="základná",N508,0)</f>
        <v>0</v>
      </c>
      <c r="BF508" s="109">
        <f>IF(U508="znížená",N508,0)</f>
        <v>0</v>
      </c>
      <c r="BG508" s="109">
        <f>IF(U508="zákl. prenesená",N508,0)</f>
        <v>0</v>
      </c>
      <c r="BH508" s="109">
        <f>IF(U508="zníž. prenesená",N508,0)</f>
        <v>0</v>
      </c>
      <c r="BI508" s="109">
        <f>IF(U508="nulová",N508,0)</f>
        <v>0</v>
      </c>
      <c r="BJ508" s="17" t="s">
        <v>133</v>
      </c>
      <c r="BK508" s="171">
        <f>ROUND(L508*K508,3)</f>
        <v>0</v>
      </c>
      <c r="BL508" s="17" t="s">
        <v>239</v>
      </c>
      <c r="BM508" s="17" t="s">
        <v>649</v>
      </c>
    </row>
    <row r="509" spans="2:65" s="9" customFormat="1" ht="29.85" customHeight="1" x14ac:dyDescent="0.3">
      <c r="B509" s="154"/>
      <c r="C509" s="155"/>
      <c r="D509" s="188" t="s">
        <v>123</v>
      </c>
      <c r="E509" s="188"/>
      <c r="F509" s="188"/>
      <c r="G509" s="188"/>
      <c r="H509" s="188"/>
      <c r="I509" s="188"/>
      <c r="J509" s="188"/>
      <c r="K509" s="188"/>
      <c r="L509" s="188"/>
      <c r="M509" s="188"/>
      <c r="N509" s="306">
        <f>BK509</f>
        <v>0</v>
      </c>
      <c r="O509" s="307"/>
      <c r="P509" s="307"/>
      <c r="Q509" s="307"/>
      <c r="R509" s="157"/>
      <c r="T509" s="158"/>
      <c r="U509" s="155"/>
      <c r="V509" s="155"/>
      <c r="W509" s="159">
        <f>SUM(W510:W522)</f>
        <v>0</v>
      </c>
      <c r="X509" s="155"/>
      <c r="Y509" s="159">
        <f>SUM(Y510:Y522)</f>
        <v>1.8580403999999999</v>
      </c>
      <c r="Z509" s="155"/>
      <c r="AA509" s="160">
        <f>SUM(AA510:AA522)</f>
        <v>0</v>
      </c>
      <c r="AR509" s="161" t="s">
        <v>133</v>
      </c>
      <c r="AT509" s="162" t="s">
        <v>76</v>
      </c>
      <c r="AU509" s="162" t="s">
        <v>84</v>
      </c>
      <c r="AY509" s="161" t="s">
        <v>154</v>
      </c>
      <c r="BK509" s="163">
        <f>SUM(BK510:BK522)</f>
        <v>0</v>
      </c>
    </row>
    <row r="510" spans="2:65" s="1" customFormat="1" ht="31.5" customHeight="1" x14ac:dyDescent="0.3">
      <c r="B510" s="34"/>
      <c r="C510" s="164" t="s">
        <v>650</v>
      </c>
      <c r="D510" s="164" t="s">
        <v>155</v>
      </c>
      <c r="E510" s="165" t="s">
        <v>651</v>
      </c>
      <c r="F510" s="275" t="s">
        <v>652</v>
      </c>
      <c r="G510" s="276"/>
      <c r="H510" s="276"/>
      <c r="I510" s="276"/>
      <c r="J510" s="166" t="s">
        <v>210</v>
      </c>
      <c r="K510" s="167">
        <v>43.9</v>
      </c>
      <c r="L510" s="277">
        <v>0</v>
      </c>
      <c r="M510" s="276"/>
      <c r="N510" s="278">
        <f>ROUND(L510*K510,3)</f>
        <v>0</v>
      </c>
      <c r="O510" s="276"/>
      <c r="P510" s="276"/>
      <c r="Q510" s="276"/>
      <c r="R510" s="36"/>
      <c r="T510" s="168" t="s">
        <v>18</v>
      </c>
      <c r="U510" s="43" t="s">
        <v>44</v>
      </c>
      <c r="V510" s="35"/>
      <c r="W510" s="169">
        <f>V510*K510</f>
        <v>0</v>
      </c>
      <c r="X510" s="169">
        <v>8.9999999999999998E-4</v>
      </c>
      <c r="Y510" s="169">
        <f>X510*K510</f>
        <v>3.9509999999999997E-2</v>
      </c>
      <c r="Z510" s="169">
        <v>0</v>
      </c>
      <c r="AA510" s="170">
        <f>Z510*K510</f>
        <v>0</v>
      </c>
      <c r="AR510" s="17" t="s">
        <v>239</v>
      </c>
      <c r="AT510" s="17" t="s">
        <v>155</v>
      </c>
      <c r="AU510" s="17" t="s">
        <v>133</v>
      </c>
      <c r="AY510" s="17" t="s">
        <v>154</v>
      </c>
      <c r="BE510" s="109">
        <f>IF(U510="základná",N510,0)</f>
        <v>0</v>
      </c>
      <c r="BF510" s="109">
        <f>IF(U510="znížená",N510,0)</f>
        <v>0</v>
      </c>
      <c r="BG510" s="109">
        <f>IF(U510="zákl. prenesená",N510,0)</f>
        <v>0</v>
      </c>
      <c r="BH510" s="109">
        <f>IF(U510="zníž. prenesená",N510,0)</f>
        <v>0</v>
      </c>
      <c r="BI510" s="109">
        <f>IF(U510="nulová",N510,0)</f>
        <v>0</v>
      </c>
      <c r="BJ510" s="17" t="s">
        <v>133</v>
      </c>
      <c r="BK510" s="171">
        <f>ROUND(L510*K510,3)</f>
        <v>0</v>
      </c>
      <c r="BL510" s="17" t="s">
        <v>239</v>
      </c>
      <c r="BM510" s="17" t="s">
        <v>653</v>
      </c>
    </row>
    <row r="511" spans="2:65" s="10" customFormat="1" ht="22.5" customHeight="1" x14ac:dyDescent="0.3">
      <c r="B511" s="172"/>
      <c r="C511" s="173"/>
      <c r="D511" s="173"/>
      <c r="E511" s="174" t="s">
        <v>18</v>
      </c>
      <c r="F511" s="279" t="s">
        <v>654</v>
      </c>
      <c r="G511" s="280"/>
      <c r="H511" s="280"/>
      <c r="I511" s="280"/>
      <c r="J511" s="173"/>
      <c r="K511" s="175">
        <v>21</v>
      </c>
      <c r="L511" s="173"/>
      <c r="M511" s="173"/>
      <c r="N511" s="173"/>
      <c r="O511" s="173"/>
      <c r="P511" s="173"/>
      <c r="Q511" s="173"/>
      <c r="R511" s="176"/>
      <c r="T511" s="177"/>
      <c r="U511" s="173"/>
      <c r="V511" s="173"/>
      <c r="W511" s="173"/>
      <c r="X511" s="173"/>
      <c r="Y511" s="173"/>
      <c r="Z511" s="173"/>
      <c r="AA511" s="178"/>
      <c r="AT511" s="179" t="s">
        <v>162</v>
      </c>
      <c r="AU511" s="179" t="s">
        <v>133</v>
      </c>
      <c r="AV511" s="10" t="s">
        <v>133</v>
      </c>
      <c r="AW511" s="10" t="s">
        <v>32</v>
      </c>
      <c r="AX511" s="10" t="s">
        <v>77</v>
      </c>
      <c r="AY511" s="179" t="s">
        <v>154</v>
      </c>
    </row>
    <row r="512" spans="2:65" s="10" customFormat="1" ht="22.5" customHeight="1" x14ac:dyDescent="0.3">
      <c r="B512" s="172"/>
      <c r="C512" s="173"/>
      <c r="D512" s="173"/>
      <c r="E512" s="174" t="s">
        <v>18</v>
      </c>
      <c r="F512" s="281" t="s">
        <v>655</v>
      </c>
      <c r="G512" s="280"/>
      <c r="H512" s="280"/>
      <c r="I512" s="280"/>
      <c r="J512" s="173"/>
      <c r="K512" s="175">
        <v>22.9</v>
      </c>
      <c r="L512" s="173"/>
      <c r="M512" s="173"/>
      <c r="N512" s="173"/>
      <c r="O512" s="173"/>
      <c r="P512" s="173"/>
      <c r="Q512" s="173"/>
      <c r="R512" s="176"/>
      <c r="T512" s="177"/>
      <c r="U512" s="173"/>
      <c r="V512" s="173"/>
      <c r="W512" s="173"/>
      <c r="X512" s="173"/>
      <c r="Y512" s="173"/>
      <c r="Z512" s="173"/>
      <c r="AA512" s="178"/>
      <c r="AT512" s="179" t="s">
        <v>162</v>
      </c>
      <c r="AU512" s="179" t="s">
        <v>133</v>
      </c>
      <c r="AV512" s="10" t="s">
        <v>133</v>
      </c>
      <c r="AW512" s="10" t="s">
        <v>32</v>
      </c>
      <c r="AX512" s="10" t="s">
        <v>77</v>
      </c>
      <c r="AY512" s="179" t="s">
        <v>154</v>
      </c>
    </row>
    <row r="513" spans="2:65" s="11" customFormat="1" ht="22.5" customHeight="1" x14ac:dyDescent="0.3">
      <c r="B513" s="180"/>
      <c r="C513" s="181"/>
      <c r="D513" s="181"/>
      <c r="E513" s="182" t="s">
        <v>18</v>
      </c>
      <c r="F513" s="282" t="s">
        <v>164</v>
      </c>
      <c r="G513" s="283"/>
      <c r="H513" s="283"/>
      <c r="I513" s="283"/>
      <c r="J513" s="181"/>
      <c r="K513" s="183">
        <v>43.9</v>
      </c>
      <c r="L513" s="181"/>
      <c r="M513" s="181"/>
      <c r="N513" s="181"/>
      <c r="O513" s="181"/>
      <c r="P513" s="181"/>
      <c r="Q513" s="181"/>
      <c r="R513" s="184"/>
      <c r="T513" s="185"/>
      <c r="U513" s="181"/>
      <c r="V513" s="181"/>
      <c r="W513" s="181"/>
      <c r="X513" s="181"/>
      <c r="Y513" s="181"/>
      <c r="Z513" s="181"/>
      <c r="AA513" s="186"/>
      <c r="AT513" s="187" t="s">
        <v>162</v>
      </c>
      <c r="AU513" s="187" t="s">
        <v>133</v>
      </c>
      <c r="AV513" s="11" t="s">
        <v>159</v>
      </c>
      <c r="AW513" s="11" t="s">
        <v>32</v>
      </c>
      <c r="AX513" s="11" t="s">
        <v>84</v>
      </c>
      <c r="AY513" s="187" t="s">
        <v>154</v>
      </c>
    </row>
    <row r="514" spans="2:65" s="1" customFormat="1" ht="31.5" customHeight="1" x14ac:dyDescent="0.3">
      <c r="B514" s="34"/>
      <c r="C514" s="197" t="s">
        <v>656</v>
      </c>
      <c r="D514" s="197" t="s">
        <v>267</v>
      </c>
      <c r="E514" s="198" t="s">
        <v>657</v>
      </c>
      <c r="F514" s="287" t="s">
        <v>658</v>
      </c>
      <c r="G514" s="288"/>
      <c r="H514" s="288"/>
      <c r="I514" s="288"/>
      <c r="J514" s="199" t="s">
        <v>167</v>
      </c>
      <c r="K514" s="200">
        <v>6.7169999999999996</v>
      </c>
      <c r="L514" s="289">
        <v>0</v>
      </c>
      <c r="M514" s="288"/>
      <c r="N514" s="290">
        <f>ROUND(L514*K514,3)</f>
        <v>0</v>
      </c>
      <c r="O514" s="276"/>
      <c r="P514" s="276"/>
      <c r="Q514" s="276"/>
      <c r="R514" s="36"/>
      <c r="T514" s="168" t="s">
        <v>18</v>
      </c>
      <c r="U514" s="43" t="s">
        <v>44</v>
      </c>
      <c r="V514" s="35"/>
      <c r="W514" s="169">
        <f>V514*K514</f>
        <v>0</v>
      </c>
      <c r="X514" s="169">
        <v>2.1000000000000001E-2</v>
      </c>
      <c r="Y514" s="169">
        <f>X514*K514</f>
        <v>0.14105699999999999</v>
      </c>
      <c r="Z514" s="169">
        <v>0</v>
      </c>
      <c r="AA514" s="170">
        <f>Z514*K514</f>
        <v>0</v>
      </c>
      <c r="AR514" s="17" t="s">
        <v>270</v>
      </c>
      <c r="AT514" s="17" t="s">
        <v>267</v>
      </c>
      <c r="AU514" s="17" t="s">
        <v>133</v>
      </c>
      <c r="AY514" s="17" t="s">
        <v>154</v>
      </c>
      <c r="BE514" s="109">
        <f>IF(U514="základná",N514,0)</f>
        <v>0</v>
      </c>
      <c r="BF514" s="109">
        <f>IF(U514="znížená",N514,0)</f>
        <v>0</v>
      </c>
      <c r="BG514" s="109">
        <f>IF(U514="zákl. prenesená",N514,0)</f>
        <v>0</v>
      </c>
      <c r="BH514" s="109">
        <f>IF(U514="zníž. prenesená",N514,0)</f>
        <v>0</v>
      </c>
      <c r="BI514" s="109">
        <f>IF(U514="nulová",N514,0)</f>
        <v>0</v>
      </c>
      <c r="BJ514" s="17" t="s">
        <v>133</v>
      </c>
      <c r="BK514" s="171">
        <f>ROUND(L514*K514,3)</f>
        <v>0</v>
      </c>
      <c r="BL514" s="17" t="s">
        <v>239</v>
      </c>
      <c r="BM514" s="17" t="s">
        <v>659</v>
      </c>
    </row>
    <row r="515" spans="2:65" s="1" customFormat="1" ht="31.5" customHeight="1" x14ac:dyDescent="0.3">
      <c r="B515" s="34"/>
      <c r="C515" s="164" t="s">
        <v>660</v>
      </c>
      <c r="D515" s="164" t="s">
        <v>155</v>
      </c>
      <c r="E515" s="165" t="s">
        <v>661</v>
      </c>
      <c r="F515" s="275" t="s">
        <v>662</v>
      </c>
      <c r="G515" s="276"/>
      <c r="H515" s="276"/>
      <c r="I515" s="276"/>
      <c r="J515" s="166" t="s">
        <v>167</v>
      </c>
      <c r="K515" s="167">
        <v>57.96</v>
      </c>
      <c r="L515" s="277">
        <v>0</v>
      </c>
      <c r="M515" s="276"/>
      <c r="N515" s="278">
        <f>ROUND(L515*K515,3)</f>
        <v>0</v>
      </c>
      <c r="O515" s="276"/>
      <c r="P515" s="276"/>
      <c r="Q515" s="276"/>
      <c r="R515" s="36"/>
      <c r="T515" s="168" t="s">
        <v>18</v>
      </c>
      <c r="U515" s="43" t="s">
        <v>44</v>
      </c>
      <c r="V515" s="35"/>
      <c r="W515" s="169">
        <f>V515*K515</f>
        <v>0</v>
      </c>
      <c r="X515" s="169">
        <v>3.8500000000000001E-3</v>
      </c>
      <c r="Y515" s="169">
        <f>X515*K515</f>
        <v>0.22314600000000001</v>
      </c>
      <c r="Z515" s="169">
        <v>0</v>
      </c>
      <c r="AA515" s="170">
        <f>Z515*K515</f>
        <v>0</v>
      </c>
      <c r="AR515" s="17" t="s">
        <v>239</v>
      </c>
      <c r="AT515" s="17" t="s">
        <v>155</v>
      </c>
      <c r="AU515" s="17" t="s">
        <v>133</v>
      </c>
      <c r="AY515" s="17" t="s">
        <v>154</v>
      </c>
      <c r="BE515" s="109">
        <f>IF(U515="základná",N515,0)</f>
        <v>0</v>
      </c>
      <c r="BF515" s="109">
        <f>IF(U515="znížená",N515,0)</f>
        <v>0</v>
      </c>
      <c r="BG515" s="109">
        <f>IF(U515="zákl. prenesená",N515,0)</f>
        <v>0</v>
      </c>
      <c r="BH515" s="109">
        <f>IF(U515="zníž. prenesená",N515,0)</f>
        <v>0</v>
      </c>
      <c r="BI515" s="109">
        <f>IF(U515="nulová",N515,0)</f>
        <v>0</v>
      </c>
      <c r="BJ515" s="17" t="s">
        <v>133</v>
      </c>
      <c r="BK515" s="171">
        <f>ROUND(L515*K515,3)</f>
        <v>0</v>
      </c>
      <c r="BL515" s="17" t="s">
        <v>239</v>
      </c>
      <c r="BM515" s="17" t="s">
        <v>663</v>
      </c>
    </row>
    <row r="516" spans="2:65" s="12" customFormat="1" ht="22.5" customHeight="1" x14ac:dyDescent="0.3">
      <c r="B516" s="189"/>
      <c r="C516" s="190"/>
      <c r="D516" s="190"/>
      <c r="E516" s="191" t="s">
        <v>18</v>
      </c>
      <c r="F516" s="284" t="s">
        <v>664</v>
      </c>
      <c r="G516" s="285"/>
      <c r="H516" s="285"/>
      <c r="I516" s="285"/>
      <c r="J516" s="190"/>
      <c r="K516" s="192" t="s">
        <v>18</v>
      </c>
      <c r="L516" s="190"/>
      <c r="M516" s="190"/>
      <c r="N516" s="190"/>
      <c r="O516" s="190"/>
      <c r="P516" s="190"/>
      <c r="Q516" s="190"/>
      <c r="R516" s="193"/>
      <c r="T516" s="194"/>
      <c r="U516" s="190"/>
      <c r="V516" s="190"/>
      <c r="W516" s="190"/>
      <c r="X516" s="190"/>
      <c r="Y516" s="190"/>
      <c r="Z516" s="190"/>
      <c r="AA516" s="195"/>
      <c r="AT516" s="196" t="s">
        <v>162</v>
      </c>
      <c r="AU516" s="196" t="s">
        <v>133</v>
      </c>
      <c r="AV516" s="12" t="s">
        <v>84</v>
      </c>
      <c r="AW516" s="12" t="s">
        <v>32</v>
      </c>
      <c r="AX516" s="12" t="s">
        <v>77</v>
      </c>
      <c r="AY516" s="196" t="s">
        <v>154</v>
      </c>
    </row>
    <row r="517" spans="2:65" s="10" customFormat="1" ht="22.5" customHeight="1" x14ac:dyDescent="0.3">
      <c r="B517" s="172"/>
      <c r="C517" s="173"/>
      <c r="D517" s="173"/>
      <c r="E517" s="174" t="s">
        <v>18</v>
      </c>
      <c r="F517" s="281" t="s">
        <v>205</v>
      </c>
      <c r="G517" s="280"/>
      <c r="H517" s="280"/>
      <c r="I517" s="280"/>
      <c r="J517" s="173"/>
      <c r="K517" s="175">
        <v>24.84</v>
      </c>
      <c r="L517" s="173"/>
      <c r="M517" s="173"/>
      <c r="N517" s="173"/>
      <c r="O517" s="173"/>
      <c r="P517" s="173"/>
      <c r="Q517" s="173"/>
      <c r="R517" s="176"/>
      <c r="T517" s="177"/>
      <c r="U517" s="173"/>
      <c r="V517" s="173"/>
      <c r="W517" s="173"/>
      <c r="X517" s="173"/>
      <c r="Y517" s="173"/>
      <c r="Z517" s="173"/>
      <c r="AA517" s="178"/>
      <c r="AT517" s="179" t="s">
        <v>162</v>
      </c>
      <c r="AU517" s="179" t="s">
        <v>133</v>
      </c>
      <c r="AV517" s="10" t="s">
        <v>133</v>
      </c>
      <c r="AW517" s="10" t="s">
        <v>32</v>
      </c>
      <c r="AX517" s="10" t="s">
        <v>77</v>
      </c>
      <c r="AY517" s="179" t="s">
        <v>154</v>
      </c>
    </row>
    <row r="518" spans="2:65" s="12" customFormat="1" ht="22.5" customHeight="1" x14ac:dyDescent="0.3">
      <c r="B518" s="189"/>
      <c r="C518" s="190"/>
      <c r="D518" s="190"/>
      <c r="E518" s="191" t="s">
        <v>18</v>
      </c>
      <c r="F518" s="286" t="s">
        <v>665</v>
      </c>
      <c r="G518" s="285"/>
      <c r="H518" s="285"/>
      <c r="I518" s="285"/>
      <c r="J518" s="190"/>
      <c r="K518" s="192" t="s">
        <v>18</v>
      </c>
      <c r="L518" s="190"/>
      <c r="M518" s="190"/>
      <c r="N518" s="190"/>
      <c r="O518" s="190"/>
      <c r="P518" s="190"/>
      <c r="Q518" s="190"/>
      <c r="R518" s="193"/>
      <c r="T518" s="194"/>
      <c r="U518" s="190"/>
      <c r="V518" s="190"/>
      <c r="W518" s="190"/>
      <c r="X518" s="190"/>
      <c r="Y518" s="190"/>
      <c r="Z518" s="190"/>
      <c r="AA518" s="195"/>
      <c r="AT518" s="196" t="s">
        <v>162</v>
      </c>
      <c r="AU518" s="196" t="s">
        <v>133</v>
      </c>
      <c r="AV518" s="12" t="s">
        <v>84</v>
      </c>
      <c r="AW518" s="12" t="s">
        <v>32</v>
      </c>
      <c r="AX518" s="12" t="s">
        <v>77</v>
      </c>
      <c r="AY518" s="196" t="s">
        <v>154</v>
      </c>
    </row>
    <row r="519" spans="2:65" s="10" customFormat="1" ht="22.5" customHeight="1" x14ac:dyDescent="0.3">
      <c r="B519" s="172"/>
      <c r="C519" s="173"/>
      <c r="D519" s="173"/>
      <c r="E519" s="174" t="s">
        <v>18</v>
      </c>
      <c r="F519" s="281" t="s">
        <v>206</v>
      </c>
      <c r="G519" s="280"/>
      <c r="H519" s="280"/>
      <c r="I519" s="280"/>
      <c r="J519" s="173"/>
      <c r="K519" s="175">
        <v>33.119999999999997</v>
      </c>
      <c r="L519" s="173"/>
      <c r="M519" s="173"/>
      <c r="N519" s="173"/>
      <c r="O519" s="173"/>
      <c r="P519" s="173"/>
      <c r="Q519" s="173"/>
      <c r="R519" s="176"/>
      <c r="T519" s="177"/>
      <c r="U519" s="173"/>
      <c r="V519" s="173"/>
      <c r="W519" s="173"/>
      <c r="X519" s="173"/>
      <c r="Y519" s="173"/>
      <c r="Z519" s="173"/>
      <c r="AA519" s="178"/>
      <c r="AT519" s="179" t="s">
        <v>162</v>
      </c>
      <c r="AU519" s="179" t="s">
        <v>133</v>
      </c>
      <c r="AV519" s="10" t="s">
        <v>133</v>
      </c>
      <c r="AW519" s="10" t="s">
        <v>32</v>
      </c>
      <c r="AX519" s="10" t="s">
        <v>77</v>
      </c>
      <c r="AY519" s="179" t="s">
        <v>154</v>
      </c>
    </row>
    <row r="520" spans="2:65" s="11" customFormat="1" ht="22.5" customHeight="1" x14ac:dyDescent="0.3">
      <c r="B520" s="180"/>
      <c r="C520" s="181"/>
      <c r="D520" s="181"/>
      <c r="E520" s="182" t="s">
        <v>18</v>
      </c>
      <c r="F520" s="282" t="s">
        <v>164</v>
      </c>
      <c r="G520" s="283"/>
      <c r="H520" s="283"/>
      <c r="I520" s="283"/>
      <c r="J520" s="181"/>
      <c r="K520" s="183">
        <v>57.96</v>
      </c>
      <c r="L520" s="181"/>
      <c r="M520" s="181"/>
      <c r="N520" s="181"/>
      <c r="O520" s="181"/>
      <c r="P520" s="181"/>
      <c r="Q520" s="181"/>
      <c r="R520" s="184"/>
      <c r="T520" s="185"/>
      <c r="U520" s="181"/>
      <c r="V520" s="181"/>
      <c r="W520" s="181"/>
      <c r="X520" s="181"/>
      <c r="Y520" s="181"/>
      <c r="Z520" s="181"/>
      <c r="AA520" s="186"/>
      <c r="AT520" s="187" t="s">
        <v>162</v>
      </c>
      <c r="AU520" s="187" t="s">
        <v>133</v>
      </c>
      <c r="AV520" s="11" t="s">
        <v>159</v>
      </c>
      <c r="AW520" s="11" t="s">
        <v>32</v>
      </c>
      <c r="AX520" s="11" t="s">
        <v>84</v>
      </c>
      <c r="AY520" s="187" t="s">
        <v>154</v>
      </c>
    </row>
    <row r="521" spans="2:65" s="1" customFormat="1" ht="31.5" customHeight="1" x14ac:dyDescent="0.3">
      <c r="B521" s="34"/>
      <c r="C521" s="197" t="s">
        <v>666</v>
      </c>
      <c r="D521" s="197" t="s">
        <v>267</v>
      </c>
      <c r="E521" s="198" t="s">
        <v>667</v>
      </c>
      <c r="F521" s="287" t="s">
        <v>668</v>
      </c>
      <c r="G521" s="288"/>
      <c r="H521" s="288"/>
      <c r="I521" s="288"/>
      <c r="J521" s="199" t="s">
        <v>167</v>
      </c>
      <c r="K521" s="200">
        <v>59.119</v>
      </c>
      <c r="L521" s="289">
        <v>0</v>
      </c>
      <c r="M521" s="288"/>
      <c r="N521" s="290">
        <f>ROUND(L521*K521,3)</f>
        <v>0</v>
      </c>
      <c r="O521" s="276"/>
      <c r="P521" s="276"/>
      <c r="Q521" s="276"/>
      <c r="R521" s="36"/>
      <c r="T521" s="168" t="s">
        <v>18</v>
      </c>
      <c r="U521" s="43" t="s">
        <v>44</v>
      </c>
      <c r="V521" s="35"/>
      <c r="W521" s="169">
        <f>V521*K521</f>
        <v>0</v>
      </c>
      <c r="X521" s="169">
        <v>2.46E-2</v>
      </c>
      <c r="Y521" s="169">
        <f>X521*K521</f>
        <v>1.4543273999999999</v>
      </c>
      <c r="Z521" s="169">
        <v>0</v>
      </c>
      <c r="AA521" s="170">
        <f>Z521*K521</f>
        <v>0</v>
      </c>
      <c r="AR521" s="17" t="s">
        <v>270</v>
      </c>
      <c r="AT521" s="17" t="s">
        <v>267</v>
      </c>
      <c r="AU521" s="17" t="s">
        <v>133</v>
      </c>
      <c r="AY521" s="17" t="s">
        <v>154</v>
      </c>
      <c r="BE521" s="109">
        <f>IF(U521="základná",N521,0)</f>
        <v>0</v>
      </c>
      <c r="BF521" s="109">
        <f>IF(U521="znížená",N521,0)</f>
        <v>0</v>
      </c>
      <c r="BG521" s="109">
        <f>IF(U521="zákl. prenesená",N521,0)</f>
        <v>0</v>
      </c>
      <c r="BH521" s="109">
        <f>IF(U521="zníž. prenesená",N521,0)</f>
        <v>0</v>
      </c>
      <c r="BI521" s="109">
        <f>IF(U521="nulová",N521,0)</f>
        <v>0</v>
      </c>
      <c r="BJ521" s="17" t="s">
        <v>133</v>
      </c>
      <c r="BK521" s="171">
        <f>ROUND(L521*K521,3)</f>
        <v>0</v>
      </c>
      <c r="BL521" s="17" t="s">
        <v>239</v>
      </c>
      <c r="BM521" s="17" t="s">
        <v>669</v>
      </c>
    </row>
    <row r="522" spans="2:65" s="1" customFormat="1" ht="31.5" customHeight="1" x14ac:dyDescent="0.3">
      <c r="B522" s="34"/>
      <c r="C522" s="164" t="s">
        <v>670</v>
      </c>
      <c r="D522" s="164" t="s">
        <v>155</v>
      </c>
      <c r="E522" s="165" t="s">
        <v>671</v>
      </c>
      <c r="F522" s="275" t="s">
        <v>672</v>
      </c>
      <c r="G522" s="276"/>
      <c r="H522" s="276"/>
      <c r="I522" s="276"/>
      <c r="J522" s="166" t="s">
        <v>217</v>
      </c>
      <c r="K522" s="167">
        <v>1.8580000000000001</v>
      </c>
      <c r="L522" s="277">
        <v>0</v>
      </c>
      <c r="M522" s="276"/>
      <c r="N522" s="278">
        <f>ROUND(L522*K522,3)</f>
        <v>0</v>
      </c>
      <c r="O522" s="276"/>
      <c r="P522" s="276"/>
      <c r="Q522" s="276"/>
      <c r="R522" s="36"/>
      <c r="T522" s="168" t="s">
        <v>18</v>
      </c>
      <c r="U522" s="43" t="s">
        <v>44</v>
      </c>
      <c r="V522" s="35"/>
      <c r="W522" s="169">
        <f>V522*K522</f>
        <v>0</v>
      </c>
      <c r="X522" s="169">
        <v>0</v>
      </c>
      <c r="Y522" s="169">
        <f>X522*K522</f>
        <v>0</v>
      </c>
      <c r="Z522" s="169">
        <v>0</v>
      </c>
      <c r="AA522" s="170">
        <f>Z522*K522</f>
        <v>0</v>
      </c>
      <c r="AR522" s="17" t="s">
        <v>239</v>
      </c>
      <c r="AT522" s="17" t="s">
        <v>155</v>
      </c>
      <c r="AU522" s="17" t="s">
        <v>133</v>
      </c>
      <c r="AY522" s="17" t="s">
        <v>154</v>
      </c>
      <c r="BE522" s="109">
        <f>IF(U522="základná",N522,0)</f>
        <v>0</v>
      </c>
      <c r="BF522" s="109">
        <f>IF(U522="znížená",N522,0)</f>
        <v>0</v>
      </c>
      <c r="BG522" s="109">
        <f>IF(U522="zákl. prenesená",N522,0)</f>
        <v>0</v>
      </c>
      <c r="BH522" s="109">
        <f>IF(U522="zníž. prenesená",N522,0)</f>
        <v>0</v>
      </c>
      <c r="BI522" s="109">
        <f>IF(U522="nulová",N522,0)</f>
        <v>0</v>
      </c>
      <c r="BJ522" s="17" t="s">
        <v>133</v>
      </c>
      <c r="BK522" s="171">
        <f>ROUND(L522*K522,3)</f>
        <v>0</v>
      </c>
      <c r="BL522" s="17" t="s">
        <v>239</v>
      </c>
      <c r="BM522" s="17" t="s">
        <v>673</v>
      </c>
    </row>
    <row r="523" spans="2:65" s="9" customFormat="1" ht="37.35" customHeight="1" x14ac:dyDescent="0.35">
      <c r="B523" s="154"/>
      <c r="C523" s="155"/>
      <c r="D523" s="156" t="s">
        <v>124</v>
      </c>
      <c r="E523" s="156"/>
      <c r="F523" s="156"/>
      <c r="G523" s="156"/>
      <c r="H523" s="156"/>
      <c r="I523" s="156"/>
      <c r="J523" s="156"/>
      <c r="K523" s="156"/>
      <c r="L523" s="156"/>
      <c r="M523" s="156"/>
      <c r="N523" s="304">
        <f>BK523</f>
        <v>0</v>
      </c>
      <c r="O523" s="305"/>
      <c r="P523" s="305"/>
      <c r="Q523" s="305"/>
      <c r="R523" s="157"/>
      <c r="T523" s="158"/>
      <c r="U523" s="155"/>
      <c r="V523" s="155"/>
      <c r="W523" s="159">
        <f>W524+W527+W530+W533</f>
        <v>0</v>
      </c>
      <c r="X523" s="155"/>
      <c r="Y523" s="159">
        <f>Y524+Y527+Y530+Y533</f>
        <v>0</v>
      </c>
      <c r="Z523" s="155"/>
      <c r="AA523" s="160">
        <f>AA524+AA527+AA530+AA533</f>
        <v>0</v>
      </c>
      <c r="AR523" s="161" t="s">
        <v>181</v>
      </c>
      <c r="AT523" s="162" t="s">
        <v>76</v>
      </c>
      <c r="AU523" s="162" t="s">
        <v>77</v>
      </c>
      <c r="AY523" s="161" t="s">
        <v>154</v>
      </c>
      <c r="BK523" s="163">
        <f>BK524+BK527+BK530+BK533</f>
        <v>0</v>
      </c>
    </row>
    <row r="524" spans="2:65" s="9" customFormat="1" ht="19.899999999999999" customHeight="1" x14ac:dyDescent="0.3">
      <c r="B524" s="154"/>
      <c r="C524" s="155"/>
      <c r="D524" s="188" t="s">
        <v>125</v>
      </c>
      <c r="E524" s="188"/>
      <c r="F524" s="188"/>
      <c r="G524" s="188"/>
      <c r="H524" s="188"/>
      <c r="I524" s="188"/>
      <c r="J524" s="188"/>
      <c r="K524" s="188"/>
      <c r="L524" s="188"/>
      <c r="M524" s="188"/>
      <c r="N524" s="300">
        <f>BK524</f>
        <v>0</v>
      </c>
      <c r="O524" s="301"/>
      <c r="P524" s="301"/>
      <c r="Q524" s="301"/>
      <c r="R524" s="157"/>
      <c r="T524" s="158"/>
      <c r="U524" s="155"/>
      <c r="V524" s="155"/>
      <c r="W524" s="159">
        <f>SUM(W525:W526)</f>
        <v>0</v>
      </c>
      <c r="X524" s="155"/>
      <c r="Y524" s="159">
        <f>SUM(Y525:Y526)</f>
        <v>0</v>
      </c>
      <c r="Z524" s="155"/>
      <c r="AA524" s="160">
        <f>SUM(AA525:AA526)</f>
        <v>0</v>
      </c>
      <c r="AR524" s="161" t="s">
        <v>181</v>
      </c>
      <c r="AT524" s="162" t="s">
        <v>76</v>
      </c>
      <c r="AU524" s="162" t="s">
        <v>84</v>
      </c>
      <c r="AY524" s="161" t="s">
        <v>154</v>
      </c>
      <c r="BK524" s="163">
        <f>SUM(BK525:BK526)</f>
        <v>0</v>
      </c>
    </row>
    <row r="525" spans="2:65" s="1" customFormat="1" ht="31.5" customHeight="1" x14ac:dyDescent="0.3">
      <c r="B525" s="34"/>
      <c r="C525" s="164" t="s">
        <v>674</v>
      </c>
      <c r="D525" s="164" t="s">
        <v>155</v>
      </c>
      <c r="E525" s="165" t="s">
        <v>675</v>
      </c>
      <c r="F525" s="275" t="s">
        <v>676</v>
      </c>
      <c r="G525" s="276"/>
      <c r="H525" s="276"/>
      <c r="I525" s="276"/>
      <c r="J525" s="166" t="s">
        <v>677</v>
      </c>
      <c r="K525" s="167">
        <v>1</v>
      </c>
      <c r="L525" s="277">
        <v>0</v>
      </c>
      <c r="M525" s="276"/>
      <c r="N525" s="278">
        <f>ROUND(L525*K525,3)</f>
        <v>0</v>
      </c>
      <c r="O525" s="276"/>
      <c r="P525" s="276"/>
      <c r="Q525" s="276"/>
      <c r="R525" s="36"/>
      <c r="T525" s="168" t="s">
        <v>18</v>
      </c>
      <c r="U525" s="43" t="s">
        <v>44</v>
      </c>
      <c r="V525" s="35"/>
      <c r="W525" s="169">
        <f>V525*K525</f>
        <v>0</v>
      </c>
      <c r="X525" s="169">
        <v>0</v>
      </c>
      <c r="Y525" s="169">
        <f>X525*K525</f>
        <v>0</v>
      </c>
      <c r="Z525" s="169">
        <v>0</v>
      </c>
      <c r="AA525" s="170">
        <f>Z525*K525</f>
        <v>0</v>
      </c>
      <c r="AR525" s="17" t="s">
        <v>678</v>
      </c>
      <c r="AT525" s="17" t="s">
        <v>155</v>
      </c>
      <c r="AU525" s="17" t="s">
        <v>133</v>
      </c>
      <c r="AY525" s="17" t="s">
        <v>154</v>
      </c>
      <c r="BE525" s="109">
        <f>IF(U525="základná",N525,0)</f>
        <v>0</v>
      </c>
      <c r="BF525" s="109">
        <f>IF(U525="znížená",N525,0)</f>
        <v>0</v>
      </c>
      <c r="BG525" s="109">
        <f>IF(U525="zákl. prenesená",N525,0)</f>
        <v>0</v>
      </c>
      <c r="BH525" s="109">
        <f>IF(U525="zníž. prenesená",N525,0)</f>
        <v>0</v>
      </c>
      <c r="BI525" s="109">
        <f>IF(U525="nulová",N525,0)</f>
        <v>0</v>
      </c>
      <c r="BJ525" s="17" t="s">
        <v>133</v>
      </c>
      <c r="BK525" s="171">
        <f>ROUND(L525*K525,3)</f>
        <v>0</v>
      </c>
      <c r="BL525" s="17" t="s">
        <v>678</v>
      </c>
      <c r="BM525" s="17" t="s">
        <v>679</v>
      </c>
    </row>
    <row r="526" spans="2:65" s="10" customFormat="1" ht="31.5" customHeight="1" x14ac:dyDescent="0.3">
      <c r="B526" s="172"/>
      <c r="C526" s="173"/>
      <c r="D526" s="173"/>
      <c r="E526" s="174" t="s">
        <v>18</v>
      </c>
      <c r="F526" s="279" t="s">
        <v>680</v>
      </c>
      <c r="G526" s="280"/>
      <c r="H526" s="280"/>
      <c r="I526" s="280"/>
      <c r="J526" s="173"/>
      <c r="K526" s="175">
        <v>1</v>
      </c>
      <c r="L526" s="173"/>
      <c r="M526" s="173"/>
      <c r="N526" s="173"/>
      <c r="O526" s="173"/>
      <c r="P526" s="173"/>
      <c r="Q526" s="173"/>
      <c r="R526" s="176"/>
      <c r="T526" s="177"/>
      <c r="U526" s="173"/>
      <c r="V526" s="173"/>
      <c r="W526" s="173"/>
      <c r="X526" s="173"/>
      <c r="Y526" s="173"/>
      <c r="Z526" s="173"/>
      <c r="AA526" s="178"/>
      <c r="AT526" s="179" t="s">
        <v>162</v>
      </c>
      <c r="AU526" s="179" t="s">
        <v>133</v>
      </c>
      <c r="AV526" s="10" t="s">
        <v>133</v>
      </c>
      <c r="AW526" s="10" t="s">
        <v>32</v>
      </c>
      <c r="AX526" s="10" t="s">
        <v>84</v>
      </c>
      <c r="AY526" s="179" t="s">
        <v>154</v>
      </c>
    </row>
    <row r="527" spans="2:65" s="9" customFormat="1" ht="29.85" customHeight="1" x14ac:dyDescent="0.3">
      <c r="B527" s="154"/>
      <c r="C527" s="155"/>
      <c r="D527" s="188" t="s">
        <v>126</v>
      </c>
      <c r="E527" s="188"/>
      <c r="F527" s="188"/>
      <c r="G527" s="188"/>
      <c r="H527" s="188"/>
      <c r="I527" s="188"/>
      <c r="J527" s="188"/>
      <c r="K527" s="188"/>
      <c r="L527" s="188"/>
      <c r="M527" s="188"/>
      <c r="N527" s="300">
        <f>BK527</f>
        <v>0</v>
      </c>
      <c r="O527" s="301"/>
      <c r="P527" s="301"/>
      <c r="Q527" s="301"/>
      <c r="R527" s="157"/>
      <c r="T527" s="158"/>
      <c r="U527" s="155"/>
      <c r="V527" s="155"/>
      <c r="W527" s="159">
        <f>SUM(W528:W529)</f>
        <v>0</v>
      </c>
      <c r="X527" s="155"/>
      <c r="Y527" s="159">
        <f>SUM(Y528:Y529)</f>
        <v>0</v>
      </c>
      <c r="Z527" s="155"/>
      <c r="AA527" s="160">
        <f>SUM(AA528:AA529)</f>
        <v>0</v>
      </c>
      <c r="AR527" s="161" t="s">
        <v>181</v>
      </c>
      <c r="AT527" s="162" t="s">
        <v>76</v>
      </c>
      <c r="AU527" s="162" t="s">
        <v>84</v>
      </c>
      <c r="AY527" s="161" t="s">
        <v>154</v>
      </c>
      <c r="BK527" s="163">
        <f>SUM(BK528:BK529)</f>
        <v>0</v>
      </c>
    </row>
    <row r="528" spans="2:65" s="1" customFormat="1" ht="31.5" customHeight="1" x14ac:dyDescent="0.3">
      <c r="B528" s="34"/>
      <c r="C528" s="164" t="s">
        <v>681</v>
      </c>
      <c r="D528" s="164" t="s">
        <v>155</v>
      </c>
      <c r="E528" s="165" t="s">
        <v>682</v>
      </c>
      <c r="F528" s="275" t="s">
        <v>683</v>
      </c>
      <c r="G528" s="276"/>
      <c r="H528" s="276"/>
      <c r="I528" s="276"/>
      <c r="J528" s="166" t="s">
        <v>677</v>
      </c>
      <c r="K528" s="167">
        <v>1</v>
      </c>
      <c r="L528" s="277">
        <v>0</v>
      </c>
      <c r="M528" s="276"/>
      <c r="N528" s="278">
        <f>ROUND(L528*K528,3)</f>
        <v>0</v>
      </c>
      <c r="O528" s="276"/>
      <c r="P528" s="276"/>
      <c r="Q528" s="276"/>
      <c r="R528" s="36"/>
      <c r="T528" s="168" t="s">
        <v>18</v>
      </c>
      <c r="U528" s="43" t="s">
        <v>44</v>
      </c>
      <c r="V528" s="35"/>
      <c r="W528" s="169">
        <f>V528*K528</f>
        <v>0</v>
      </c>
      <c r="X528" s="169">
        <v>0</v>
      </c>
      <c r="Y528" s="169">
        <f>X528*K528</f>
        <v>0</v>
      </c>
      <c r="Z528" s="169">
        <v>0</v>
      </c>
      <c r="AA528" s="170">
        <f>Z528*K528</f>
        <v>0</v>
      </c>
      <c r="AR528" s="17" t="s">
        <v>678</v>
      </c>
      <c r="AT528" s="17" t="s">
        <v>155</v>
      </c>
      <c r="AU528" s="17" t="s">
        <v>133</v>
      </c>
      <c r="AY528" s="17" t="s">
        <v>154</v>
      </c>
      <c r="BE528" s="109">
        <f>IF(U528="základná",N528,0)</f>
        <v>0</v>
      </c>
      <c r="BF528" s="109">
        <f>IF(U528="znížená",N528,0)</f>
        <v>0</v>
      </c>
      <c r="BG528" s="109">
        <f>IF(U528="zákl. prenesená",N528,0)</f>
        <v>0</v>
      </c>
      <c r="BH528" s="109">
        <f>IF(U528="zníž. prenesená",N528,0)</f>
        <v>0</v>
      </c>
      <c r="BI528" s="109">
        <f>IF(U528="nulová",N528,0)</f>
        <v>0</v>
      </c>
      <c r="BJ528" s="17" t="s">
        <v>133</v>
      </c>
      <c r="BK528" s="171">
        <f>ROUND(L528*K528,3)</f>
        <v>0</v>
      </c>
      <c r="BL528" s="17" t="s">
        <v>678</v>
      </c>
      <c r="BM528" s="17" t="s">
        <v>684</v>
      </c>
    </row>
    <row r="529" spans="2:65" s="10" customFormat="1" ht="22.5" customHeight="1" x14ac:dyDescent="0.3">
      <c r="B529" s="172"/>
      <c r="C529" s="173"/>
      <c r="D529" s="173"/>
      <c r="E529" s="174" t="s">
        <v>18</v>
      </c>
      <c r="F529" s="279" t="s">
        <v>84</v>
      </c>
      <c r="G529" s="280"/>
      <c r="H529" s="280"/>
      <c r="I529" s="280"/>
      <c r="J529" s="173"/>
      <c r="K529" s="175">
        <v>1</v>
      </c>
      <c r="L529" s="173"/>
      <c r="M529" s="173"/>
      <c r="N529" s="173"/>
      <c r="O529" s="173"/>
      <c r="P529" s="173"/>
      <c r="Q529" s="173"/>
      <c r="R529" s="176"/>
      <c r="T529" s="177"/>
      <c r="U529" s="173"/>
      <c r="V529" s="173"/>
      <c r="W529" s="173"/>
      <c r="X529" s="173"/>
      <c r="Y529" s="173"/>
      <c r="Z529" s="173"/>
      <c r="AA529" s="178"/>
      <c r="AT529" s="179" t="s">
        <v>162</v>
      </c>
      <c r="AU529" s="179" t="s">
        <v>133</v>
      </c>
      <c r="AV529" s="10" t="s">
        <v>133</v>
      </c>
      <c r="AW529" s="10" t="s">
        <v>32</v>
      </c>
      <c r="AX529" s="10" t="s">
        <v>84</v>
      </c>
      <c r="AY529" s="179" t="s">
        <v>154</v>
      </c>
    </row>
    <row r="530" spans="2:65" s="9" customFormat="1" ht="29.85" customHeight="1" x14ac:dyDescent="0.3">
      <c r="B530" s="154"/>
      <c r="C530" s="155"/>
      <c r="D530" s="188" t="s">
        <v>127</v>
      </c>
      <c r="E530" s="188"/>
      <c r="F530" s="188"/>
      <c r="G530" s="188"/>
      <c r="H530" s="188"/>
      <c r="I530" s="188"/>
      <c r="J530" s="188"/>
      <c r="K530" s="188"/>
      <c r="L530" s="188"/>
      <c r="M530" s="188"/>
      <c r="N530" s="300">
        <f>BK530</f>
        <v>0</v>
      </c>
      <c r="O530" s="301"/>
      <c r="P530" s="301"/>
      <c r="Q530" s="301"/>
      <c r="R530" s="157"/>
      <c r="T530" s="158"/>
      <c r="U530" s="155"/>
      <c r="V530" s="155"/>
      <c r="W530" s="159">
        <f>SUM(W531:W532)</f>
        <v>0</v>
      </c>
      <c r="X530" s="155"/>
      <c r="Y530" s="159">
        <f>SUM(Y531:Y532)</f>
        <v>0</v>
      </c>
      <c r="Z530" s="155"/>
      <c r="AA530" s="160">
        <f>SUM(AA531:AA532)</f>
        <v>0</v>
      </c>
      <c r="AR530" s="161" t="s">
        <v>181</v>
      </c>
      <c r="AT530" s="162" t="s">
        <v>76</v>
      </c>
      <c r="AU530" s="162" t="s">
        <v>84</v>
      </c>
      <c r="AY530" s="161" t="s">
        <v>154</v>
      </c>
      <c r="BK530" s="163">
        <f>SUM(BK531:BK532)</f>
        <v>0</v>
      </c>
    </row>
    <row r="531" spans="2:65" s="1" customFormat="1" ht="44.25" customHeight="1" x14ac:dyDescent="0.3">
      <c r="B531" s="34"/>
      <c r="C531" s="164" t="s">
        <v>685</v>
      </c>
      <c r="D531" s="164" t="s">
        <v>155</v>
      </c>
      <c r="E531" s="165" t="s">
        <v>686</v>
      </c>
      <c r="F531" s="275" t="s">
        <v>687</v>
      </c>
      <c r="G531" s="276"/>
      <c r="H531" s="276"/>
      <c r="I531" s="276"/>
      <c r="J531" s="166" t="s">
        <v>677</v>
      </c>
      <c r="K531" s="167">
        <v>1</v>
      </c>
      <c r="L531" s="277">
        <v>0</v>
      </c>
      <c r="M531" s="276"/>
      <c r="N531" s="278">
        <f>ROUND(L531*K531,3)</f>
        <v>0</v>
      </c>
      <c r="O531" s="276"/>
      <c r="P531" s="276"/>
      <c r="Q531" s="276"/>
      <c r="R531" s="36"/>
      <c r="T531" s="168" t="s">
        <v>18</v>
      </c>
      <c r="U531" s="43" t="s">
        <v>44</v>
      </c>
      <c r="V531" s="35"/>
      <c r="W531" s="169">
        <f>V531*K531</f>
        <v>0</v>
      </c>
      <c r="X531" s="169">
        <v>0</v>
      </c>
      <c r="Y531" s="169">
        <f>X531*K531</f>
        <v>0</v>
      </c>
      <c r="Z531" s="169">
        <v>0</v>
      </c>
      <c r="AA531" s="170">
        <f>Z531*K531</f>
        <v>0</v>
      </c>
      <c r="AR531" s="17" t="s">
        <v>678</v>
      </c>
      <c r="AT531" s="17" t="s">
        <v>155</v>
      </c>
      <c r="AU531" s="17" t="s">
        <v>133</v>
      </c>
      <c r="AY531" s="17" t="s">
        <v>154</v>
      </c>
      <c r="BE531" s="109">
        <f>IF(U531="základná",N531,0)</f>
        <v>0</v>
      </c>
      <c r="BF531" s="109">
        <f>IF(U531="znížená",N531,0)</f>
        <v>0</v>
      </c>
      <c r="BG531" s="109">
        <f>IF(U531="zákl. prenesená",N531,0)</f>
        <v>0</v>
      </c>
      <c r="BH531" s="109">
        <f>IF(U531="zníž. prenesená",N531,0)</f>
        <v>0</v>
      </c>
      <c r="BI531" s="109">
        <f>IF(U531="nulová",N531,0)</f>
        <v>0</v>
      </c>
      <c r="BJ531" s="17" t="s">
        <v>133</v>
      </c>
      <c r="BK531" s="171">
        <f>ROUND(L531*K531,3)</f>
        <v>0</v>
      </c>
      <c r="BL531" s="17" t="s">
        <v>678</v>
      </c>
      <c r="BM531" s="17" t="s">
        <v>688</v>
      </c>
    </row>
    <row r="532" spans="2:65" s="10" customFormat="1" ht="22.5" customHeight="1" x14ac:dyDescent="0.3">
      <c r="B532" s="172"/>
      <c r="C532" s="173"/>
      <c r="D532" s="173"/>
      <c r="E532" s="174" t="s">
        <v>18</v>
      </c>
      <c r="F532" s="279" t="s">
        <v>689</v>
      </c>
      <c r="G532" s="280"/>
      <c r="H532" s="280"/>
      <c r="I532" s="280"/>
      <c r="J532" s="173"/>
      <c r="K532" s="175">
        <v>1</v>
      </c>
      <c r="L532" s="173"/>
      <c r="M532" s="173"/>
      <c r="N532" s="173"/>
      <c r="O532" s="173"/>
      <c r="P532" s="173"/>
      <c r="Q532" s="173"/>
      <c r="R532" s="176"/>
      <c r="T532" s="177"/>
      <c r="U532" s="173"/>
      <c r="V532" s="173"/>
      <c r="W532" s="173"/>
      <c r="X532" s="173"/>
      <c r="Y532" s="173"/>
      <c r="Z532" s="173"/>
      <c r="AA532" s="178"/>
      <c r="AT532" s="179" t="s">
        <v>162</v>
      </c>
      <c r="AU532" s="179" t="s">
        <v>133</v>
      </c>
      <c r="AV532" s="10" t="s">
        <v>133</v>
      </c>
      <c r="AW532" s="10" t="s">
        <v>32</v>
      </c>
      <c r="AX532" s="10" t="s">
        <v>84</v>
      </c>
      <c r="AY532" s="179" t="s">
        <v>154</v>
      </c>
    </row>
    <row r="533" spans="2:65" s="9" customFormat="1" ht="29.85" customHeight="1" x14ac:dyDescent="0.3">
      <c r="B533" s="154"/>
      <c r="C533" s="155"/>
      <c r="D533" s="188" t="s">
        <v>128</v>
      </c>
      <c r="E533" s="188"/>
      <c r="F533" s="188"/>
      <c r="G533" s="188"/>
      <c r="H533" s="188"/>
      <c r="I533" s="188"/>
      <c r="J533" s="188"/>
      <c r="K533" s="188"/>
      <c r="L533" s="188"/>
      <c r="M533" s="188"/>
      <c r="N533" s="300">
        <f>BK533</f>
        <v>0</v>
      </c>
      <c r="O533" s="301"/>
      <c r="P533" s="301"/>
      <c r="Q533" s="301"/>
      <c r="R533" s="157"/>
      <c r="T533" s="158"/>
      <c r="U533" s="155"/>
      <c r="V533" s="155"/>
      <c r="W533" s="159">
        <f>SUM(W534:W538)</f>
        <v>0</v>
      </c>
      <c r="X533" s="155"/>
      <c r="Y533" s="159">
        <f>SUM(Y534:Y538)</f>
        <v>0</v>
      </c>
      <c r="Z533" s="155"/>
      <c r="AA533" s="160">
        <f>SUM(AA534:AA538)</f>
        <v>0</v>
      </c>
      <c r="AR533" s="161" t="s">
        <v>181</v>
      </c>
      <c r="AT533" s="162" t="s">
        <v>76</v>
      </c>
      <c r="AU533" s="162" t="s">
        <v>84</v>
      </c>
      <c r="AY533" s="161" t="s">
        <v>154</v>
      </c>
      <c r="BK533" s="163">
        <f>SUM(BK534:BK538)</f>
        <v>0</v>
      </c>
    </row>
    <row r="534" spans="2:65" s="1" customFormat="1" ht="31.5" customHeight="1" x14ac:dyDescent="0.3">
      <c r="B534" s="34"/>
      <c r="C534" s="164" t="s">
        <v>690</v>
      </c>
      <c r="D534" s="164" t="s">
        <v>155</v>
      </c>
      <c r="E534" s="165" t="s">
        <v>691</v>
      </c>
      <c r="F534" s="275" t="s">
        <v>692</v>
      </c>
      <c r="G534" s="276"/>
      <c r="H534" s="276"/>
      <c r="I534" s="276"/>
      <c r="J534" s="166" t="s">
        <v>677</v>
      </c>
      <c r="K534" s="167">
        <v>1</v>
      </c>
      <c r="L534" s="277">
        <v>0</v>
      </c>
      <c r="M534" s="276"/>
      <c r="N534" s="278">
        <f>ROUND(L534*K534,3)</f>
        <v>0</v>
      </c>
      <c r="O534" s="276"/>
      <c r="P534" s="276"/>
      <c r="Q534" s="276"/>
      <c r="R534" s="36"/>
      <c r="T534" s="168" t="s">
        <v>18</v>
      </c>
      <c r="U534" s="43" t="s">
        <v>44</v>
      </c>
      <c r="V534" s="35"/>
      <c r="W534" s="169">
        <f>V534*K534</f>
        <v>0</v>
      </c>
      <c r="X534" s="169">
        <v>0</v>
      </c>
      <c r="Y534" s="169">
        <f>X534*K534</f>
        <v>0</v>
      </c>
      <c r="Z534" s="169">
        <v>0</v>
      </c>
      <c r="AA534" s="170">
        <f>Z534*K534</f>
        <v>0</v>
      </c>
      <c r="AR534" s="17" t="s">
        <v>678</v>
      </c>
      <c r="AT534" s="17" t="s">
        <v>155</v>
      </c>
      <c r="AU534" s="17" t="s">
        <v>133</v>
      </c>
      <c r="AY534" s="17" t="s">
        <v>154</v>
      </c>
      <c r="BE534" s="109">
        <f>IF(U534="základná",N534,0)</f>
        <v>0</v>
      </c>
      <c r="BF534" s="109">
        <f>IF(U534="znížená",N534,0)</f>
        <v>0</v>
      </c>
      <c r="BG534" s="109">
        <f>IF(U534="zákl. prenesená",N534,0)</f>
        <v>0</v>
      </c>
      <c r="BH534" s="109">
        <f>IF(U534="zníž. prenesená",N534,0)</f>
        <v>0</v>
      </c>
      <c r="BI534" s="109">
        <f>IF(U534="nulová",N534,0)</f>
        <v>0</v>
      </c>
      <c r="BJ534" s="17" t="s">
        <v>133</v>
      </c>
      <c r="BK534" s="171">
        <f>ROUND(L534*K534,3)</f>
        <v>0</v>
      </c>
      <c r="BL534" s="17" t="s">
        <v>678</v>
      </c>
      <c r="BM534" s="17" t="s">
        <v>693</v>
      </c>
    </row>
    <row r="535" spans="2:65" s="1" customFormat="1" ht="31.5" customHeight="1" x14ac:dyDescent="0.3">
      <c r="B535" s="34"/>
      <c r="C535" s="164" t="s">
        <v>694</v>
      </c>
      <c r="D535" s="164" t="s">
        <v>155</v>
      </c>
      <c r="E535" s="165" t="s">
        <v>695</v>
      </c>
      <c r="F535" s="275" t="s">
        <v>696</v>
      </c>
      <c r="G535" s="276"/>
      <c r="H535" s="276"/>
      <c r="I535" s="276"/>
      <c r="J535" s="166" t="s">
        <v>677</v>
      </c>
      <c r="K535" s="167">
        <v>1</v>
      </c>
      <c r="L535" s="277">
        <v>0</v>
      </c>
      <c r="M535" s="276"/>
      <c r="N535" s="278">
        <f>ROUND(L535*K535,3)</f>
        <v>0</v>
      </c>
      <c r="O535" s="276"/>
      <c r="P535" s="276"/>
      <c r="Q535" s="276"/>
      <c r="R535" s="36"/>
      <c r="T535" s="168" t="s">
        <v>18</v>
      </c>
      <c r="U535" s="43" t="s">
        <v>44</v>
      </c>
      <c r="V535" s="35"/>
      <c r="W535" s="169">
        <f>V535*K535</f>
        <v>0</v>
      </c>
      <c r="X535" s="169">
        <v>0</v>
      </c>
      <c r="Y535" s="169">
        <f>X535*K535</f>
        <v>0</v>
      </c>
      <c r="Z535" s="169">
        <v>0</v>
      </c>
      <c r="AA535" s="170">
        <f>Z535*K535</f>
        <v>0</v>
      </c>
      <c r="AR535" s="17" t="s">
        <v>678</v>
      </c>
      <c r="AT535" s="17" t="s">
        <v>155</v>
      </c>
      <c r="AU535" s="17" t="s">
        <v>133</v>
      </c>
      <c r="AY535" s="17" t="s">
        <v>154</v>
      </c>
      <c r="BE535" s="109">
        <f>IF(U535="základná",N535,0)</f>
        <v>0</v>
      </c>
      <c r="BF535" s="109">
        <f>IF(U535="znížená",N535,0)</f>
        <v>0</v>
      </c>
      <c r="BG535" s="109">
        <f>IF(U535="zákl. prenesená",N535,0)</f>
        <v>0</v>
      </c>
      <c r="BH535" s="109">
        <f>IF(U535="zníž. prenesená",N535,0)</f>
        <v>0</v>
      </c>
      <c r="BI535" s="109">
        <f>IF(U535="nulová",N535,0)</f>
        <v>0</v>
      </c>
      <c r="BJ535" s="17" t="s">
        <v>133</v>
      </c>
      <c r="BK535" s="171">
        <f>ROUND(L535*K535,3)</f>
        <v>0</v>
      </c>
      <c r="BL535" s="17" t="s">
        <v>678</v>
      </c>
      <c r="BM535" s="17" t="s">
        <v>697</v>
      </c>
    </row>
    <row r="536" spans="2:65" s="10" customFormat="1" ht="22.5" customHeight="1" x14ac:dyDescent="0.3">
      <c r="B536" s="172"/>
      <c r="C536" s="173"/>
      <c r="D536" s="173"/>
      <c r="E536" s="174" t="s">
        <v>18</v>
      </c>
      <c r="F536" s="279" t="s">
        <v>84</v>
      </c>
      <c r="G536" s="280"/>
      <c r="H536" s="280"/>
      <c r="I536" s="280"/>
      <c r="J536" s="173"/>
      <c r="K536" s="175">
        <v>1</v>
      </c>
      <c r="L536" s="173"/>
      <c r="M536" s="173"/>
      <c r="N536" s="173"/>
      <c r="O536" s="173"/>
      <c r="P536" s="173"/>
      <c r="Q536" s="173"/>
      <c r="R536" s="176"/>
      <c r="T536" s="177"/>
      <c r="U536" s="173"/>
      <c r="V536" s="173"/>
      <c r="W536" s="173"/>
      <c r="X536" s="173"/>
      <c r="Y536" s="173"/>
      <c r="Z536" s="173"/>
      <c r="AA536" s="178"/>
      <c r="AT536" s="179" t="s">
        <v>162</v>
      </c>
      <c r="AU536" s="179" t="s">
        <v>133</v>
      </c>
      <c r="AV536" s="10" t="s">
        <v>133</v>
      </c>
      <c r="AW536" s="10" t="s">
        <v>32</v>
      </c>
      <c r="AX536" s="10" t="s">
        <v>84</v>
      </c>
      <c r="AY536" s="179" t="s">
        <v>154</v>
      </c>
    </row>
    <row r="537" spans="2:65" s="1" customFormat="1" ht="31.5" customHeight="1" x14ac:dyDescent="0.3">
      <c r="B537" s="34"/>
      <c r="C537" s="164" t="s">
        <v>698</v>
      </c>
      <c r="D537" s="164" t="s">
        <v>155</v>
      </c>
      <c r="E537" s="165" t="s">
        <v>699</v>
      </c>
      <c r="F537" s="275" t="s">
        <v>700</v>
      </c>
      <c r="G537" s="276"/>
      <c r="H537" s="276"/>
      <c r="I537" s="276"/>
      <c r="J537" s="166" t="s">
        <v>677</v>
      </c>
      <c r="K537" s="167">
        <v>1</v>
      </c>
      <c r="L537" s="277">
        <v>0</v>
      </c>
      <c r="M537" s="276"/>
      <c r="N537" s="278">
        <f>ROUND(L537*K537,3)</f>
        <v>0</v>
      </c>
      <c r="O537" s="276"/>
      <c r="P537" s="276"/>
      <c r="Q537" s="276"/>
      <c r="R537" s="36"/>
      <c r="T537" s="168" t="s">
        <v>18</v>
      </c>
      <c r="U537" s="43" t="s">
        <v>44</v>
      </c>
      <c r="V537" s="35"/>
      <c r="W537" s="169">
        <f>V537*K537</f>
        <v>0</v>
      </c>
      <c r="X537" s="169">
        <v>0</v>
      </c>
      <c r="Y537" s="169">
        <f>X537*K537</f>
        <v>0</v>
      </c>
      <c r="Z537" s="169">
        <v>0</v>
      </c>
      <c r="AA537" s="170">
        <f>Z537*K537</f>
        <v>0</v>
      </c>
      <c r="AR537" s="17" t="s">
        <v>678</v>
      </c>
      <c r="AT537" s="17" t="s">
        <v>155</v>
      </c>
      <c r="AU537" s="17" t="s">
        <v>133</v>
      </c>
      <c r="AY537" s="17" t="s">
        <v>154</v>
      </c>
      <c r="BE537" s="109">
        <f>IF(U537="základná",N537,0)</f>
        <v>0</v>
      </c>
      <c r="BF537" s="109">
        <f>IF(U537="znížená",N537,0)</f>
        <v>0</v>
      </c>
      <c r="BG537" s="109">
        <f>IF(U537="zákl. prenesená",N537,0)</f>
        <v>0</v>
      </c>
      <c r="BH537" s="109">
        <f>IF(U537="zníž. prenesená",N537,0)</f>
        <v>0</v>
      </c>
      <c r="BI537" s="109">
        <f>IF(U537="nulová",N537,0)</f>
        <v>0</v>
      </c>
      <c r="BJ537" s="17" t="s">
        <v>133</v>
      </c>
      <c r="BK537" s="171">
        <f>ROUND(L537*K537,3)</f>
        <v>0</v>
      </c>
      <c r="BL537" s="17" t="s">
        <v>678</v>
      </c>
      <c r="BM537" s="17" t="s">
        <v>701</v>
      </c>
    </row>
    <row r="538" spans="2:65" s="10" customFormat="1" ht="22.5" customHeight="1" x14ac:dyDescent="0.3">
      <c r="B538" s="172"/>
      <c r="C538" s="173"/>
      <c r="D538" s="173"/>
      <c r="E538" s="174" t="s">
        <v>18</v>
      </c>
      <c r="F538" s="279" t="s">
        <v>84</v>
      </c>
      <c r="G538" s="280"/>
      <c r="H538" s="280"/>
      <c r="I538" s="280"/>
      <c r="J538" s="173"/>
      <c r="K538" s="175">
        <v>1</v>
      </c>
      <c r="L538" s="173"/>
      <c r="M538" s="173"/>
      <c r="N538" s="173"/>
      <c r="O538" s="173"/>
      <c r="P538" s="173"/>
      <c r="Q538" s="173"/>
      <c r="R538" s="176"/>
      <c r="T538" s="177"/>
      <c r="U538" s="173"/>
      <c r="V538" s="173"/>
      <c r="W538" s="173"/>
      <c r="X538" s="173"/>
      <c r="Y538" s="173"/>
      <c r="Z538" s="173"/>
      <c r="AA538" s="178"/>
      <c r="AT538" s="179" t="s">
        <v>162</v>
      </c>
      <c r="AU538" s="179" t="s">
        <v>133</v>
      </c>
      <c r="AV538" s="10" t="s">
        <v>133</v>
      </c>
      <c r="AW538" s="10" t="s">
        <v>32</v>
      </c>
      <c r="AX538" s="10" t="s">
        <v>84</v>
      </c>
      <c r="AY538" s="179" t="s">
        <v>154</v>
      </c>
    </row>
    <row r="539" spans="2:65" s="1" customFormat="1" ht="49.9" customHeight="1" x14ac:dyDescent="0.35">
      <c r="B539" s="34"/>
      <c r="C539" s="35"/>
      <c r="D539" s="156" t="s">
        <v>702</v>
      </c>
      <c r="E539" s="35"/>
      <c r="F539" s="35"/>
      <c r="G539" s="35"/>
      <c r="H539" s="35"/>
      <c r="I539" s="35"/>
      <c r="J539" s="35"/>
      <c r="K539" s="35"/>
      <c r="L539" s="35"/>
      <c r="M539" s="35"/>
      <c r="N539" s="297">
        <f t="shared" ref="N539:N544" si="15">BK539</f>
        <v>0</v>
      </c>
      <c r="O539" s="298"/>
      <c r="P539" s="298"/>
      <c r="Q539" s="298"/>
      <c r="R539" s="36"/>
      <c r="T539" s="77"/>
      <c r="U539" s="35"/>
      <c r="V539" s="35"/>
      <c r="W539" s="35"/>
      <c r="X539" s="35"/>
      <c r="Y539" s="35"/>
      <c r="Z539" s="35"/>
      <c r="AA539" s="78"/>
      <c r="AT539" s="17" t="s">
        <v>76</v>
      </c>
      <c r="AU539" s="17" t="s">
        <v>77</v>
      </c>
      <c r="AY539" s="17" t="s">
        <v>703</v>
      </c>
      <c r="BK539" s="171">
        <f>SUM(BK540:BK544)</f>
        <v>0</v>
      </c>
    </row>
    <row r="540" spans="2:65" s="1" customFormat="1" ht="22.35" customHeight="1" x14ac:dyDescent="0.3">
      <c r="B540" s="34"/>
      <c r="C540" s="209" t="s">
        <v>18</v>
      </c>
      <c r="D540" s="209" t="s">
        <v>155</v>
      </c>
      <c r="E540" s="210" t="s">
        <v>18</v>
      </c>
      <c r="F540" s="293" t="s">
        <v>18</v>
      </c>
      <c r="G540" s="294"/>
      <c r="H540" s="294"/>
      <c r="I540" s="294"/>
      <c r="J540" s="211" t="s">
        <v>18</v>
      </c>
      <c r="K540" s="167"/>
      <c r="L540" s="277"/>
      <c r="M540" s="276"/>
      <c r="N540" s="278">
        <f t="shared" si="15"/>
        <v>0</v>
      </c>
      <c r="O540" s="276"/>
      <c r="P540" s="276"/>
      <c r="Q540" s="276"/>
      <c r="R540" s="36"/>
      <c r="T540" s="168" t="s">
        <v>18</v>
      </c>
      <c r="U540" s="212" t="s">
        <v>44</v>
      </c>
      <c r="V540" s="35"/>
      <c r="W540" s="35"/>
      <c r="X540" s="35"/>
      <c r="Y540" s="35"/>
      <c r="Z540" s="35"/>
      <c r="AA540" s="78"/>
      <c r="AT540" s="17" t="s">
        <v>703</v>
      </c>
      <c r="AU540" s="17" t="s">
        <v>84</v>
      </c>
      <c r="AY540" s="17" t="s">
        <v>703</v>
      </c>
      <c r="BE540" s="109">
        <f>IF(U540="základná",N540,0)</f>
        <v>0</v>
      </c>
      <c r="BF540" s="109">
        <f>IF(U540="znížená",N540,0)</f>
        <v>0</v>
      </c>
      <c r="BG540" s="109">
        <f>IF(U540="zákl. prenesená",N540,0)</f>
        <v>0</v>
      </c>
      <c r="BH540" s="109">
        <f>IF(U540="zníž. prenesená",N540,0)</f>
        <v>0</v>
      </c>
      <c r="BI540" s="109">
        <f>IF(U540="nulová",N540,0)</f>
        <v>0</v>
      </c>
      <c r="BJ540" s="17" t="s">
        <v>133</v>
      </c>
      <c r="BK540" s="171">
        <f>L540*K540</f>
        <v>0</v>
      </c>
    </row>
    <row r="541" spans="2:65" s="1" customFormat="1" ht="22.35" customHeight="1" x14ac:dyDescent="0.3">
      <c r="B541" s="34"/>
      <c r="C541" s="209" t="s">
        <v>18</v>
      </c>
      <c r="D541" s="209" t="s">
        <v>155</v>
      </c>
      <c r="E541" s="210" t="s">
        <v>18</v>
      </c>
      <c r="F541" s="293" t="s">
        <v>18</v>
      </c>
      <c r="G541" s="294"/>
      <c r="H541" s="294"/>
      <c r="I541" s="294"/>
      <c r="J541" s="211" t="s">
        <v>18</v>
      </c>
      <c r="K541" s="167"/>
      <c r="L541" s="277"/>
      <c r="M541" s="276"/>
      <c r="N541" s="278">
        <f t="shared" si="15"/>
        <v>0</v>
      </c>
      <c r="O541" s="276"/>
      <c r="P541" s="276"/>
      <c r="Q541" s="276"/>
      <c r="R541" s="36"/>
      <c r="T541" s="168" t="s">
        <v>18</v>
      </c>
      <c r="U541" s="212" t="s">
        <v>44</v>
      </c>
      <c r="V541" s="35"/>
      <c r="W541" s="35"/>
      <c r="X541" s="35"/>
      <c r="Y541" s="35"/>
      <c r="Z541" s="35"/>
      <c r="AA541" s="78"/>
      <c r="AT541" s="17" t="s">
        <v>703</v>
      </c>
      <c r="AU541" s="17" t="s">
        <v>84</v>
      </c>
      <c r="AY541" s="17" t="s">
        <v>703</v>
      </c>
      <c r="BE541" s="109">
        <f>IF(U541="základná",N541,0)</f>
        <v>0</v>
      </c>
      <c r="BF541" s="109">
        <f>IF(U541="znížená",N541,0)</f>
        <v>0</v>
      </c>
      <c r="BG541" s="109">
        <f>IF(U541="zákl. prenesená",N541,0)</f>
        <v>0</v>
      </c>
      <c r="BH541" s="109">
        <f>IF(U541="zníž. prenesená",N541,0)</f>
        <v>0</v>
      </c>
      <c r="BI541" s="109">
        <f>IF(U541="nulová",N541,0)</f>
        <v>0</v>
      </c>
      <c r="BJ541" s="17" t="s">
        <v>133</v>
      </c>
      <c r="BK541" s="171">
        <f>L541*K541</f>
        <v>0</v>
      </c>
    </row>
    <row r="542" spans="2:65" s="1" customFormat="1" ht="22.35" customHeight="1" x14ac:dyDescent="0.3">
      <c r="B542" s="34"/>
      <c r="C542" s="209" t="s">
        <v>18</v>
      </c>
      <c r="D542" s="209" t="s">
        <v>155</v>
      </c>
      <c r="E542" s="210" t="s">
        <v>18</v>
      </c>
      <c r="F542" s="293" t="s">
        <v>18</v>
      </c>
      <c r="G542" s="294"/>
      <c r="H542" s="294"/>
      <c r="I542" s="294"/>
      <c r="J542" s="211" t="s">
        <v>18</v>
      </c>
      <c r="K542" s="167"/>
      <c r="L542" s="277"/>
      <c r="M542" s="276"/>
      <c r="N542" s="278">
        <f t="shared" si="15"/>
        <v>0</v>
      </c>
      <c r="O542" s="276"/>
      <c r="P542" s="276"/>
      <c r="Q542" s="276"/>
      <c r="R542" s="36"/>
      <c r="T542" s="168" t="s">
        <v>18</v>
      </c>
      <c r="U542" s="212" t="s">
        <v>44</v>
      </c>
      <c r="V542" s="35"/>
      <c r="W542" s="35"/>
      <c r="X542" s="35"/>
      <c r="Y542" s="35"/>
      <c r="Z542" s="35"/>
      <c r="AA542" s="78"/>
      <c r="AT542" s="17" t="s">
        <v>703</v>
      </c>
      <c r="AU542" s="17" t="s">
        <v>84</v>
      </c>
      <c r="AY542" s="17" t="s">
        <v>703</v>
      </c>
      <c r="BE542" s="109">
        <f>IF(U542="základná",N542,0)</f>
        <v>0</v>
      </c>
      <c r="BF542" s="109">
        <f>IF(U542="znížená",N542,0)</f>
        <v>0</v>
      </c>
      <c r="BG542" s="109">
        <f>IF(U542="zákl. prenesená",N542,0)</f>
        <v>0</v>
      </c>
      <c r="BH542" s="109">
        <f>IF(U542="zníž. prenesená",N542,0)</f>
        <v>0</v>
      </c>
      <c r="BI542" s="109">
        <f>IF(U542="nulová",N542,0)</f>
        <v>0</v>
      </c>
      <c r="BJ542" s="17" t="s">
        <v>133</v>
      </c>
      <c r="BK542" s="171">
        <f>L542*K542</f>
        <v>0</v>
      </c>
    </row>
    <row r="543" spans="2:65" s="1" customFormat="1" ht="22.35" customHeight="1" x14ac:dyDescent="0.3">
      <c r="B543" s="34"/>
      <c r="C543" s="209" t="s">
        <v>18</v>
      </c>
      <c r="D543" s="209" t="s">
        <v>155</v>
      </c>
      <c r="E543" s="210" t="s">
        <v>18</v>
      </c>
      <c r="F543" s="293" t="s">
        <v>18</v>
      </c>
      <c r="G543" s="294"/>
      <c r="H543" s="294"/>
      <c r="I543" s="294"/>
      <c r="J543" s="211" t="s">
        <v>18</v>
      </c>
      <c r="K543" s="167"/>
      <c r="L543" s="277"/>
      <c r="M543" s="276"/>
      <c r="N543" s="278">
        <f t="shared" si="15"/>
        <v>0</v>
      </c>
      <c r="O543" s="276"/>
      <c r="P543" s="276"/>
      <c r="Q543" s="276"/>
      <c r="R543" s="36"/>
      <c r="T543" s="168" t="s">
        <v>18</v>
      </c>
      <c r="U543" s="212" t="s">
        <v>44</v>
      </c>
      <c r="V543" s="35"/>
      <c r="W543" s="35"/>
      <c r="X543" s="35"/>
      <c r="Y543" s="35"/>
      <c r="Z543" s="35"/>
      <c r="AA543" s="78"/>
      <c r="AT543" s="17" t="s">
        <v>703</v>
      </c>
      <c r="AU543" s="17" t="s">
        <v>84</v>
      </c>
      <c r="AY543" s="17" t="s">
        <v>703</v>
      </c>
      <c r="BE543" s="109">
        <f>IF(U543="základná",N543,0)</f>
        <v>0</v>
      </c>
      <c r="BF543" s="109">
        <f>IF(U543="znížená",N543,0)</f>
        <v>0</v>
      </c>
      <c r="BG543" s="109">
        <f>IF(U543="zákl. prenesená",N543,0)</f>
        <v>0</v>
      </c>
      <c r="BH543" s="109">
        <f>IF(U543="zníž. prenesená",N543,0)</f>
        <v>0</v>
      </c>
      <c r="BI543" s="109">
        <f>IF(U543="nulová",N543,0)</f>
        <v>0</v>
      </c>
      <c r="BJ543" s="17" t="s">
        <v>133</v>
      </c>
      <c r="BK543" s="171">
        <f>L543*K543</f>
        <v>0</v>
      </c>
    </row>
    <row r="544" spans="2:65" s="1" customFormat="1" ht="22.35" customHeight="1" x14ac:dyDescent="0.3">
      <c r="B544" s="34"/>
      <c r="C544" s="209" t="s">
        <v>18</v>
      </c>
      <c r="D544" s="209" t="s">
        <v>155</v>
      </c>
      <c r="E544" s="210" t="s">
        <v>18</v>
      </c>
      <c r="F544" s="293" t="s">
        <v>18</v>
      </c>
      <c r="G544" s="294"/>
      <c r="H544" s="294"/>
      <c r="I544" s="294"/>
      <c r="J544" s="211" t="s">
        <v>18</v>
      </c>
      <c r="K544" s="167"/>
      <c r="L544" s="277"/>
      <c r="M544" s="276"/>
      <c r="N544" s="278">
        <f t="shared" si="15"/>
        <v>0</v>
      </c>
      <c r="O544" s="276"/>
      <c r="P544" s="276"/>
      <c r="Q544" s="276"/>
      <c r="R544" s="36"/>
      <c r="T544" s="168" t="s">
        <v>18</v>
      </c>
      <c r="U544" s="212" t="s">
        <v>44</v>
      </c>
      <c r="V544" s="55"/>
      <c r="W544" s="55"/>
      <c r="X544" s="55"/>
      <c r="Y544" s="55"/>
      <c r="Z544" s="55"/>
      <c r="AA544" s="57"/>
      <c r="AT544" s="17" t="s">
        <v>703</v>
      </c>
      <c r="AU544" s="17" t="s">
        <v>84</v>
      </c>
      <c r="AY544" s="17" t="s">
        <v>703</v>
      </c>
      <c r="BE544" s="109">
        <f>IF(U544="základná",N544,0)</f>
        <v>0</v>
      </c>
      <c r="BF544" s="109">
        <f>IF(U544="znížená",N544,0)</f>
        <v>0</v>
      </c>
      <c r="BG544" s="109">
        <f>IF(U544="zákl. prenesená",N544,0)</f>
        <v>0</v>
      </c>
      <c r="BH544" s="109">
        <f>IF(U544="zníž. prenesená",N544,0)</f>
        <v>0</v>
      </c>
      <c r="BI544" s="109">
        <f>IF(U544="nulová",N544,0)</f>
        <v>0</v>
      </c>
      <c r="BJ544" s="17" t="s">
        <v>133</v>
      </c>
      <c r="BK544" s="171">
        <f>L544*K544</f>
        <v>0</v>
      </c>
    </row>
    <row r="545" spans="2:18" s="1" customFormat="1" ht="6.95" customHeight="1" x14ac:dyDescent="0.3">
      <c r="B545" s="58"/>
      <c r="C545" s="59"/>
      <c r="D545" s="59"/>
      <c r="E545" s="59"/>
      <c r="F545" s="59"/>
      <c r="G545" s="59"/>
      <c r="H545" s="59"/>
      <c r="I545" s="59"/>
      <c r="J545" s="59"/>
      <c r="K545" s="59"/>
      <c r="L545" s="59"/>
      <c r="M545" s="59"/>
      <c r="N545" s="59"/>
      <c r="O545" s="59"/>
      <c r="P545" s="59"/>
      <c r="Q545" s="59"/>
      <c r="R545" s="60"/>
    </row>
  </sheetData>
  <sheetProtection password="CC35" sheet="1" objects="1" scenarios="1" formatColumns="0" formatRows="0" sort="0" autoFilter="0"/>
  <mergeCells count="704">
    <mergeCell ref="H1:K1"/>
    <mergeCell ref="S2:AC2"/>
    <mergeCell ref="F543:I543"/>
    <mergeCell ref="L543:M543"/>
    <mergeCell ref="N543:Q543"/>
    <mergeCell ref="F544:I544"/>
    <mergeCell ref="L544:M544"/>
    <mergeCell ref="N544:Q544"/>
    <mergeCell ref="N135:Q135"/>
    <mergeCell ref="N136:Q136"/>
    <mergeCell ref="N145:Q145"/>
    <mergeCell ref="N146:Q146"/>
    <mergeCell ref="N150:Q150"/>
    <mergeCell ref="N189:Q189"/>
    <mergeCell ref="N191:Q191"/>
    <mergeCell ref="N229:Q229"/>
    <mergeCell ref="N230:Q230"/>
    <mergeCell ref="N345:Q345"/>
    <mergeCell ref="N407:Q407"/>
    <mergeCell ref="N428:Q428"/>
    <mergeCell ref="N453:Q453"/>
    <mergeCell ref="N480:Q480"/>
    <mergeCell ref="N509:Q509"/>
    <mergeCell ref="N523:Q523"/>
    <mergeCell ref="N524:Q524"/>
    <mergeCell ref="N527:Q527"/>
    <mergeCell ref="F538:I538"/>
    <mergeCell ref="F540:I540"/>
    <mergeCell ref="L540:M540"/>
    <mergeCell ref="N540:Q540"/>
    <mergeCell ref="F541:I541"/>
    <mergeCell ref="L541:M541"/>
    <mergeCell ref="N541:Q541"/>
    <mergeCell ref="F542:I542"/>
    <mergeCell ref="L542:M542"/>
    <mergeCell ref="N542:Q542"/>
    <mergeCell ref="N539:Q539"/>
    <mergeCell ref="F532:I532"/>
    <mergeCell ref="F534:I534"/>
    <mergeCell ref="L534:M534"/>
    <mergeCell ref="N534:Q534"/>
    <mergeCell ref="F535:I535"/>
    <mergeCell ref="L535:M535"/>
    <mergeCell ref="N535:Q535"/>
    <mergeCell ref="F536:I536"/>
    <mergeCell ref="F537:I537"/>
    <mergeCell ref="L537:M537"/>
    <mergeCell ref="N537:Q537"/>
    <mergeCell ref="N533:Q533"/>
    <mergeCell ref="F525:I525"/>
    <mergeCell ref="L525:M525"/>
    <mergeCell ref="N525:Q525"/>
    <mergeCell ref="F526:I526"/>
    <mergeCell ref="F528:I528"/>
    <mergeCell ref="L528:M528"/>
    <mergeCell ref="N528:Q528"/>
    <mergeCell ref="F529:I529"/>
    <mergeCell ref="F531:I531"/>
    <mergeCell ref="L531:M531"/>
    <mergeCell ref="N531:Q531"/>
    <mergeCell ref="N530:Q530"/>
    <mergeCell ref="F516:I516"/>
    <mergeCell ref="F517:I517"/>
    <mergeCell ref="F518:I518"/>
    <mergeCell ref="F519:I519"/>
    <mergeCell ref="F520:I520"/>
    <mergeCell ref="F521:I521"/>
    <mergeCell ref="L521:M521"/>
    <mergeCell ref="N521:Q521"/>
    <mergeCell ref="F522:I522"/>
    <mergeCell ref="L522:M522"/>
    <mergeCell ref="N522:Q522"/>
    <mergeCell ref="F511:I511"/>
    <mergeCell ref="F512:I512"/>
    <mergeCell ref="F513:I513"/>
    <mergeCell ref="F514:I514"/>
    <mergeCell ref="L514:M514"/>
    <mergeCell ref="N514:Q514"/>
    <mergeCell ref="F515:I515"/>
    <mergeCell ref="L515:M515"/>
    <mergeCell ref="N515:Q515"/>
    <mergeCell ref="F503:I503"/>
    <mergeCell ref="F504:I504"/>
    <mergeCell ref="F505:I505"/>
    <mergeCell ref="F506:I506"/>
    <mergeCell ref="F507:I507"/>
    <mergeCell ref="F508:I508"/>
    <mergeCell ref="L508:M508"/>
    <mergeCell ref="N508:Q508"/>
    <mergeCell ref="F510:I510"/>
    <mergeCell ref="L510:M510"/>
    <mergeCell ref="N510:Q510"/>
    <mergeCell ref="F496:I496"/>
    <mergeCell ref="F497:I497"/>
    <mergeCell ref="F498:I498"/>
    <mergeCell ref="F499:I499"/>
    <mergeCell ref="L499:M499"/>
    <mergeCell ref="N499:Q499"/>
    <mergeCell ref="F500:I500"/>
    <mergeCell ref="F501:I501"/>
    <mergeCell ref="F502:I502"/>
    <mergeCell ref="L502:M502"/>
    <mergeCell ref="N502:Q502"/>
    <mergeCell ref="F489:I489"/>
    <mergeCell ref="F490:I490"/>
    <mergeCell ref="F491:I491"/>
    <mergeCell ref="F492:I492"/>
    <mergeCell ref="F493:I493"/>
    <mergeCell ref="L493:M493"/>
    <mergeCell ref="N493:Q493"/>
    <mergeCell ref="F494:I494"/>
    <mergeCell ref="F495:I495"/>
    <mergeCell ref="F484:I484"/>
    <mergeCell ref="L484:M484"/>
    <mergeCell ref="N484:Q484"/>
    <mergeCell ref="F485:I485"/>
    <mergeCell ref="F486:I486"/>
    <mergeCell ref="F487:I487"/>
    <mergeCell ref="L487:M487"/>
    <mergeCell ref="N487:Q487"/>
    <mergeCell ref="F488:I488"/>
    <mergeCell ref="F478:I478"/>
    <mergeCell ref="F479:I479"/>
    <mergeCell ref="L479:M479"/>
    <mergeCell ref="N479:Q479"/>
    <mergeCell ref="F481:I481"/>
    <mergeCell ref="L481:M481"/>
    <mergeCell ref="N481:Q481"/>
    <mergeCell ref="F482:I482"/>
    <mergeCell ref="F483:I483"/>
    <mergeCell ref="F471:I471"/>
    <mergeCell ref="F472:I472"/>
    <mergeCell ref="F473:I473"/>
    <mergeCell ref="L473:M473"/>
    <mergeCell ref="N473:Q473"/>
    <mergeCell ref="F474:I474"/>
    <mergeCell ref="F475:I475"/>
    <mergeCell ref="F476:I476"/>
    <mergeCell ref="F477:I477"/>
    <mergeCell ref="F466:I466"/>
    <mergeCell ref="F467:I467"/>
    <mergeCell ref="L467:M467"/>
    <mergeCell ref="N467:Q467"/>
    <mergeCell ref="F468:I468"/>
    <mergeCell ref="F469:I469"/>
    <mergeCell ref="F470:I470"/>
    <mergeCell ref="L470:M470"/>
    <mergeCell ref="N470:Q470"/>
    <mergeCell ref="F459:I459"/>
    <mergeCell ref="L459:M459"/>
    <mergeCell ref="N459:Q459"/>
    <mergeCell ref="F460:I460"/>
    <mergeCell ref="F461:I461"/>
    <mergeCell ref="F462:I462"/>
    <mergeCell ref="F463:I463"/>
    <mergeCell ref="F464:I464"/>
    <mergeCell ref="F465:I465"/>
    <mergeCell ref="F454:I454"/>
    <mergeCell ref="L454:M454"/>
    <mergeCell ref="N454:Q454"/>
    <mergeCell ref="F455:I455"/>
    <mergeCell ref="F456:I456"/>
    <mergeCell ref="L456:M456"/>
    <mergeCell ref="N456:Q456"/>
    <mergeCell ref="F457:I457"/>
    <mergeCell ref="F458:I458"/>
    <mergeCell ref="F446:I446"/>
    <mergeCell ref="F447:I447"/>
    <mergeCell ref="F448:I448"/>
    <mergeCell ref="F449:I449"/>
    <mergeCell ref="F450:I450"/>
    <mergeCell ref="F451:I451"/>
    <mergeCell ref="L451:M451"/>
    <mergeCell ref="N451:Q451"/>
    <mergeCell ref="F452:I452"/>
    <mergeCell ref="L452:M452"/>
    <mergeCell ref="N452:Q452"/>
    <mergeCell ref="F439:I439"/>
    <mergeCell ref="F440:I440"/>
    <mergeCell ref="F441:I441"/>
    <mergeCell ref="L441:M441"/>
    <mergeCell ref="N441:Q441"/>
    <mergeCell ref="F442:I442"/>
    <mergeCell ref="F443:I443"/>
    <mergeCell ref="F444:I444"/>
    <mergeCell ref="F445:I445"/>
    <mergeCell ref="F432:I432"/>
    <mergeCell ref="F433:I433"/>
    <mergeCell ref="F434:I434"/>
    <mergeCell ref="F435:I435"/>
    <mergeCell ref="L435:M435"/>
    <mergeCell ref="N435:Q435"/>
    <mergeCell ref="F436:I436"/>
    <mergeCell ref="F437:I437"/>
    <mergeCell ref="F438:I438"/>
    <mergeCell ref="F426:I426"/>
    <mergeCell ref="F427:I427"/>
    <mergeCell ref="L427:M427"/>
    <mergeCell ref="N427:Q427"/>
    <mergeCell ref="F429:I429"/>
    <mergeCell ref="L429:M429"/>
    <mergeCell ref="N429:Q429"/>
    <mergeCell ref="F430:I430"/>
    <mergeCell ref="F431:I431"/>
    <mergeCell ref="F422:I422"/>
    <mergeCell ref="L422:M422"/>
    <mergeCell ref="N422:Q422"/>
    <mergeCell ref="F423:I423"/>
    <mergeCell ref="L423:M423"/>
    <mergeCell ref="N423:Q423"/>
    <mergeCell ref="F424:I424"/>
    <mergeCell ref="F425:I425"/>
    <mergeCell ref="L425:M425"/>
    <mergeCell ref="N425:Q425"/>
    <mergeCell ref="F416:I416"/>
    <mergeCell ref="F417:I417"/>
    <mergeCell ref="F418:I418"/>
    <mergeCell ref="F419:I419"/>
    <mergeCell ref="L419:M419"/>
    <mergeCell ref="N419:Q419"/>
    <mergeCell ref="F420:I420"/>
    <mergeCell ref="F421:I421"/>
    <mergeCell ref="L421:M421"/>
    <mergeCell ref="N421:Q421"/>
    <mergeCell ref="F409:I409"/>
    <mergeCell ref="F410:I410"/>
    <mergeCell ref="F411:I411"/>
    <mergeCell ref="L411:M411"/>
    <mergeCell ref="N411:Q411"/>
    <mergeCell ref="F412:I412"/>
    <mergeCell ref="F413:I413"/>
    <mergeCell ref="F414:I414"/>
    <mergeCell ref="F415:I415"/>
    <mergeCell ref="F403:I403"/>
    <mergeCell ref="L403:M403"/>
    <mergeCell ref="N403:Q403"/>
    <mergeCell ref="F404:I404"/>
    <mergeCell ref="F405:I405"/>
    <mergeCell ref="F406:I406"/>
    <mergeCell ref="F408:I408"/>
    <mergeCell ref="L408:M408"/>
    <mergeCell ref="N408:Q408"/>
    <mergeCell ref="F396:I396"/>
    <mergeCell ref="F397:I397"/>
    <mergeCell ref="F398:I398"/>
    <mergeCell ref="F399:I399"/>
    <mergeCell ref="L399:M399"/>
    <mergeCell ref="N399:Q399"/>
    <mergeCell ref="F400:I400"/>
    <mergeCell ref="F401:I401"/>
    <mergeCell ref="F402:I402"/>
    <mergeCell ref="F390:I390"/>
    <mergeCell ref="F391:I391"/>
    <mergeCell ref="L391:M391"/>
    <mergeCell ref="N391:Q391"/>
    <mergeCell ref="F392:I392"/>
    <mergeCell ref="F393:I393"/>
    <mergeCell ref="F394:I394"/>
    <mergeCell ref="F395:I395"/>
    <mergeCell ref="L395:M395"/>
    <mergeCell ref="N395:Q395"/>
    <mergeCell ref="F384:I384"/>
    <mergeCell ref="F385:I385"/>
    <mergeCell ref="L385:M385"/>
    <mergeCell ref="N385:Q385"/>
    <mergeCell ref="F386:I386"/>
    <mergeCell ref="F387:I387"/>
    <mergeCell ref="F388:I388"/>
    <mergeCell ref="F389:I389"/>
    <mergeCell ref="L389:M389"/>
    <mergeCell ref="N389:Q389"/>
    <mergeCell ref="F377:I377"/>
    <mergeCell ref="F378:I378"/>
    <mergeCell ref="F379:I379"/>
    <mergeCell ref="L379:M379"/>
    <mergeCell ref="N379:Q379"/>
    <mergeCell ref="F380:I380"/>
    <mergeCell ref="F381:I381"/>
    <mergeCell ref="F382:I382"/>
    <mergeCell ref="F383:I383"/>
    <mergeCell ref="F372:I372"/>
    <mergeCell ref="F373:I373"/>
    <mergeCell ref="L373:M373"/>
    <mergeCell ref="N373:Q373"/>
    <mergeCell ref="F374:I374"/>
    <mergeCell ref="F375:I375"/>
    <mergeCell ref="L375:M375"/>
    <mergeCell ref="N375:Q375"/>
    <mergeCell ref="F376:I376"/>
    <mergeCell ref="F363:I363"/>
    <mergeCell ref="F364:I364"/>
    <mergeCell ref="F365:I365"/>
    <mergeCell ref="F366:I366"/>
    <mergeCell ref="F367:I367"/>
    <mergeCell ref="F368:I368"/>
    <mergeCell ref="F369:I369"/>
    <mergeCell ref="F370:I370"/>
    <mergeCell ref="F371:I371"/>
    <mergeCell ref="F356:I356"/>
    <mergeCell ref="L356:M356"/>
    <mergeCell ref="N356:Q356"/>
    <mergeCell ref="F357:I357"/>
    <mergeCell ref="F358:I358"/>
    <mergeCell ref="F359:I359"/>
    <mergeCell ref="F360:I360"/>
    <mergeCell ref="F361:I361"/>
    <mergeCell ref="F362:I362"/>
    <mergeCell ref="L362:M362"/>
    <mergeCell ref="N362:Q362"/>
    <mergeCell ref="F347:I347"/>
    <mergeCell ref="F348:I348"/>
    <mergeCell ref="F349:I349"/>
    <mergeCell ref="F350:I350"/>
    <mergeCell ref="F351:I351"/>
    <mergeCell ref="F352:I352"/>
    <mergeCell ref="F353:I353"/>
    <mergeCell ref="F354:I354"/>
    <mergeCell ref="F355:I355"/>
    <mergeCell ref="F341:I341"/>
    <mergeCell ref="F342:I342"/>
    <mergeCell ref="F343:I343"/>
    <mergeCell ref="F344:I344"/>
    <mergeCell ref="L344:M344"/>
    <mergeCell ref="N344:Q344"/>
    <mergeCell ref="F346:I346"/>
    <mergeCell ref="L346:M346"/>
    <mergeCell ref="N346:Q346"/>
    <mergeCell ref="F334:I334"/>
    <mergeCell ref="F335:I335"/>
    <mergeCell ref="F336:I336"/>
    <mergeCell ref="L336:M336"/>
    <mergeCell ref="N336:Q336"/>
    <mergeCell ref="F337:I337"/>
    <mergeCell ref="F338:I338"/>
    <mergeCell ref="F339:I339"/>
    <mergeCell ref="F340:I340"/>
    <mergeCell ref="F325:I325"/>
    <mergeCell ref="F326:I326"/>
    <mergeCell ref="F327:I327"/>
    <mergeCell ref="F328:I328"/>
    <mergeCell ref="F329:I329"/>
    <mergeCell ref="F330:I330"/>
    <mergeCell ref="F331:I331"/>
    <mergeCell ref="F332:I332"/>
    <mergeCell ref="F333:I333"/>
    <mergeCell ref="F320:I320"/>
    <mergeCell ref="F321:I321"/>
    <mergeCell ref="F322:I322"/>
    <mergeCell ref="L322:M322"/>
    <mergeCell ref="N322:Q322"/>
    <mergeCell ref="F323:I323"/>
    <mergeCell ref="F324:I324"/>
    <mergeCell ref="L324:M324"/>
    <mergeCell ref="N324:Q324"/>
    <mergeCell ref="F315:I315"/>
    <mergeCell ref="L315:M315"/>
    <mergeCell ref="N315:Q315"/>
    <mergeCell ref="F316:I316"/>
    <mergeCell ref="F317:I317"/>
    <mergeCell ref="L317:M317"/>
    <mergeCell ref="N317:Q317"/>
    <mergeCell ref="F318:I318"/>
    <mergeCell ref="F319:I319"/>
    <mergeCell ref="N308:Q308"/>
    <mergeCell ref="F309:I309"/>
    <mergeCell ref="F310:I310"/>
    <mergeCell ref="F311:I311"/>
    <mergeCell ref="F312:I312"/>
    <mergeCell ref="F313:I313"/>
    <mergeCell ref="F314:I314"/>
    <mergeCell ref="L314:M314"/>
    <mergeCell ref="N314:Q314"/>
    <mergeCell ref="F301:I301"/>
    <mergeCell ref="F302:I302"/>
    <mergeCell ref="F303:I303"/>
    <mergeCell ref="F304:I304"/>
    <mergeCell ref="F305:I305"/>
    <mergeCell ref="F306:I306"/>
    <mergeCell ref="F307:I307"/>
    <mergeCell ref="F308:I308"/>
    <mergeCell ref="L308:M308"/>
    <mergeCell ref="F296:I296"/>
    <mergeCell ref="F297:I297"/>
    <mergeCell ref="L297:M297"/>
    <mergeCell ref="N297:Q297"/>
    <mergeCell ref="F298:I298"/>
    <mergeCell ref="L298:M298"/>
    <mergeCell ref="N298:Q298"/>
    <mergeCell ref="F299:I299"/>
    <mergeCell ref="F300:I300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N280:Q280"/>
    <mergeCell ref="F281:I281"/>
    <mergeCell ref="L281:M281"/>
    <mergeCell ref="N281:Q281"/>
    <mergeCell ref="F282:I282"/>
    <mergeCell ref="F283:I283"/>
    <mergeCell ref="F284:I284"/>
    <mergeCell ref="F285:I285"/>
    <mergeCell ref="F286:I286"/>
    <mergeCell ref="F273:I273"/>
    <mergeCell ref="F274:I274"/>
    <mergeCell ref="F275:I275"/>
    <mergeCell ref="F276:I276"/>
    <mergeCell ref="F277:I277"/>
    <mergeCell ref="F278:I278"/>
    <mergeCell ref="F279:I279"/>
    <mergeCell ref="F280:I280"/>
    <mergeCell ref="L280:M280"/>
    <mergeCell ref="F268:I268"/>
    <mergeCell ref="L268:M268"/>
    <mergeCell ref="N268:Q268"/>
    <mergeCell ref="F269:I269"/>
    <mergeCell ref="F270:I270"/>
    <mergeCell ref="L270:M270"/>
    <mergeCell ref="N270:Q270"/>
    <mergeCell ref="F271:I271"/>
    <mergeCell ref="F272:I272"/>
    <mergeCell ref="F261:I261"/>
    <mergeCell ref="F262:I262"/>
    <mergeCell ref="F263:I263"/>
    <mergeCell ref="F264:I264"/>
    <mergeCell ref="F265:I265"/>
    <mergeCell ref="F266:I266"/>
    <mergeCell ref="L266:M266"/>
    <mergeCell ref="N266:Q266"/>
    <mergeCell ref="F267:I267"/>
    <mergeCell ref="F254:I254"/>
    <mergeCell ref="F255:I255"/>
    <mergeCell ref="F256:I256"/>
    <mergeCell ref="F257:I257"/>
    <mergeCell ref="F258:I258"/>
    <mergeCell ref="F259:I259"/>
    <mergeCell ref="L259:M259"/>
    <mergeCell ref="N259:Q259"/>
    <mergeCell ref="F260:I260"/>
    <mergeCell ref="F247:I247"/>
    <mergeCell ref="L247:M247"/>
    <mergeCell ref="N247:Q247"/>
    <mergeCell ref="F248:I248"/>
    <mergeCell ref="F249:I249"/>
    <mergeCell ref="F250:I250"/>
    <mergeCell ref="F251:I251"/>
    <mergeCell ref="F252:I252"/>
    <mergeCell ref="F253:I253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31:I231"/>
    <mergeCell ref="L231:M231"/>
    <mergeCell ref="N231:Q231"/>
    <mergeCell ref="F232:I232"/>
    <mergeCell ref="F233:I233"/>
    <mergeCell ref="F234:I234"/>
    <mergeCell ref="F235:I235"/>
    <mergeCell ref="F236:I236"/>
    <mergeCell ref="F237:I237"/>
    <mergeCell ref="F223:I223"/>
    <mergeCell ref="F224:I224"/>
    <mergeCell ref="F225:I225"/>
    <mergeCell ref="L225:M225"/>
    <mergeCell ref="N225:Q225"/>
    <mergeCell ref="F226:I226"/>
    <mergeCell ref="F227:I227"/>
    <mergeCell ref="F228:I228"/>
    <mergeCell ref="L228:M228"/>
    <mergeCell ref="N228:Q228"/>
    <mergeCell ref="F217:I217"/>
    <mergeCell ref="F218:I218"/>
    <mergeCell ref="F219:I219"/>
    <mergeCell ref="F220:I220"/>
    <mergeCell ref="L220:M220"/>
    <mergeCell ref="N220:Q220"/>
    <mergeCell ref="F221:I221"/>
    <mergeCell ref="F222:I222"/>
    <mergeCell ref="L222:M222"/>
    <mergeCell ref="N222:Q222"/>
    <mergeCell ref="F212:I212"/>
    <mergeCell ref="F213:I213"/>
    <mergeCell ref="L213:M213"/>
    <mergeCell ref="N213:Q213"/>
    <mergeCell ref="F214:I214"/>
    <mergeCell ref="F215:I215"/>
    <mergeCell ref="F216:I216"/>
    <mergeCell ref="L216:M216"/>
    <mergeCell ref="N216:Q216"/>
    <mergeCell ref="F206:I206"/>
    <mergeCell ref="F207:I207"/>
    <mergeCell ref="L207:M207"/>
    <mergeCell ref="N207:Q207"/>
    <mergeCell ref="F208:I208"/>
    <mergeCell ref="F209:I209"/>
    <mergeCell ref="F210:I210"/>
    <mergeCell ref="F211:I211"/>
    <mergeCell ref="L211:M211"/>
    <mergeCell ref="N211:Q211"/>
    <mergeCell ref="F201:I201"/>
    <mergeCell ref="F202:I202"/>
    <mergeCell ref="F203:I203"/>
    <mergeCell ref="F204:I204"/>
    <mergeCell ref="L204:M204"/>
    <mergeCell ref="N204:Q204"/>
    <mergeCell ref="F205:I205"/>
    <mergeCell ref="L205:M205"/>
    <mergeCell ref="N205:Q205"/>
    <mergeCell ref="F195:I195"/>
    <mergeCell ref="F196:I196"/>
    <mergeCell ref="L196:M196"/>
    <mergeCell ref="N196:Q196"/>
    <mergeCell ref="F197:I197"/>
    <mergeCell ref="F198:I198"/>
    <mergeCell ref="F199:I199"/>
    <mergeCell ref="F200:I200"/>
    <mergeCell ref="L200:M200"/>
    <mergeCell ref="N200:Q200"/>
    <mergeCell ref="F188:I188"/>
    <mergeCell ref="F190:I190"/>
    <mergeCell ref="L190:M190"/>
    <mergeCell ref="N190:Q190"/>
    <mergeCell ref="F192:I192"/>
    <mergeCell ref="L192:M192"/>
    <mergeCell ref="N192:Q192"/>
    <mergeCell ref="F193:I193"/>
    <mergeCell ref="F194:I194"/>
    <mergeCell ref="F184:I184"/>
    <mergeCell ref="L184:M184"/>
    <mergeCell ref="N184:Q184"/>
    <mergeCell ref="F185:I185"/>
    <mergeCell ref="L185:M185"/>
    <mergeCell ref="N185:Q185"/>
    <mergeCell ref="F186:I186"/>
    <mergeCell ref="F187:I187"/>
    <mergeCell ref="L187:M187"/>
    <mergeCell ref="N187:Q187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72:I172"/>
    <mergeCell ref="F173:I173"/>
    <mergeCell ref="L173:M173"/>
    <mergeCell ref="N173:Q173"/>
    <mergeCell ref="F174:I174"/>
    <mergeCell ref="F175:I175"/>
    <mergeCell ref="F176:I176"/>
    <mergeCell ref="F177:I177"/>
    <mergeCell ref="L177:M177"/>
    <mergeCell ref="N177:Q177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F171:I171"/>
    <mergeCell ref="F158:I158"/>
    <mergeCell ref="F159:I159"/>
    <mergeCell ref="F160:I160"/>
    <mergeCell ref="F161:I161"/>
    <mergeCell ref="L161:M161"/>
    <mergeCell ref="N161:Q161"/>
    <mergeCell ref="F162:I162"/>
    <mergeCell ref="F163:I163"/>
    <mergeCell ref="F164:I164"/>
    <mergeCell ref="F153:I153"/>
    <mergeCell ref="L153:M153"/>
    <mergeCell ref="N153:Q153"/>
    <mergeCell ref="F154:I154"/>
    <mergeCell ref="F155:I155"/>
    <mergeCell ref="F156:I156"/>
    <mergeCell ref="F157:I157"/>
    <mergeCell ref="L157:M157"/>
    <mergeCell ref="N157:Q157"/>
    <mergeCell ref="F147:I147"/>
    <mergeCell ref="L147:M147"/>
    <mergeCell ref="N147:Q147"/>
    <mergeCell ref="F148:I148"/>
    <mergeCell ref="F149:I149"/>
    <mergeCell ref="F151:I151"/>
    <mergeCell ref="L151:M151"/>
    <mergeCell ref="N151:Q151"/>
    <mergeCell ref="F152:I152"/>
    <mergeCell ref="F138:I138"/>
    <mergeCell ref="F139:I139"/>
    <mergeCell ref="F140:I140"/>
    <mergeCell ref="F141:I141"/>
    <mergeCell ref="L141:M141"/>
    <mergeCell ref="N141:Q141"/>
    <mergeCell ref="F142:I142"/>
    <mergeCell ref="F143:I143"/>
    <mergeCell ref="F144:I144"/>
    <mergeCell ref="M129:P129"/>
    <mergeCell ref="M131:Q131"/>
    <mergeCell ref="M132:Q132"/>
    <mergeCell ref="F134:I134"/>
    <mergeCell ref="L134:M134"/>
    <mergeCell ref="N134:Q134"/>
    <mergeCell ref="F137:I137"/>
    <mergeCell ref="L137:M137"/>
    <mergeCell ref="N137:Q137"/>
    <mergeCell ref="D114:H114"/>
    <mergeCell ref="N114:Q114"/>
    <mergeCell ref="D115:H115"/>
    <mergeCell ref="N115:Q115"/>
    <mergeCell ref="N116:Q116"/>
    <mergeCell ref="L118:Q118"/>
    <mergeCell ref="C124:Q124"/>
    <mergeCell ref="F126:P126"/>
    <mergeCell ref="F127:P127"/>
    <mergeCell ref="N107:Q107"/>
    <mergeCell ref="N108:Q108"/>
    <mergeCell ref="N110:Q110"/>
    <mergeCell ref="D111:H111"/>
    <mergeCell ref="N111:Q111"/>
    <mergeCell ref="D112:H112"/>
    <mergeCell ref="N112:Q112"/>
    <mergeCell ref="D113:H113"/>
    <mergeCell ref="N113:Q113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é sú hodnoty K a M." sqref="D540:D545">
      <formula1>"K,M"</formula1>
    </dataValidation>
    <dataValidation type="list" allowBlank="1" showInputMessage="1" showErrorMessage="1" error="Povolené sú hodnoty základná, znížená, nulová." sqref="U540:U545">
      <formula1>"základná,znížená,nulová"</formula1>
    </dataValidation>
  </dataValidations>
  <hyperlinks>
    <hyperlink ref="F1:G1" location="C2" tooltip="Krycí list rozpočtu" display="1) Krycí list rozpočtu"/>
    <hyperlink ref="H1:K1" location="C86" tooltip="Rekapitulácia rozpočtu" display="2) Rekapitulácia rozpočtu"/>
    <hyperlink ref="L1" location="C134" tooltip="Rozpočet" display="3) Rozpočet"/>
    <hyperlink ref="S1:T1" location="'Rekapitulácia stavby'!C2" tooltip="Rekapitulácia stavby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8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313"/>
      <c r="B1" s="310"/>
      <c r="C1" s="310"/>
      <c r="D1" s="311" t="s">
        <v>1</v>
      </c>
      <c r="E1" s="310"/>
      <c r="F1" s="312" t="s">
        <v>717</v>
      </c>
      <c r="G1" s="312"/>
      <c r="H1" s="314" t="s">
        <v>718</v>
      </c>
      <c r="I1" s="314"/>
      <c r="J1" s="314"/>
      <c r="K1" s="314"/>
      <c r="L1" s="312" t="s">
        <v>719</v>
      </c>
      <c r="M1" s="310"/>
      <c r="N1" s="310"/>
      <c r="O1" s="311" t="s">
        <v>98</v>
      </c>
      <c r="P1" s="310"/>
      <c r="Q1" s="310"/>
      <c r="R1" s="310"/>
      <c r="S1" s="312" t="s">
        <v>720</v>
      </c>
      <c r="T1" s="312"/>
      <c r="U1" s="313"/>
      <c r="V1" s="313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 x14ac:dyDescent="0.3">
      <c r="C2" s="213" t="s">
        <v>5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S2" s="256" t="s">
        <v>6</v>
      </c>
      <c r="T2" s="214"/>
      <c r="U2" s="214"/>
      <c r="V2" s="214"/>
      <c r="W2" s="214"/>
      <c r="X2" s="214"/>
      <c r="Y2" s="214"/>
      <c r="Z2" s="214"/>
      <c r="AA2" s="214"/>
      <c r="AB2" s="214"/>
      <c r="AC2" s="214"/>
      <c r="AT2" s="17" t="s">
        <v>88</v>
      </c>
    </row>
    <row r="3" spans="1:66" ht="6.95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77</v>
      </c>
    </row>
    <row r="4" spans="1:66" ht="36.950000000000003" customHeight="1" x14ac:dyDescent="0.3">
      <c r="B4" s="21"/>
      <c r="C4" s="215" t="s">
        <v>99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3"/>
      <c r="T4" s="24" t="s">
        <v>10</v>
      </c>
      <c r="AT4" s="17" t="s">
        <v>4</v>
      </c>
    </row>
    <row r="5" spans="1:66" ht="6.95" customHeight="1" x14ac:dyDescent="0.3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3"/>
    </row>
    <row r="6" spans="1:66" ht="25.35" customHeight="1" x14ac:dyDescent="0.3">
      <c r="B6" s="21"/>
      <c r="C6" s="22"/>
      <c r="D6" s="29" t="s">
        <v>15</v>
      </c>
      <c r="E6" s="22"/>
      <c r="F6" s="257" t="str">
        <f>'Rekapitulácia stavby'!K6</f>
        <v>Rekonštrukcia strechy-zateplenie a hydroizolácia MŠ V jame</v>
      </c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2"/>
      <c r="R6" s="23"/>
    </row>
    <row r="7" spans="1:66" s="1" customFormat="1" ht="32.85" customHeight="1" x14ac:dyDescent="0.3">
      <c r="B7" s="34"/>
      <c r="C7" s="35"/>
      <c r="D7" s="28" t="s">
        <v>100</v>
      </c>
      <c r="E7" s="35"/>
      <c r="F7" s="221" t="s">
        <v>704</v>
      </c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35"/>
      <c r="R7" s="36"/>
    </row>
    <row r="8" spans="1:66" s="1" customFormat="1" ht="14.45" customHeight="1" x14ac:dyDescent="0.3">
      <c r="B8" s="34"/>
      <c r="C8" s="35"/>
      <c r="D8" s="29" t="s">
        <v>17</v>
      </c>
      <c r="E8" s="35"/>
      <c r="F8" s="27" t="s">
        <v>18</v>
      </c>
      <c r="G8" s="35"/>
      <c r="H8" s="35"/>
      <c r="I8" s="35"/>
      <c r="J8" s="35"/>
      <c r="K8" s="35"/>
      <c r="L8" s="35"/>
      <c r="M8" s="29" t="s">
        <v>19</v>
      </c>
      <c r="N8" s="35"/>
      <c r="O8" s="27" t="s">
        <v>18</v>
      </c>
      <c r="P8" s="35"/>
      <c r="Q8" s="35"/>
      <c r="R8" s="36"/>
    </row>
    <row r="9" spans="1:66" s="1" customFormat="1" ht="14.45" customHeight="1" x14ac:dyDescent="0.3">
      <c r="B9" s="34"/>
      <c r="C9" s="35"/>
      <c r="D9" s="29" t="s">
        <v>20</v>
      </c>
      <c r="E9" s="35"/>
      <c r="F9" s="27" t="s">
        <v>21</v>
      </c>
      <c r="G9" s="35"/>
      <c r="H9" s="35"/>
      <c r="I9" s="35"/>
      <c r="J9" s="35"/>
      <c r="K9" s="35"/>
      <c r="L9" s="35"/>
      <c r="M9" s="29" t="s">
        <v>22</v>
      </c>
      <c r="N9" s="35"/>
      <c r="O9" s="258" t="str">
        <f>'Rekapitulácia stavby'!AN8</f>
        <v>7. 12. 2019</v>
      </c>
      <c r="P9" s="234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29" t="s">
        <v>24</v>
      </c>
      <c r="E11" s="35"/>
      <c r="F11" s="35"/>
      <c r="G11" s="35"/>
      <c r="H11" s="35"/>
      <c r="I11" s="35"/>
      <c r="J11" s="35"/>
      <c r="K11" s="35"/>
      <c r="L11" s="35"/>
      <c r="M11" s="29" t="s">
        <v>25</v>
      </c>
      <c r="N11" s="35"/>
      <c r="O11" s="220" t="s">
        <v>18</v>
      </c>
      <c r="P11" s="234"/>
      <c r="Q11" s="35"/>
      <c r="R11" s="36"/>
    </row>
    <row r="12" spans="1:66" s="1" customFormat="1" ht="18" customHeight="1" x14ac:dyDescent="0.3">
      <c r="B12" s="34"/>
      <c r="C12" s="35"/>
      <c r="D12" s="35"/>
      <c r="E12" s="27" t="s">
        <v>26</v>
      </c>
      <c r="F12" s="35"/>
      <c r="G12" s="35"/>
      <c r="H12" s="35"/>
      <c r="I12" s="35"/>
      <c r="J12" s="35"/>
      <c r="K12" s="35"/>
      <c r="L12" s="35"/>
      <c r="M12" s="29" t="s">
        <v>27</v>
      </c>
      <c r="N12" s="35"/>
      <c r="O12" s="220" t="s">
        <v>18</v>
      </c>
      <c r="P12" s="234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29" t="s">
        <v>28</v>
      </c>
      <c r="E14" s="35"/>
      <c r="F14" s="35"/>
      <c r="G14" s="35"/>
      <c r="H14" s="35"/>
      <c r="I14" s="35"/>
      <c r="J14" s="35"/>
      <c r="K14" s="35"/>
      <c r="L14" s="35"/>
      <c r="M14" s="29" t="s">
        <v>25</v>
      </c>
      <c r="N14" s="35"/>
      <c r="O14" s="259" t="str">
        <f>IF('Rekapitulácia stavby'!AN13="","",'Rekapitulácia stavby'!AN13)</f>
        <v>Vyplň údaj</v>
      </c>
      <c r="P14" s="234"/>
      <c r="Q14" s="35"/>
      <c r="R14" s="36"/>
    </row>
    <row r="15" spans="1:66" s="1" customFormat="1" ht="18" customHeight="1" x14ac:dyDescent="0.3">
      <c r="B15" s="34"/>
      <c r="C15" s="35"/>
      <c r="D15" s="35"/>
      <c r="E15" s="259" t="str">
        <f>IF('Rekapitulácia stavby'!E14="","",'Rekapitulácia stavby'!E14)</f>
        <v>Vyplň údaj</v>
      </c>
      <c r="F15" s="234"/>
      <c r="G15" s="234"/>
      <c r="H15" s="234"/>
      <c r="I15" s="234"/>
      <c r="J15" s="234"/>
      <c r="K15" s="234"/>
      <c r="L15" s="234"/>
      <c r="M15" s="29" t="s">
        <v>27</v>
      </c>
      <c r="N15" s="35"/>
      <c r="O15" s="259" t="str">
        <f>IF('Rekapitulácia stavby'!AN14="","",'Rekapitulácia stavby'!AN14)</f>
        <v>Vyplň údaj</v>
      </c>
      <c r="P15" s="234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29" t="s">
        <v>30</v>
      </c>
      <c r="E17" s="35"/>
      <c r="F17" s="35"/>
      <c r="G17" s="35"/>
      <c r="H17" s="35"/>
      <c r="I17" s="35"/>
      <c r="J17" s="35"/>
      <c r="K17" s="35"/>
      <c r="L17" s="35"/>
      <c r="M17" s="29" t="s">
        <v>25</v>
      </c>
      <c r="N17" s="35"/>
      <c r="O17" s="220" t="str">
        <f>IF('Rekapitulácia stavby'!AN16="","",'Rekapitulácia stavby'!AN16)</f>
        <v/>
      </c>
      <c r="P17" s="234"/>
      <c r="Q17" s="35"/>
      <c r="R17" s="36"/>
    </row>
    <row r="18" spans="2:18" s="1" customFormat="1" ht="18" customHeight="1" x14ac:dyDescent="0.3">
      <c r="B18" s="34"/>
      <c r="C18" s="35"/>
      <c r="D18" s="35"/>
      <c r="E18" s="27" t="str">
        <f>IF('Rekapitulácia stavby'!E17="","",'Rekapitulácia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27</v>
      </c>
      <c r="N18" s="35"/>
      <c r="O18" s="220" t="str">
        <f>IF('Rekapitulácia stavby'!AN17="","",'Rekapitulácia stavby'!AN17)</f>
        <v/>
      </c>
      <c r="P18" s="234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29" t="s">
        <v>34</v>
      </c>
      <c r="E20" s="35"/>
      <c r="F20" s="35"/>
      <c r="G20" s="35"/>
      <c r="H20" s="35"/>
      <c r="I20" s="35"/>
      <c r="J20" s="35"/>
      <c r="K20" s="35"/>
      <c r="L20" s="35"/>
      <c r="M20" s="29" t="s">
        <v>25</v>
      </c>
      <c r="N20" s="35"/>
      <c r="O20" s="220" t="s">
        <v>31</v>
      </c>
      <c r="P20" s="234"/>
      <c r="Q20" s="35"/>
      <c r="R20" s="36"/>
    </row>
    <row r="21" spans="2:18" s="1" customFormat="1" ht="18" customHeight="1" x14ac:dyDescent="0.3">
      <c r="B21" s="34"/>
      <c r="C21" s="35"/>
      <c r="D21" s="35"/>
      <c r="E21" s="27" t="s">
        <v>705</v>
      </c>
      <c r="F21" s="35"/>
      <c r="G21" s="35"/>
      <c r="H21" s="35"/>
      <c r="I21" s="35"/>
      <c r="J21" s="35"/>
      <c r="K21" s="35"/>
      <c r="L21" s="35"/>
      <c r="M21" s="29" t="s">
        <v>27</v>
      </c>
      <c r="N21" s="35"/>
      <c r="O21" s="220" t="s">
        <v>18</v>
      </c>
      <c r="P21" s="234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29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 x14ac:dyDescent="0.3">
      <c r="B24" s="34"/>
      <c r="C24" s="35"/>
      <c r="D24" s="35"/>
      <c r="E24" s="223" t="s">
        <v>18</v>
      </c>
      <c r="F24" s="234"/>
      <c r="G24" s="234"/>
      <c r="H24" s="234"/>
      <c r="I24" s="234"/>
      <c r="J24" s="234"/>
      <c r="K24" s="234"/>
      <c r="L24" s="234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18" t="s">
        <v>104</v>
      </c>
      <c r="E27" s="35"/>
      <c r="F27" s="35"/>
      <c r="G27" s="35"/>
      <c r="H27" s="35"/>
      <c r="I27" s="35"/>
      <c r="J27" s="35"/>
      <c r="K27" s="35"/>
      <c r="L27" s="35"/>
      <c r="M27" s="224">
        <f>N88</f>
        <v>0</v>
      </c>
      <c r="N27" s="234"/>
      <c r="O27" s="234"/>
      <c r="P27" s="234"/>
      <c r="Q27" s="35"/>
      <c r="R27" s="36"/>
    </row>
    <row r="28" spans="2:18" s="1" customFormat="1" ht="14.45" customHeight="1" x14ac:dyDescent="0.3">
      <c r="B28" s="34"/>
      <c r="C28" s="35"/>
      <c r="D28" s="33" t="s">
        <v>92</v>
      </c>
      <c r="E28" s="35"/>
      <c r="F28" s="35"/>
      <c r="G28" s="35"/>
      <c r="H28" s="35"/>
      <c r="I28" s="35"/>
      <c r="J28" s="35"/>
      <c r="K28" s="35"/>
      <c r="L28" s="35"/>
      <c r="M28" s="224">
        <f>N93</f>
        <v>0</v>
      </c>
      <c r="N28" s="234"/>
      <c r="O28" s="234"/>
      <c r="P28" s="234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19" t="s">
        <v>40</v>
      </c>
      <c r="E30" s="35"/>
      <c r="F30" s="35"/>
      <c r="G30" s="35"/>
      <c r="H30" s="35"/>
      <c r="I30" s="35"/>
      <c r="J30" s="35"/>
      <c r="K30" s="35"/>
      <c r="L30" s="35"/>
      <c r="M30" s="260">
        <f>ROUND(M27+M28,2)</f>
        <v>0</v>
      </c>
      <c r="N30" s="234"/>
      <c r="O30" s="234"/>
      <c r="P30" s="234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41</v>
      </c>
      <c r="E32" s="41" t="s">
        <v>42</v>
      </c>
      <c r="F32" s="42">
        <v>0.2</v>
      </c>
      <c r="G32" s="120" t="s">
        <v>43</v>
      </c>
      <c r="H32" s="261">
        <f>ROUND((((SUM(BE93:BE100)+SUM(BE118:BE121))+SUM(BE123:BE127))),2)</f>
        <v>0</v>
      </c>
      <c r="I32" s="234"/>
      <c r="J32" s="234"/>
      <c r="K32" s="35"/>
      <c r="L32" s="35"/>
      <c r="M32" s="261">
        <f>ROUND(((ROUND((SUM(BE93:BE100)+SUM(BE118:BE121)), 2)*F32)+SUM(BE123:BE127)*F32),2)</f>
        <v>0</v>
      </c>
      <c r="N32" s="234"/>
      <c r="O32" s="234"/>
      <c r="P32" s="234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44</v>
      </c>
      <c r="F33" s="42">
        <v>0.2</v>
      </c>
      <c r="G33" s="120" t="s">
        <v>43</v>
      </c>
      <c r="H33" s="261">
        <f>ROUND((((SUM(BF93:BF100)+SUM(BF118:BF121))+SUM(BF123:BF127))),2)</f>
        <v>0</v>
      </c>
      <c r="I33" s="234"/>
      <c r="J33" s="234"/>
      <c r="K33" s="35"/>
      <c r="L33" s="35"/>
      <c r="M33" s="261">
        <f>ROUND(((ROUND((SUM(BF93:BF100)+SUM(BF118:BF121)), 2)*F33)+SUM(BF123:BF127)*F33),2)</f>
        <v>0</v>
      </c>
      <c r="N33" s="234"/>
      <c r="O33" s="234"/>
      <c r="P33" s="234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45</v>
      </c>
      <c r="F34" s="42">
        <v>0.2</v>
      </c>
      <c r="G34" s="120" t="s">
        <v>43</v>
      </c>
      <c r="H34" s="261">
        <f>ROUND((((SUM(BG93:BG100)+SUM(BG118:BG121))+SUM(BG123:BG127))),2)</f>
        <v>0</v>
      </c>
      <c r="I34" s="234"/>
      <c r="J34" s="234"/>
      <c r="K34" s="35"/>
      <c r="L34" s="35"/>
      <c r="M34" s="261">
        <v>0</v>
      </c>
      <c r="N34" s="234"/>
      <c r="O34" s="234"/>
      <c r="P34" s="234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46</v>
      </c>
      <c r="F35" s="42">
        <v>0.2</v>
      </c>
      <c r="G35" s="120" t="s">
        <v>43</v>
      </c>
      <c r="H35" s="261">
        <f>ROUND((((SUM(BH93:BH100)+SUM(BH118:BH121))+SUM(BH123:BH127))),2)</f>
        <v>0</v>
      </c>
      <c r="I35" s="234"/>
      <c r="J35" s="234"/>
      <c r="K35" s="35"/>
      <c r="L35" s="35"/>
      <c r="M35" s="261">
        <v>0</v>
      </c>
      <c r="N35" s="234"/>
      <c r="O35" s="234"/>
      <c r="P35" s="234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47</v>
      </c>
      <c r="F36" s="42">
        <v>0</v>
      </c>
      <c r="G36" s="120" t="s">
        <v>43</v>
      </c>
      <c r="H36" s="261">
        <f>ROUND((((SUM(BI93:BI100)+SUM(BI118:BI121))+SUM(BI123:BI127))),2)</f>
        <v>0</v>
      </c>
      <c r="I36" s="234"/>
      <c r="J36" s="234"/>
      <c r="K36" s="35"/>
      <c r="L36" s="35"/>
      <c r="M36" s="261">
        <v>0</v>
      </c>
      <c r="N36" s="234"/>
      <c r="O36" s="234"/>
      <c r="P36" s="234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17"/>
      <c r="D38" s="121" t="s">
        <v>48</v>
      </c>
      <c r="E38" s="79"/>
      <c r="F38" s="79"/>
      <c r="G38" s="122" t="s">
        <v>49</v>
      </c>
      <c r="H38" s="123" t="s">
        <v>50</v>
      </c>
      <c r="I38" s="79"/>
      <c r="J38" s="79"/>
      <c r="K38" s="79"/>
      <c r="L38" s="262">
        <f>SUM(M30:M36)</f>
        <v>0</v>
      </c>
      <c r="M38" s="244"/>
      <c r="N38" s="244"/>
      <c r="O38" s="244"/>
      <c r="P38" s="246"/>
      <c r="Q38" s="117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 x14ac:dyDescent="0.3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3"/>
    </row>
    <row r="42" spans="2:18" ht="13.5" x14ac:dyDescent="0.3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3"/>
    </row>
    <row r="43" spans="2:18" ht="13.5" x14ac:dyDescent="0.3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3"/>
    </row>
    <row r="44" spans="2:18" ht="13.5" x14ac:dyDescent="0.3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3"/>
    </row>
    <row r="45" spans="2:18" ht="13.5" x14ac:dyDescent="0.3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3"/>
    </row>
    <row r="46" spans="2:18" ht="13.5" x14ac:dyDescent="0.3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3"/>
    </row>
    <row r="47" spans="2:18" ht="13.5" x14ac:dyDescent="0.3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3"/>
    </row>
    <row r="48" spans="2:18" ht="13.5" x14ac:dyDescent="0.3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3"/>
    </row>
    <row r="49" spans="2:18" ht="13.5" x14ac:dyDescent="0.3">
      <c r="B49" s="21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3"/>
    </row>
    <row r="50" spans="2:18" s="1" customFormat="1" x14ac:dyDescent="0.3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 ht="13.5" x14ac:dyDescent="0.3">
      <c r="B51" s="21"/>
      <c r="C51" s="22"/>
      <c r="D51" s="52"/>
      <c r="E51" s="22"/>
      <c r="F51" s="22"/>
      <c r="G51" s="22"/>
      <c r="H51" s="53"/>
      <c r="I51" s="22"/>
      <c r="J51" s="52"/>
      <c r="K51" s="22"/>
      <c r="L51" s="22"/>
      <c r="M51" s="22"/>
      <c r="N51" s="22"/>
      <c r="O51" s="22"/>
      <c r="P51" s="53"/>
      <c r="Q51" s="22"/>
      <c r="R51" s="23"/>
    </row>
    <row r="52" spans="2:18" ht="13.5" x14ac:dyDescent="0.3">
      <c r="B52" s="21"/>
      <c r="C52" s="22"/>
      <c r="D52" s="52"/>
      <c r="E52" s="22"/>
      <c r="F52" s="22"/>
      <c r="G52" s="22"/>
      <c r="H52" s="53"/>
      <c r="I52" s="22"/>
      <c r="J52" s="52"/>
      <c r="K52" s="22"/>
      <c r="L52" s="22"/>
      <c r="M52" s="22"/>
      <c r="N52" s="22"/>
      <c r="O52" s="22"/>
      <c r="P52" s="53"/>
      <c r="Q52" s="22"/>
      <c r="R52" s="23"/>
    </row>
    <row r="53" spans="2:18" ht="13.5" x14ac:dyDescent="0.3">
      <c r="B53" s="21"/>
      <c r="C53" s="22"/>
      <c r="D53" s="52"/>
      <c r="E53" s="22"/>
      <c r="F53" s="22"/>
      <c r="G53" s="22"/>
      <c r="H53" s="53"/>
      <c r="I53" s="22"/>
      <c r="J53" s="52"/>
      <c r="K53" s="22"/>
      <c r="L53" s="22"/>
      <c r="M53" s="22"/>
      <c r="N53" s="22"/>
      <c r="O53" s="22"/>
      <c r="P53" s="53"/>
      <c r="Q53" s="22"/>
      <c r="R53" s="23"/>
    </row>
    <row r="54" spans="2:18" ht="13.5" x14ac:dyDescent="0.3">
      <c r="B54" s="21"/>
      <c r="C54" s="22"/>
      <c r="D54" s="52"/>
      <c r="E54" s="22"/>
      <c r="F54" s="22"/>
      <c r="G54" s="22"/>
      <c r="H54" s="53"/>
      <c r="I54" s="22"/>
      <c r="J54" s="52"/>
      <c r="K54" s="22"/>
      <c r="L54" s="22"/>
      <c r="M54" s="22"/>
      <c r="N54" s="22"/>
      <c r="O54" s="22"/>
      <c r="P54" s="53"/>
      <c r="Q54" s="22"/>
      <c r="R54" s="23"/>
    </row>
    <row r="55" spans="2:18" ht="13.5" x14ac:dyDescent="0.3">
      <c r="B55" s="21"/>
      <c r="C55" s="22"/>
      <c r="D55" s="52"/>
      <c r="E55" s="22"/>
      <c r="F55" s="22"/>
      <c r="G55" s="22"/>
      <c r="H55" s="53"/>
      <c r="I55" s="22"/>
      <c r="J55" s="52"/>
      <c r="K55" s="22"/>
      <c r="L55" s="22"/>
      <c r="M55" s="22"/>
      <c r="N55" s="22"/>
      <c r="O55" s="22"/>
      <c r="P55" s="53"/>
      <c r="Q55" s="22"/>
      <c r="R55" s="23"/>
    </row>
    <row r="56" spans="2:18" ht="13.5" x14ac:dyDescent="0.3">
      <c r="B56" s="21"/>
      <c r="C56" s="22"/>
      <c r="D56" s="52"/>
      <c r="E56" s="22"/>
      <c r="F56" s="22"/>
      <c r="G56" s="22"/>
      <c r="H56" s="53"/>
      <c r="I56" s="22"/>
      <c r="J56" s="52"/>
      <c r="K56" s="22"/>
      <c r="L56" s="22"/>
      <c r="M56" s="22"/>
      <c r="N56" s="22"/>
      <c r="O56" s="22"/>
      <c r="P56" s="53"/>
      <c r="Q56" s="22"/>
      <c r="R56" s="23"/>
    </row>
    <row r="57" spans="2:18" ht="13.5" x14ac:dyDescent="0.3">
      <c r="B57" s="21"/>
      <c r="C57" s="22"/>
      <c r="D57" s="52"/>
      <c r="E57" s="22"/>
      <c r="F57" s="22"/>
      <c r="G57" s="22"/>
      <c r="H57" s="53"/>
      <c r="I57" s="22"/>
      <c r="J57" s="52"/>
      <c r="K57" s="22"/>
      <c r="L57" s="22"/>
      <c r="M57" s="22"/>
      <c r="N57" s="22"/>
      <c r="O57" s="22"/>
      <c r="P57" s="53"/>
      <c r="Q57" s="22"/>
      <c r="R57" s="23"/>
    </row>
    <row r="58" spans="2:18" ht="13.5" x14ac:dyDescent="0.3">
      <c r="B58" s="21"/>
      <c r="C58" s="22"/>
      <c r="D58" s="52"/>
      <c r="E58" s="22"/>
      <c r="F58" s="22"/>
      <c r="G58" s="22"/>
      <c r="H58" s="53"/>
      <c r="I58" s="22"/>
      <c r="J58" s="52"/>
      <c r="K58" s="22"/>
      <c r="L58" s="22"/>
      <c r="M58" s="22"/>
      <c r="N58" s="22"/>
      <c r="O58" s="22"/>
      <c r="P58" s="53"/>
      <c r="Q58" s="22"/>
      <c r="R58" s="23"/>
    </row>
    <row r="59" spans="2:18" s="1" customFormat="1" x14ac:dyDescent="0.3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 ht="13.5" x14ac:dyDescent="0.3">
      <c r="B60" s="21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3"/>
    </row>
    <row r="61" spans="2:18" s="1" customFormat="1" x14ac:dyDescent="0.3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 ht="13.5" x14ac:dyDescent="0.3">
      <c r="B62" s="21"/>
      <c r="C62" s="22"/>
      <c r="D62" s="52"/>
      <c r="E62" s="22"/>
      <c r="F62" s="22"/>
      <c r="G62" s="22"/>
      <c r="H62" s="53"/>
      <c r="I62" s="22"/>
      <c r="J62" s="52"/>
      <c r="K62" s="22"/>
      <c r="L62" s="22"/>
      <c r="M62" s="22"/>
      <c r="N62" s="22"/>
      <c r="O62" s="22"/>
      <c r="P62" s="53"/>
      <c r="Q62" s="22"/>
      <c r="R62" s="23"/>
    </row>
    <row r="63" spans="2:18" ht="13.5" x14ac:dyDescent="0.3">
      <c r="B63" s="21"/>
      <c r="C63" s="22"/>
      <c r="D63" s="52"/>
      <c r="E63" s="22"/>
      <c r="F63" s="22"/>
      <c r="G63" s="22"/>
      <c r="H63" s="53"/>
      <c r="I63" s="22"/>
      <c r="J63" s="52"/>
      <c r="K63" s="22"/>
      <c r="L63" s="22"/>
      <c r="M63" s="22"/>
      <c r="N63" s="22"/>
      <c r="O63" s="22"/>
      <c r="P63" s="53"/>
      <c r="Q63" s="22"/>
      <c r="R63" s="23"/>
    </row>
    <row r="64" spans="2:18" ht="13.5" x14ac:dyDescent="0.3">
      <c r="B64" s="21"/>
      <c r="C64" s="22"/>
      <c r="D64" s="52"/>
      <c r="E64" s="22"/>
      <c r="F64" s="22"/>
      <c r="G64" s="22"/>
      <c r="H64" s="53"/>
      <c r="I64" s="22"/>
      <c r="J64" s="52"/>
      <c r="K64" s="22"/>
      <c r="L64" s="22"/>
      <c r="M64" s="22"/>
      <c r="N64" s="22"/>
      <c r="O64" s="22"/>
      <c r="P64" s="53"/>
      <c r="Q64" s="22"/>
      <c r="R64" s="23"/>
    </row>
    <row r="65" spans="2:21" ht="13.5" x14ac:dyDescent="0.3">
      <c r="B65" s="21"/>
      <c r="C65" s="22"/>
      <c r="D65" s="52"/>
      <c r="E65" s="22"/>
      <c r="F65" s="22"/>
      <c r="G65" s="22"/>
      <c r="H65" s="53"/>
      <c r="I65" s="22"/>
      <c r="J65" s="52"/>
      <c r="K65" s="22"/>
      <c r="L65" s="22"/>
      <c r="M65" s="22"/>
      <c r="N65" s="22"/>
      <c r="O65" s="22"/>
      <c r="P65" s="53"/>
      <c r="Q65" s="22"/>
      <c r="R65" s="23"/>
    </row>
    <row r="66" spans="2:21" ht="13.5" x14ac:dyDescent="0.3">
      <c r="B66" s="21"/>
      <c r="C66" s="22"/>
      <c r="D66" s="52"/>
      <c r="E66" s="22"/>
      <c r="F66" s="22"/>
      <c r="G66" s="22"/>
      <c r="H66" s="53"/>
      <c r="I66" s="22"/>
      <c r="J66" s="52"/>
      <c r="K66" s="22"/>
      <c r="L66" s="22"/>
      <c r="M66" s="22"/>
      <c r="N66" s="22"/>
      <c r="O66" s="22"/>
      <c r="P66" s="53"/>
      <c r="Q66" s="22"/>
      <c r="R66" s="23"/>
    </row>
    <row r="67" spans="2:21" ht="13.5" x14ac:dyDescent="0.3">
      <c r="B67" s="21"/>
      <c r="C67" s="22"/>
      <c r="D67" s="52"/>
      <c r="E67" s="22"/>
      <c r="F67" s="22"/>
      <c r="G67" s="22"/>
      <c r="H67" s="53"/>
      <c r="I67" s="22"/>
      <c r="J67" s="52"/>
      <c r="K67" s="22"/>
      <c r="L67" s="22"/>
      <c r="M67" s="22"/>
      <c r="N67" s="22"/>
      <c r="O67" s="22"/>
      <c r="P67" s="53"/>
      <c r="Q67" s="22"/>
      <c r="R67" s="23"/>
    </row>
    <row r="68" spans="2:21" ht="13.5" x14ac:dyDescent="0.3">
      <c r="B68" s="21"/>
      <c r="C68" s="22"/>
      <c r="D68" s="52"/>
      <c r="E68" s="22"/>
      <c r="F68" s="22"/>
      <c r="G68" s="22"/>
      <c r="H68" s="53"/>
      <c r="I68" s="22"/>
      <c r="J68" s="52"/>
      <c r="K68" s="22"/>
      <c r="L68" s="22"/>
      <c r="M68" s="22"/>
      <c r="N68" s="22"/>
      <c r="O68" s="22"/>
      <c r="P68" s="53"/>
      <c r="Q68" s="22"/>
      <c r="R68" s="23"/>
    </row>
    <row r="69" spans="2:21" ht="13.5" x14ac:dyDescent="0.3">
      <c r="B69" s="21"/>
      <c r="C69" s="22"/>
      <c r="D69" s="52"/>
      <c r="E69" s="22"/>
      <c r="F69" s="22"/>
      <c r="G69" s="22"/>
      <c r="H69" s="53"/>
      <c r="I69" s="22"/>
      <c r="J69" s="52"/>
      <c r="K69" s="22"/>
      <c r="L69" s="22"/>
      <c r="M69" s="22"/>
      <c r="N69" s="22"/>
      <c r="O69" s="22"/>
      <c r="P69" s="53"/>
      <c r="Q69" s="22"/>
      <c r="R69" s="23"/>
    </row>
    <row r="70" spans="2:21" s="1" customFormat="1" x14ac:dyDescent="0.3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21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 x14ac:dyDescent="0.3"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6"/>
    </row>
    <row r="76" spans="2:21" s="1" customFormat="1" ht="36.950000000000003" customHeight="1" x14ac:dyDescent="0.3">
      <c r="B76" s="34"/>
      <c r="C76" s="215" t="s">
        <v>105</v>
      </c>
      <c r="D76" s="234"/>
      <c r="E76" s="234"/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36"/>
      <c r="T76" s="127"/>
      <c r="U76" s="127"/>
    </row>
    <row r="77" spans="2:21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7"/>
      <c r="U77" s="127"/>
    </row>
    <row r="78" spans="2:21" s="1" customFormat="1" ht="30" customHeight="1" x14ac:dyDescent="0.3">
      <c r="B78" s="34"/>
      <c r="C78" s="29" t="s">
        <v>15</v>
      </c>
      <c r="D78" s="35"/>
      <c r="E78" s="35"/>
      <c r="F78" s="257" t="str">
        <f>F6</f>
        <v>Rekonštrukcia strechy-zateplenie a hydroizolácia MŠ V jame</v>
      </c>
      <c r="G78" s="234"/>
      <c r="H78" s="234"/>
      <c r="I78" s="234"/>
      <c r="J78" s="234"/>
      <c r="K78" s="234"/>
      <c r="L78" s="234"/>
      <c r="M78" s="234"/>
      <c r="N78" s="234"/>
      <c r="O78" s="234"/>
      <c r="P78" s="234"/>
      <c r="Q78" s="35"/>
      <c r="R78" s="36"/>
      <c r="T78" s="127"/>
      <c r="U78" s="127"/>
    </row>
    <row r="79" spans="2:21" s="1" customFormat="1" ht="36.950000000000003" customHeight="1" x14ac:dyDescent="0.3">
      <c r="B79" s="34"/>
      <c r="C79" s="68" t="s">
        <v>100</v>
      </c>
      <c r="D79" s="35"/>
      <c r="E79" s="35"/>
      <c r="F79" s="235" t="str">
        <f>F7</f>
        <v>BLESK - Bleskozvod</v>
      </c>
      <c r="G79" s="234"/>
      <c r="H79" s="234"/>
      <c r="I79" s="234"/>
      <c r="J79" s="234"/>
      <c r="K79" s="234"/>
      <c r="L79" s="234"/>
      <c r="M79" s="234"/>
      <c r="N79" s="234"/>
      <c r="O79" s="234"/>
      <c r="P79" s="234"/>
      <c r="Q79" s="35"/>
      <c r="R79" s="36"/>
      <c r="T79" s="127"/>
      <c r="U79" s="127"/>
    </row>
    <row r="80" spans="2:21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7"/>
      <c r="U80" s="127"/>
    </row>
    <row r="81" spans="2:65" s="1" customFormat="1" ht="18" customHeight="1" x14ac:dyDescent="0.3">
      <c r="B81" s="34"/>
      <c r="C81" s="29" t="s">
        <v>20</v>
      </c>
      <c r="D81" s="35"/>
      <c r="E81" s="35"/>
      <c r="F81" s="27" t="str">
        <f>F9</f>
        <v>Trnava, V jame 7224/27</v>
      </c>
      <c r="G81" s="35"/>
      <c r="H81" s="35"/>
      <c r="I81" s="35"/>
      <c r="J81" s="35"/>
      <c r="K81" s="29" t="s">
        <v>22</v>
      </c>
      <c r="L81" s="35"/>
      <c r="M81" s="263" t="str">
        <f>IF(O9="","",O9)</f>
        <v>7. 12. 2019</v>
      </c>
      <c r="N81" s="234"/>
      <c r="O81" s="234"/>
      <c r="P81" s="234"/>
      <c r="Q81" s="35"/>
      <c r="R81" s="36"/>
      <c r="T81" s="127"/>
      <c r="U81" s="127"/>
    </row>
    <row r="82" spans="2:65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7"/>
      <c r="U82" s="127"/>
    </row>
    <row r="83" spans="2:65" s="1" customFormat="1" x14ac:dyDescent="0.3">
      <c r="B83" s="34"/>
      <c r="C83" s="29" t="s">
        <v>24</v>
      </c>
      <c r="D83" s="35"/>
      <c r="E83" s="35"/>
      <c r="F83" s="27" t="str">
        <f>E12</f>
        <v>STEFE Trnava, s.r.o.</v>
      </c>
      <c r="G83" s="35"/>
      <c r="H83" s="35"/>
      <c r="I83" s="35"/>
      <c r="J83" s="35"/>
      <c r="K83" s="29" t="s">
        <v>30</v>
      </c>
      <c r="L83" s="35"/>
      <c r="M83" s="220" t="str">
        <f>E18</f>
        <v xml:space="preserve"> </v>
      </c>
      <c r="N83" s="234"/>
      <c r="O83" s="234"/>
      <c r="P83" s="234"/>
      <c r="Q83" s="234"/>
      <c r="R83" s="36"/>
      <c r="T83" s="127"/>
      <c r="U83" s="127"/>
    </row>
    <row r="84" spans="2:65" s="1" customFormat="1" ht="14.45" customHeight="1" x14ac:dyDescent="0.3">
      <c r="B84" s="34"/>
      <c r="C84" s="29" t="s">
        <v>28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34</v>
      </c>
      <c r="L84" s="35"/>
      <c r="M84" s="220" t="str">
        <f>E21</f>
        <v>Edecon s.r.o.</v>
      </c>
      <c r="N84" s="234"/>
      <c r="O84" s="234"/>
      <c r="P84" s="234"/>
      <c r="Q84" s="234"/>
      <c r="R84" s="36"/>
      <c r="T84" s="127"/>
      <c r="U84" s="127"/>
    </row>
    <row r="85" spans="2:65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7"/>
      <c r="U85" s="127"/>
    </row>
    <row r="86" spans="2:65" s="1" customFormat="1" ht="29.25" customHeight="1" x14ac:dyDescent="0.3">
      <c r="B86" s="34"/>
      <c r="C86" s="264" t="s">
        <v>106</v>
      </c>
      <c r="D86" s="265"/>
      <c r="E86" s="265"/>
      <c r="F86" s="265"/>
      <c r="G86" s="265"/>
      <c r="H86" s="117"/>
      <c r="I86" s="117"/>
      <c r="J86" s="117"/>
      <c r="K86" s="117"/>
      <c r="L86" s="117"/>
      <c r="M86" s="117"/>
      <c r="N86" s="264" t="s">
        <v>107</v>
      </c>
      <c r="O86" s="234"/>
      <c r="P86" s="234"/>
      <c r="Q86" s="234"/>
      <c r="R86" s="36"/>
      <c r="T86" s="127"/>
      <c r="U86" s="127"/>
    </row>
    <row r="87" spans="2:65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7"/>
      <c r="U87" s="127"/>
    </row>
    <row r="88" spans="2:65" s="1" customFormat="1" ht="29.25" customHeight="1" x14ac:dyDescent="0.3">
      <c r="B88" s="34"/>
      <c r="C88" s="128" t="s">
        <v>108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54">
        <f>N118</f>
        <v>0</v>
      </c>
      <c r="O88" s="234"/>
      <c r="P88" s="234"/>
      <c r="Q88" s="234"/>
      <c r="R88" s="36"/>
      <c r="T88" s="127"/>
      <c r="U88" s="127"/>
      <c r="AU88" s="17" t="s">
        <v>109</v>
      </c>
    </row>
    <row r="89" spans="2:65" s="6" customFormat="1" ht="24.95" customHeight="1" x14ac:dyDescent="0.3">
      <c r="B89" s="129"/>
      <c r="C89" s="130"/>
      <c r="D89" s="131" t="s">
        <v>706</v>
      </c>
      <c r="E89" s="130"/>
      <c r="F89" s="130"/>
      <c r="G89" s="130"/>
      <c r="H89" s="130"/>
      <c r="I89" s="130"/>
      <c r="J89" s="130"/>
      <c r="K89" s="130"/>
      <c r="L89" s="130"/>
      <c r="M89" s="130"/>
      <c r="N89" s="266">
        <f>N119</f>
        <v>0</v>
      </c>
      <c r="O89" s="267"/>
      <c r="P89" s="267"/>
      <c r="Q89" s="267"/>
      <c r="R89" s="132"/>
      <c r="T89" s="133"/>
      <c r="U89" s="133"/>
    </row>
    <row r="90" spans="2:65" s="7" customFormat="1" ht="19.899999999999999" customHeight="1" x14ac:dyDescent="0.3">
      <c r="B90" s="134"/>
      <c r="C90" s="135"/>
      <c r="D90" s="105" t="s">
        <v>707</v>
      </c>
      <c r="E90" s="135"/>
      <c r="F90" s="135"/>
      <c r="G90" s="135"/>
      <c r="H90" s="135"/>
      <c r="I90" s="135"/>
      <c r="J90" s="135"/>
      <c r="K90" s="135"/>
      <c r="L90" s="135"/>
      <c r="M90" s="135"/>
      <c r="N90" s="251">
        <f>N120</f>
        <v>0</v>
      </c>
      <c r="O90" s="268"/>
      <c r="P90" s="268"/>
      <c r="Q90" s="268"/>
      <c r="R90" s="136"/>
      <c r="T90" s="137"/>
      <c r="U90" s="137"/>
    </row>
    <row r="91" spans="2:65" s="6" customFormat="1" ht="21.75" customHeight="1" x14ac:dyDescent="0.35">
      <c r="B91" s="129"/>
      <c r="C91" s="130"/>
      <c r="D91" s="131" t="s">
        <v>129</v>
      </c>
      <c r="E91" s="130"/>
      <c r="F91" s="130"/>
      <c r="G91" s="130"/>
      <c r="H91" s="130"/>
      <c r="I91" s="130"/>
      <c r="J91" s="130"/>
      <c r="K91" s="130"/>
      <c r="L91" s="130"/>
      <c r="M91" s="130"/>
      <c r="N91" s="269">
        <f>N122</f>
        <v>0</v>
      </c>
      <c r="O91" s="267"/>
      <c r="P91" s="267"/>
      <c r="Q91" s="267"/>
      <c r="R91" s="132"/>
      <c r="T91" s="133"/>
      <c r="U91" s="133"/>
    </row>
    <row r="92" spans="2:65" s="1" customFormat="1" ht="21.75" customHeight="1" x14ac:dyDescent="0.3"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6"/>
      <c r="T92" s="127"/>
      <c r="U92" s="127"/>
    </row>
    <row r="93" spans="2:65" s="1" customFormat="1" ht="29.25" customHeight="1" x14ac:dyDescent="0.3">
      <c r="B93" s="34"/>
      <c r="C93" s="128" t="s">
        <v>130</v>
      </c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270">
        <f>ROUND(N94+N95+N96+N97+N98+N99,2)</f>
        <v>0</v>
      </c>
      <c r="O93" s="234"/>
      <c r="P93" s="234"/>
      <c r="Q93" s="234"/>
      <c r="R93" s="36"/>
      <c r="T93" s="138"/>
      <c r="U93" s="139" t="s">
        <v>41</v>
      </c>
    </row>
    <row r="94" spans="2:65" s="1" customFormat="1" ht="18" customHeight="1" x14ac:dyDescent="0.3">
      <c r="B94" s="34"/>
      <c r="C94" s="35"/>
      <c r="D94" s="252" t="s">
        <v>131</v>
      </c>
      <c r="E94" s="234"/>
      <c r="F94" s="234"/>
      <c r="G94" s="234"/>
      <c r="H94" s="234"/>
      <c r="I94" s="35"/>
      <c r="J94" s="35"/>
      <c r="K94" s="35"/>
      <c r="L94" s="35"/>
      <c r="M94" s="35"/>
      <c r="N94" s="250">
        <f>ROUND(N88*T94,2)</f>
        <v>0</v>
      </c>
      <c r="O94" s="234"/>
      <c r="P94" s="234"/>
      <c r="Q94" s="234"/>
      <c r="R94" s="36"/>
      <c r="S94" s="140"/>
      <c r="T94" s="77"/>
      <c r="U94" s="141" t="s">
        <v>44</v>
      </c>
      <c r="V94" s="142"/>
      <c r="W94" s="142"/>
      <c r="X94" s="142"/>
      <c r="Y94" s="142"/>
      <c r="Z94" s="142"/>
      <c r="AA94" s="142"/>
      <c r="AB94" s="142"/>
      <c r="AC94" s="142"/>
      <c r="AD94" s="142"/>
      <c r="AE94" s="142"/>
      <c r="AF94" s="142"/>
      <c r="AG94" s="142"/>
      <c r="AH94" s="142"/>
      <c r="AI94" s="142"/>
      <c r="AJ94" s="142"/>
      <c r="AK94" s="142"/>
      <c r="AL94" s="142"/>
      <c r="AM94" s="142"/>
      <c r="AN94" s="142"/>
      <c r="AO94" s="142"/>
      <c r="AP94" s="142"/>
      <c r="AQ94" s="142"/>
      <c r="AR94" s="142"/>
      <c r="AS94" s="142"/>
      <c r="AT94" s="142"/>
      <c r="AU94" s="142"/>
      <c r="AV94" s="142"/>
      <c r="AW94" s="142"/>
      <c r="AX94" s="142"/>
      <c r="AY94" s="143" t="s">
        <v>132</v>
      </c>
      <c r="AZ94" s="142"/>
      <c r="BA94" s="142"/>
      <c r="BB94" s="142"/>
      <c r="BC94" s="142"/>
      <c r="BD94" s="142"/>
      <c r="BE94" s="144">
        <f t="shared" ref="BE94:BE99" si="0">IF(U94="základná",N94,0)</f>
        <v>0</v>
      </c>
      <c r="BF94" s="144">
        <f t="shared" ref="BF94:BF99" si="1">IF(U94="znížená",N94,0)</f>
        <v>0</v>
      </c>
      <c r="BG94" s="144">
        <f t="shared" ref="BG94:BG99" si="2">IF(U94="zákl. prenesená",N94,0)</f>
        <v>0</v>
      </c>
      <c r="BH94" s="144">
        <f t="shared" ref="BH94:BH99" si="3">IF(U94="zníž. prenesená",N94,0)</f>
        <v>0</v>
      </c>
      <c r="BI94" s="144">
        <f t="shared" ref="BI94:BI99" si="4">IF(U94="nulová",N94,0)</f>
        <v>0</v>
      </c>
      <c r="BJ94" s="143" t="s">
        <v>133</v>
      </c>
      <c r="BK94" s="142"/>
      <c r="BL94" s="142"/>
      <c r="BM94" s="142"/>
    </row>
    <row r="95" spans="2:65" s="1" customFormat="1" ht="18" customHeight="1" x14ac:dyDescent="0.3">
      <c r="B95" s="34"/>
      <c r="C95" s="35"/>
      <c r="D95" s="252" t="s">
        <v>708</v>
      </c>
      <c r="E95" s="234"/>
      <c r="F95" s="234"/>
      <c r="G95" s="234"/>
      <c r="H95" s="234"/>
      <c r="I95" s="35"/>
      <c r="J95" s="35"/>
      <c r="K95" s="35"/>
      <c r="L95" s="35"/>
      <c r="M95" s="35"/>
      <c r="N95" s="250">
        <f>ROUND(N88*T95,2)</f>
        <v>0</v>
      </c>
      <c r="O95" s="234"/>
      <c r="P95" s="234"/>
      <c r="Q95" s="234"/>
      <c r="R95" s="36"/>
      <c r="S95" s="140"/>
      <c r="T95" s="77"/>
      <c r="U95" s="141" t="s">
        <v>44</v>
      </c>
      <c r="V95" s="142"/>
      <c r="W95" s="142"/>
      <c r="X95" s="142"/>
      <c r="Y95" s="142"/>
      <c r="Z95" s="142"/>
      <c r="AA95" s="142"/>
      <c r="AB95" s="142"/>
      <c r="AC95" s="142"/>
      <c r="AD95" s="142"/>
      <c r="AE95" s="142"/>
      <c r="AF95" s="142"/>
      <c r="AG95" s="142"/>
      <c r="AH95" s="142"/>
      <c r="AI95" s="142"/>
      <c r="AJ95" s="142"/>
      <c r="AK95" s="142"/>
      <c r="AL95" s="142"/>
      <c r="AM95" s="142"/>
      <c r="AN95" s="142"/>
      <c r="AO95" s="142"/>
      <c r="AP95" s="142"/>
      <c r="AQ95" s="142"/>
      <c r="AR95" s="142"/>
      <c r="AS95" s="142"/>
      <c r="AT95" s="142"/>
      <c r="AU95" s="142"/>
      <c r="AV95" s="142"/>
      <c r="AW95" s="142"/>
      <c r="AX95" s="142"/>
      <c r="AY95" s="143" t="s">
        <v>132</v>
      </c>
      <c r="AZ95" s="142"/>
      <c r="BA95" s="142"/>
      <c r="BB95" s="142"/>
      <c r="BC95" s="142"/>
      <c r="BD95" s="142"/>
      <c r="BE95" s="144">
        <f t="shared" si="0"/>
        <v>0</v>
      </c>
      <c r="BF95" s="144">
        <f t="shared" si="1"/>
        <v>0</v>
      </c>
      <c r="BG95" s="144">
        <f t="shared" si="2"/>
        <v>0</v>
      </c>
      <c r="BH95" s="144">
        <f t="shared" si="3"/>
        <v>0</v>
      </c>
      <c r="BI95" s="144">
        <f t="shared" si="4"/>
        <v>0</v>
      </c>
      <c r="BJ95" s="143" t="s">
        <v>133</v>
      </c>
      <c r="BK95" s="142"/>
      <c r="BL95" s="142"/>
      <c r="BM95" s="142"/>
    </row>
    <row r="96" spans="2:65" s="1" customFormat="1" ht="18" customHeight="1" x14ac:dyDescent="0.3">
      <c r="B96" s="34"/>
      <c r="C96" s="35"/>
      <c r="D96" s="252" t="s">
        <v>135</v>
      </c>
      <c r="E96" s="234"/>
      <c r="F96" s="234"/>
      <c r="G96" s="234"/>
      <c r="H96" s="234"/>
      <c r="I96" s="35"/>
      <c r="J96" s="35"/>
      <c r="K96" s="35"/>
      <c r="L96" s="35"/>
      <c r="M96" s="35"/>
      <c r="N96" s="250">
        <f>ROUND(N88*T96,2)</f>
        <v>0</v>
      </c>
      <c r="O96" s="234"/>
      <c r="P96" s="234"/>
      <c r="Q96" s="234"/>
      <c r="R96" s="36"/>
      <c r="S96" s="140"/>
      <c r="T96" s="77"/>
      <c r="U96" s="141" t="s">
        <v>44</v>
      </c>
      <c r="V96" s="142"/>
      <c r="W96" s="142"/>
      <c r="X96" s="142"/>
      <c r="Y96" s="142"/>
      <c r="Z96" s="142"/>
      <c r="AA96" s="142"/>
      <c r="AB96" s="142"/>
      <c r="AC96" s="142"/>
      <c r="AD96" s="142"/>
      <c r="AE96" s="142"/>
      <c r="AF96" s="142"/>
      <c r="AG96" s="142"/>
      <c r="AH96" s="142"/>
      <c r="AI96" s="142"/>
      <c r="AJ96" s="142"/>
      <c r="AK96" s="142"/>
      <c r="AL96" s="142"/>
      <c r="AM96" s="142"/>
      <c r="AN96" s="142"/>
      <c r="AO96" s="142"/>
      <c r="AP96" s="142"/>
      <c r="AQ96" s="142"/>
      <c r="AR96" s="142"/>
      <c r="AS96" s="142"/>
      <c r="AT96" s="142"/>
      <c r="AU96" s="142"/>
      <c r="AV96" s="142"/>
      <c r="AW96" s="142"/>
      <c r="AX96" s="142"/>
      <c r="AY96" s="143" t="s">
        <v>132</v>
      </c>
      <c r="AZ96" s="142"/>
      <c r="BA96" s="142"/>
      <c r="BB96" s="142"/>
      <c r="BC96" s="142"/>
      <c r="BD96" s="142"/>
      <c r="BE96" s="144">
        <f t="shared" si="0"/>
        <v>0</v>
      </c>
      <c r="BF96" s="144">
        <f t="shared" si="1"/>
        <v>0</v>
      </c>
      <c r="BG96" s="144">
        <f t="shared" si="2"/>
        <v>0</v>
      </c>
      <c r="BH96" s="144">
        <f t="shared" si="3"/>
        <v>0</v>
      </c>
      <c r="BI96" s="144">
        <f t="shared" si="4"/>
        <v>0</v>
      </c>
      <c r="BJ96" s="143" t="s">
        <v>133</v>
      </c>
      <c r="BK96" s="142"/>
      <c r="BL96" s="142"/>
      <c r="BM96" s="142"/>
    </row>
    <row r="97" spans="2:65" s="1" customFormat="1" ht="18" customHeight="1" x14ac:dyDescent="0.3">
      <c r="B97" s="34"/>
      <c r="C97" s="35"/>
      <c r="D97" s="252" t="s">
        <v>136</v>
      </c>
      <c r="E97" s="234"/>
      <c r="F97" s="234"/>
      <c r="G97" s="234"/>
      <c r="H97" s="234"/>
      <c r="I97" s="35"/>
      <c r="J97" s="35"/>
      <c r="K97" s="35"/>
      <c r="L97" s="35"/>
      <c r="M97" s="35"/>
      <c r="N97" s="250">
        <f>ROUND(N88*T97,2)</f>
        <v>0</v>
      </c>
      <c r="O97" s="234"/>
      <c r="P97" s="234"/>
      <c r="Q97" s="234"/>
      <c r="R97" s="36"/>
      <c r="S97" s="140"/>
      <c r="T97" s="77"/>
      <c r="U97" s="141" t="s">
        <v>44</v>
      </c>
      <c r="V97" s="142"/>
      <c r="W97" s="142"/>
      <c r="X97" s="142"/>
      <c r="Y97" s="142"/>
      <c r="Z97" s="142"/>
      <c r="AA97" s="142"/>
      <c r="AB97" s="142"/>
      <c r="AC97" s="142"/>
      <c r="AD97" s="142"/>
      <c r="AE97" s="142"/>
      <c r="AF97" s="142"/>
      <c r="AG97" s="142"/>
      <c r="AH97" s="142"/>
      <c r="AI97" s="142"/>
      <c r="AJ97" s="142"/>
      <c r="AK97" s="142"/>
      <c r="AL97" s="142"/>
      <c r="AM97" s="142"/>
      <c r="AN97" s="142"/>
      <c r="AO97" s="142"/>
      <c r="AP97" s="142"/>
      <c r="AQ97" s="142"/>
      <c r="AR97" s="142"/>
      <c r="AS97" s="142"/>
      <c r="AT97" s="142"/>
      <c r="AU97" s="142"/>
      <c r="AV97" s="142"/>
      <c r="AW97" s="142"/>
      <c r="AX97" s="142"/>
      <c r="AY97" s="143" t="s">
        <v>132</v>
      </c>
      <c r="AZ97" s="142"/>
      <c r="BA97" s="142"/>
      <c r="BB97" s="142"/>
      <c r="BC97" s="142"/>
      <c r="BD97" s="142"/>
      <c r="BE97" s="144">
        <f t="shared" si="0"/>
        <v>0</v>
      </c>
      <c r="BF97" s="144">
        <f t="shared" si="1"/>
        <v>0</v>
      </c>
      <c r="BG97" s="144">
        <f t="shared" si="2"/>
        <v>0</v>
      </c>
      <c r="BH97" s="144">
        <f t="shared" si="3"/>
        <v>0</v>
      </c>
      <c r="BI97" s="144">
        <f t="shared" si="4"/>
        <v>0</v>
      </c>
      <c r="BJ97" s="143" t="s">
        <v>133</v>
      </c>
      <c r="BK97" s="142"/>
      <c r="BL97" s="142"/>
      <c r="BM97" s="142"/>
    </row>
    <row r="98" spans="2:65" s="1" customFormat="1" ht="18" customHeight="1" x14ac:dyDescent="0.3">
      <c r="B98" s="34"/>
      <c r="C98" s="35"/>
      <c r="D98" s="252" t="s">
        <v>709</v>
      </c>
      <c r="E98" s="234"/>
      <c r="F98" s="234"/>
      <c r="G98" s="234"/>
      <c r="H98" s="234"/>
      <c r="I98" s="35"/>
      <c r="J98" s="35"/>
      <c r="K98" s="35"/>
      <c r="L98" s="35"/>
      <c r="M98" s="35"/>
      <c r="N98" s="250">
        <f>ROUND(N88*T98,2)</f>
        <v>0</v>
      </c>
      <c r="O98" s="234"/>
      <c r="P98" s="234"/>
      <c r="Q98" s="234"/>
      <c r="R98" s="36"/>
      <c r="S98" s="140"/>
      <c r="T98" s="77"/>
      <c r="U98" s="141" t="s">
        <v>44</v>
      </c>
      <c r="V98" s="142"/>
      <c r="W98" s="142"/>
      <c r="X98" s="142"/>
      <c r="Y98" s="142"/>
      <c r="Z98" s="142"/>
      <c r="AA98" s="142"/>
      <c r="AB98" s="142"/>
      <c r="AC98" s="142"/>
      <c r="AD98" s="142"/>
      <c r="AE98" s="142"/>
      <c r="AF98" s="142"/>
      <c r="AG98" s="142"/>
      <c r="AH98" s="142"/>
      <c r="AI98" s="142"/>
      <c r="AJ98" s="142"/>
      <c r="AK98" s="142"/>
      <c r="AL98" s="142"/>
      <c r="AM98" s="142"/>
      <c r="AN98" s="142"/>
      <c r="AO98" s="142"/>
      <c r="AP98" s="142"/>
      <c r="AQ98" s="142"/>
      <c r="AR98" s="142"/>
      <c r="AS98" s="142"/>
      <c r="AT98" s="142"/>
      <c r="AU98" s="142"/>
      <c r="AV98" s="142"/>
      <c r="AW98" s="142"/>
      <c r="AX98" s="142"/>
      <c r="AY98" s="143" t="s">
        <v>132</v>
      </c>
      <c r="AZ98" s="142"/>
      <c r="BA98" s="142"/>
      <c r="BB98" s="142"/>
      <c r="BC98" s="142"/>
      <c r="BD98" s="142"/>
      <c r="BE98" s="144">
        <f t="shared" si="0"/>
        <v>0</v>
      </c>
      <c r="BF98" s="144">
        <f t="shared" si="1"/>
        <v>0</v>
      </c>
      <c r="BG98" s="144">
        <f t="shared" si="2"/>
        <v>0</v>
      </c>
      <c r="BH98" s="144">
        <f t="shared" si="3"/>
        <v>0</v>
      </c>
      <c r="BI98" s="144">
        <f t="shared" si="4"/>
        <v>0</v>
      </c>
      <c r="BJ98" s="143" t="s">
        <v>133</v>
      </c>
      <c r="BK98" s="142"/>
      <c r="BL98" s="142"/>
      <c r="BM98" s="142"/>
    </row>
    <row r="99" spans="2:65" s="1" customFormat="1" ht="18" customHeight="1" x14ac:dyDescent="0.3">
      <c r="B99" s="34"/>
      <c r="C99" s="35"/>
      <c r="D99" s="105" t="s">
        <v>138</v>
      </c>
      <c r="E99" s="35"/>
      <c r="F99" s="35"/>
      <c r="G99" s="35"/>
      <c r="H99" s="35"/>
      <c r="I99" s="35"/>
      <c r="J99" s="35"/>
      <c r="K99" s="35"/>
      <c r="L99" s="35"/>
      <c r="M99" s="35"/>
      <c r="N99" s="250">
        <f>ROUND(N88*T99,2)</f>
        <v>0</v>
      </c>
      <c r="O99" s="234"/>
      <c r="P99" s="234"/>
      <c r="Q99" s="234"/>
      <c r="R99" s="36"/>
      <c r="S99" s="140"/>
      <c r="T99" s="145"/>
      <c r="U99" s="146" t="s">
        <v>44</v>
      </c>
      <c r="V99" s="142"/>
      <c r="W99" s="142"/>
      <c r="X99" s="142"/>
      <c r="Y99" s="142"/>
      <c r="Z99" s="142"/>
      <c r="AA99" s="142"/>
      <c r="AB99" s="142"/>
      <c r="AC99" s="142"/>
      <c r="AD99" s="142"/>
      <c r="AE99" s="142"/>
      <c r="AF99" s="142"/>
      <c r="AG99" s="142"/>
      <c r="AH99" s="142"/>
      <c r="AI99" s="142"/>
      <c r="AJ99" s="142"/>
      <c r="AK99" s="142"/>
      <c r="AL99" s="142"/>
      <c r="AM99" s="142"/>
      <c r="AN99" s="142"/>
      <c r="AO99" s="142"/>
      <c r="AP99" s="142"/>
      <c r="AQ99" s="142"/>
      <c r="AR99" s="142"/>
      <c r="AS99" s="142"/>
      <c r="AT99" s="142"/>
      <c r="AU99" s="142"/>
      <c r="AV99" s="142"/>
      <c r="AW99" s="142"/>
      <c r="AX99" s="142"/>
      <c r="AY99" s="143" t="s">
        <v>139</v>
      </c>
      <c r="AZ99" s="142"/>
      <c r="BA99" s="142"/>
      <c r="BB99" s="142"/>
      <c r="BC99" s="142"/>
      <c r="BD99" s="142"/>
      <c r="BE99" s="144">
        <f t="shared" si="0"/>
        <v>0</v>
      </c>
      <c r="BF99" s="144">
        <f t="shared" si="1"/>
        <v>0</v>
      </c>
      <c r="BG99" s="144">
        <f t="shared" si="2"/>
        <v>0</v>
      </c>
      <c r="BH99" s="144">
        <f t="shared" si="3"/>
        <v>0</v>
      </c>
      <c r="BI99" s="144">
        <f t="shared" si="4"/>
        <v>0</v>
      </c>
      <c r="BJ99" s="143" t="s">
        <v>133</v>
      </c>
      <c r="BK99" s="142"/>
      <c r="BL99" s="142"/>
      <c r="BM99" s="142"/>
    </row>
    <row r="100" spans="2:65" s="1" customFormat="1" ht="13.5" x14ac:dyDescent="0.3"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6"/>
      <c r="T100" s="127"/>
      <c r="U100" s="127"/>
    </row>
    <row r="101" spans="2:65" s="1" customFormat="1" ht="29.25" customHeight="1" x14ac:dyDescent="0.3">
      <c r="B101" s="34"/>
      <c r="C101" s="116" t="s">
        <v>97</v>
      </c>
      <c r="D101" s="117"/>
      <c r="E101" s="117"/>
      <c r="F101" s="117"/>
      <c r="G101" s="117"/>
      <c r="H101" s="117"/>
      <c r="I101" s="117"/>
      <c r="J101" s="117"/>
      <c r="K101" s="117"/>
      <c r="L101" s="255">
        <f>ROUND(SUM(N88+N93),2)</f>
        <v>0</v>
      </c>
      <c r="M101" s="265"/>
      <c r="N101" s="265"/>
      <c r="O101" s="265"/>
      <c r="P101" s="265"/>
      <c r="Q101" s="265"/>
      <c r="R101" s="36"/>
      <c r="T101" s="127"/>
      <c r="U101" s="127"/>
    </row>
    <row r="102" spans="2:65" s="1" customFormat="1" ht="6.95" customHeight="1" x14ac:dyDescent="0.3"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60"/>
      <c r="T102" s="127"/>
      <c r="U102" s="127"/>
    </row>
    <row r="106" spans="2:65" s="1" customFormat="1" ht="6.95" customHeight="1" x14ac:dyDescent="0.3"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3"/>
    </row>
    <row r="107" spans="2:65" s="1" customFormat="1" ht="36.950000000000003" customHeight="1" x14ac:dyDescent="0.3">
      <c r="B107" s="34"/>
      <c r="C107" s="215" t="s">
        <v>140</v>
      </c>
      <c r="D107" s="234"/>
      <c r="E107" s="234"/>
      <c r="F107" s="234"/>
      <c r="G107" s="234"/>
      <c r="H107" s="234"/>
      <c r="I107" s="234"/>
      <c r="J107" s="234"/>
      <c r="K107" s="234"/>
      <c r="L107" s="234"/>
      <c r="M107" s="234"/>
      <c r="N107" s="234"/>
      <c r="O107" s="234"/>
      <c r="P107" s="234"/>
      <c r="Q107" s="234"/>
      <c r="R107" s="36"/>
    </row>
    <row r="108" spans="2:65" s="1" customFormat="1" ht="6.95" customHeight="1" x14ac:dyDescent="0.3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65" s="1" customFormat="1" ht="30" customHeight="1" x14ac:dyDescent="0.3">
      <c r="B109" s="34"/>
      <c r="C109" s="29" t="s">
        <v>15</v>
      </c>
      <c r="D109" s="35"/>
      <c r="E109" s="35"/>
      <c r="F109" s="257" t="str">
        <f>F6</f>
        <v>Rekonštrukcia strechy-zateplenie a hydroizolácia MŠ V jame</v>
      </c>
      <c r="G109" s="234"/>
      <c r="H109" s="234"/>
      <c r="I109" s="234"/>
      <c r="J109" s="234"/>
      <c r="K109" s="234"/>
      <c r="L109" s="234"/>
      <c r="M109" s="234"/>
      <c r="N109" s="234"/>
      <c r="O109" s="234"/>
      <c r="P109" s="234"/>
      <c r="Q109" s="35"/>
      <c r="R109" s="36"/>
    </row>
    <row r="110" spans="2:65" s="1" customFormat="1" ht="36.950000000000003" customHeight="1" x14ac:dyDescent="0.3">
      <c r="B110" s="34"/>
      <c r="C110" s="68" t="s">
        <v>100</v>
      </c>
      <c r="D110" s="35"/>
      <c r="E110" s="35"/>
      <c r="F110" s="235" t="str">
        <f>F7</f>
        <v>BLESK - Bleskozvod</v>
      </c>
      <c r="G110" s="234"/>
      <c r="H110" s="234"/>
      <c r="I110" s="234"/>
      <c r="J110" s="234"/>
      <c r="K110" s="234"/>
      <c r="L110" s="234"/>
      <c r="M110" s="234"/>
      <c r="N110" s="234"/>
      <c r="O110" s="234"/>
      <c r="P110" s="234"/>
      <c r="Q110" s="35"/>
      <c r="R110" s="36"/>
    </row>
    <row r="111" spans="2:65" s="1" customFormat="1" ht="6.95" customHeight="1" x14ac:dyDescent="0.3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65" s="1" customFormat="1" ht="18" customHeight="1" x14ac:dyDescent="0.3">
      <c r="B112" s="34"/>
      <c r="C112" s="29" t="s">
        <v>20</v>
      </c>
      <c r="D112" s="35"/>
      <c r="E112" s="35"/>
      <c r="F112" s="27" t="str">
        <f>F9</f>
        <v>Trnava, V jame 7224/27</v>
      </c>
      <c r="G112" s="35"/>
      <c r="H112" s="35"/>
      <c r="I112" s="35"/>
      <c r="J112" s="35"/>
      <c r="K112" s="29" t="s">
        <v>22</v>
      </c>
      <c r="L112" s="35"/>
      <c r="M112" s="263" t="str">
        <f>IF(O9="","",O9)</f>
        <v>7. 12. 2019</v>
      </c>
      <c r="N112" s="234"/>
      <c r="O112" s="234"/>
      <c r="P112" s="234"/>
      <c r="Q112" s="35"/>
      <c r="R112" s="36"/>
    </row>
    <row r="113" spans="2:65" s="1" customFormat="1" ht="6.95" customHeight="1" x14ac:dyDescent="0.3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1" customFormat="1" x14ac:dyDescent="0.3">
      <c r="B114" s="34"/>
      <c r="C114" s="29" t="s">
        <v>24</v>
      </c>
      <c r="D114" s="35"/>
      <c r="E114" s="35"/>
      <c r="F114" s="27" t="str">
        <f>E12</f>
        <v>STEFE Trnava, s.r.o.</v>
      </c>
      <c r="G114" s="35"/>
      <c r="H114" s="35"/>
      <c r="I114" s="35"/>
      <c r="J114" s="35"/>
      <c r="K114" s="29" t="s">
        <v>30</v>
      </c>
      <c r="L114" s="35"/>
      <c r="M114" s="220" t="str">
        <f>E18</f>
        <v xml:space="preserve"> </v>
      </c>
      <c r="N114" s="234"/>
      <c r="O114" s="234"/>
      <c r="P114" s="234"/>
      <c r="Q114" s="234"/>
      <c r="R114" s="36"/>
    </row>
    <row r="115" spans="2:65" s="1" customFormat="1" ht="14.45" customHeight="1" x14ac:dyDescent="0.3">
      <c r="B115" s="34"/>
      <c r="C115" s="29" t="s">
        <v>28</v>
      </c>
      <c r="D115" s="35"/>
      <c r="E115" s="35"/>
      <c r="F115" s="27" t="str">
        <f>IF(E15="","",E15)</f>
        <v>Vyplň údaj</v>
      </c>
      <c r="G115" s="35"/>
      <c r="H115" s="35"/>
      <c r="I115" s="35"/>
      <c r="J115" s="35"/>
      <c r="K115" s="29" t="s">
        <v>34</v>
      </c>
      <c r="L115" s="35"/>
      <c r="M115" s="220" t="str">
        <f>E21</f>
        <v>Edecon s.r.o.</v>
      </c>
      <c r="N115" s="234"/>
      <c r="O115" s="234"/>
      <c r="P115" s="234"/>
      <c r="Q115" s="234"/>
      <c r="R115" s="36"/>
    </row>
    <row r="116" spans="2:65" s="1" customFormat="1" ht="10.35" customHeight="1" x14ac:dyDescent="0.3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8" customFormat="1" ht="29.25" customHeight="1" x14ac:dyDescent="0.3">
      <c r="B117" s="147"/>
      <c r="C117" s="148" t="s">
        <v>141</v>
      </c>
      <c r="D117" s="149" t="s">
        <v>142</v>
      </c>
      <c r="E117" s="149" t="s">
        <v>59</v>
      </c>
      <c r="F117" s="271" t="s">
        <v>143</v>
      </c>
      <c r="G117" s="272"/>
      <c r="H117" s="272"/>
      <c r="I117" s="272"/>
      <c r="J117" s="149" t="s">
        <v>144</v>
      </c>
      <c r="K117" s="149" t="s">
        <v>145</v>
      </c>
      <c r="L117" s="273" t="s">
        <v>146</v>
      </c>
      <c r="M117" s="272"/>
      <c r="N117" s="271" t="s">
        <v>107</v>
      </c>
      <c r="O117" s="272"/>
      <c r="P117" s="272"/>
      <c r="Q117" s="274"/>
      <c r="R117" s="150"/>
      <c r="T117" s="80" t="s">
        <v>147</v>
      </c>
      <c r="U117" s="81" t="s">
        <v>41</v>
      </c>
      <c r="V117" s="81" t="s">
        <v>148</v>
      </c>
      <c r="W117" s="81" t="s">
        <v>149</v>
      </c>
      <c r="X117" s="81" t="s">
        <v>150</v>
      </c>
      <c r="Y117" s="81" t="s">
        <v>151</v>
      </c>
      <c r="Z117" s="81" t="s">
        <v>152</v>
      </c>
      <c r="AA117" s="82" t="s">
        <v>153</v>
      </c>
    </row>
    <row r="118" spans="2:65" s="1" customFormat="1" ht="29.25" customHeight="1" x14ac:dyDescent="0.35">
      <c r="B118" s="34"/>
      <c r="C118" s="84" t="s">
        <v>104</v>
      </c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295">
        <f>BK118</f>
        <v>0</v>
      </c>
      <c r="O118" s="296"/>
      <c r="P118" s="296"/>
      <c r="Q118" s="296"/>
      <c r="R118" s="36"/>
      <c r="T118" s="83"/>
      <c r="U118" s="50"/>
      <c r="V118" s="50"/>
      <c r="W118" s="151">
        <f>W119+W122</f>
        <v>0</v>
      </c>
      <c r="X118" s="50"/>
      <c r="Y118" s="151">
        <f>Y119+Y122</f>
        <v>0</v>
      </c>
      <c r="Z118" s="50"/>
      <c r="AA118" s="152">
        <f>AA119+AA122</f>
        <v>0</v>
      </c>
      <c r="AT118" s="17" t="s">
        <v>76</v>
      </c>
      <c r="AU118" s="17" t="s">
        <v>109</v>
      </c>
      <c r="BK118" s="153">
        <f>BK119+BK122</f>
        <v>0</v>
      </c>
    </row>
    <row r="119" spans="2:65" s="9" customFormat="1" ht="37.35" customHeight="1" x14ac:dyDescent="0.35">
      <c r="B119" s="154"/>
      <c r="C119" s="155"/>
      <c r="D119" s="156" t="s">
        <v>706</v>
      </c>
      <c r="E119" s="156"/>
      <c r="F119" s="156"/>
      <c r="G119" s="156"/>
      <c r="H119" s="156"/>
      <c r="I119" s="156"/>
      <c r="J119" s="156"/>
      <c r="K119" s="156"/>
      <c r="L119" s="156"/>
      <c r="M119" s="156"/>
      <c r="N119" s="269">
        <f>BK119</f>
        <v>0</v>
      </c>
      <c r="O119" s="299"/>
      <c r="P119" s="299"/>
      <c r="Q119" s="299"/>
      <c r="R119" s="157"/>
      <c r="T119" s="158"/>
      <c r="U119" s="155"/>
      <c r="V119" s="155"/>
      <c r="W119" s="159">
        <f>W120</f>
        <v>0</v>
      </c>
      <c r="X119" s="155"/>
      <c r="Y119" s="159">
        <f>Y120</f>
        <v>0</v>
      </c>
      <c r="Z119" s="155"/>
      <c r="AA119" s="160">
        <f>AA120</f>
        <v>0</v>
      </c>
      <c r="AR119" s="161" t="s">
        <v>159</v>
      </c>
      <c r="AT119" s="162" t="s">
        <v>76</v>
      </c>
      <c r="AU119" s="162" t="s">
        <v>77</v>
      </c>
      <c r="AY119" s="161" t="s">
        <v>154</v>
      </c>
      <c r="BK119" s="163">
        <f>BK120</f>
        <v>0</v>
      </c>
    </row>
    <row r="120" spans="2:65" s="9" customFormat="1" ht="19.899999999999999" customHeight="1" x14ac:dyDescent="0.3">
      <c r="B120" s="154"/>
      <c r="C120" s="155"/>
      <c r="D120" s="188" t="s">
        <v>707</v>
      </c>
      <c r="E120" s="188"/>
      <c r="F120" s="188"/>
      <c r="G120" s="188"/>
      <c r="H120" s="188"/>
      <c r="I120" s="188"/>
      <c r="J120" s="188"/>
      <c r="K120" s="188"/>
      <c r="L120" s="188"/>
      <c r="M120" s="188"/>
      <c r="N120" s="300">
        <f>BK120</f>
        <v>0</v>
      </c>
      <c r="O120" s="301"/>
      <c r="P120" s="301"/>
      <c r="Q120" s="301"/>
      <c r="R120" s="157"/>
      <c r="T120" s="158"/>
      <c r="U120" s="155"/>
      <c r="V120" s="155"/>
      <c r="W120" s="159">
        <f>W121</f>
        <v>0</v>
      </c>
      <c r="X120" s="155"/>
      <c r="Y120" s="159">
        <f>Y121</f>
        <v>0</v>
      </c>
      <c r="Z120" s="155"/>
      <c r="AA120" s="160">
        <f>AA121</f>
        <v>0</v>
      </c>
      <c r="AR120" s="161" t="s">
        <v>159</v>
      </c>
      <c r="AT120" s="162" t="s">
        <v>76</v>
      </c>
      <c r="AU120" s="162" t="s">
        <v>84</v>
      </c>
      <c r="AY120" s="161" t="s">
        <v>154</v>
      </c>
      <c r="BK120" s="163">
        <f>BK121</f>
        <v>0</v>
      </c>
    </row>
    <row r="121" spans="2:65" s="1" customFormat="1" ht="31.5" customHeight="1" x14ac:dyDescent="0.3">
      <c r="B121" s="34"/>
      <c r="C121" s="164" t="s">
        <v>84</v>
      </c>
      <c r="D121" s="164" t="s">
        <v>155</v>
      </c>
      <c r="E121" s="165" t="s">
        <v>710</v>
      </c>
      <c r="F121" s="275" t="s">
        <v>711</v>
      </c>
      <c r="G121" s="276"/>
      <c r="H121" s="276"/>
      <c r="I121" s="276"/>
      <c r="J121" s="166" t="s">
        <v>677</v>
      </c>
      <c r="K121" s="167">
        <v>1</v>
      </c>
      <c r="L121" s="277">
        <v>0</v>
      </c>
      <c r="M121" s="276"/>
      <c r="N121" s="278">
        <f>ROUND(L121*K121,3)</f>
        <v>0</v>
      </c>
      <c r="O121" s="276"/>
      <c r="P121" s="276"/>
      <c r="Q121" s="276"/>
      <c r="R121" s="36"/>
      <c r="T121" s="168" t="s">
        <v>18</v>
      </c>
      <c r="U121" s="43" t="s">
        <v>44</v>
      </c>
      <c r="V121" s="35"/>
      <c r="W121" s="169">
        <f>V121*K121</f>
        <v>0</v>
      </c>
      <c r="X121" s="169">
        <v>0</v>
      </c>
      <c r="Y121" s="169">
        <f>X121*K121</f>
        <v>0</v>
      </c>
      <c r="Z121" s="169">
        <v>0</v>
      </c>
      <c r="AA121" s="170">
        <f>Z121*K121</f>
        <v>0</v>
      </c>
      <c r="AR121" s="17" t="s">
        <v>712</v>
      </c>
      <c r="AT121" s="17" t="s">
        <v>155</v>
      </c>
      <c r="AU121" s="17" t="s">
        <v>133</v>
      </c>
      <c r="AY121" s="17" t="s">
        <v>154</v>
      </c>
      <c r="BE121" s="109">
        <f>IF(U121="základná",N121,0)</f>
        <v>0</v>
      </c>
      <c r="BF121" s="109">
        <f>IF(U121="znížená",N121,0)</f>
        <v>0</v>
      </c>
      <c r="BG121" s="109">
        <f>IF(U121="zákl. prenesená",N121,0)</f>
        <v>0</v>
      </c>
      <c r="BH121" s="109">
        <f>IF(U121="zníž. prenesená",N121,0)</f>
        <v>0</v>
      </c>
      <c r="BI121" s="109">
        <f>IF(U121="nulová",N121,0)</f>
        <v>0</v>
      </c>
      <c r="BJ121" s="17" t="s">
        <v>133</v>
      </c>
      <c r="BK121" s="171">
        <f>ROUND(L121*K121,3)</f>
        <v>0</v>
      </c>
      <c r="BL121" s="17" t="s">
        <v>712</v>
      </c>
      <c r="BM121" s="17" t="s">
        <v>713</v>
      </c>
    </row>
    <row r="122" spans="2:65" s="1" customFormat="1" ht="49.9" customHeight="1" x14ac:dyDescent="0.35">
      <c r="B122" s="34"/>
      <c r="C122" s="35"/>
      <c r="D122" s="156" t="s">
        <v>702</v>
      </c>
      <c r="E122" s="35"/>
      <c r="F122" s="35"/>
      <c r="G122" s="35"/>
      <c r="H122" s="35"/>
      <c r="I122" s="35"/>
      <c r="J122" s="35"/>
      <c r="K122" s="35"/>
      <c r="L122" s="35"/>
      <c r="M122" s="35"/>
      <c r="N122" s="302">
        <f t="shared" ref="N122:N127" si="5">BK122</f>
        <v>0</v>
      </c>
      <c r="O122" s="303"/>
      <c r="P122" s="303"/>
      <c r="Q122" s="303"/>
      <c r="R122" s="36"/>
      <c r="T122" s="77"/>
      <c r="U122" s="35"/>
      <c r="V122" s="35"/>
      <c r="W122" s="35"/>
      <c r="X122" s="35"/>
      <c r="Y122" s="35"/>
      <c r="Z122" s="35"/>
      <c r="AA122" s="78"/>
      <c r="AT122" s="17" t="s">
        <v>76</v>
      </c>
      <c r="AU122" s="17" t="s">
        <v>77</v>
      </c>
      <c r="AY122" s="17" t="s">
        <v>703</v>
      </c>
      <c r="BK122" s="171">
        <f>SUM(BK123:BK127)</f>
        <v>0</v>
      </c>
    </row>
    <row r="123" spans="2:65" s="1" customFormat="1" ht="22.35" customHeight="1" x14ac:dyDescent="0.3">
      <c r="B123" s="34"/>
      <c r="C123" s="209" t="s">
        <v>18</v>
      </c>
      <c r="D123" s="209" t="s">
        <v>155</v>
      </c>
      <c r="E123" s="210" t="s">
        <v>18</v>
      </c>
      <c r="F123" s="293" t="s">
        <v>18</v>
      </c>
      <c r="G123" s="294"/>
      <c r="H123" s="294"/>
      <c r="I123" s="294"/>
      <c r="J123" s="211" t="s">
        <v>18</v>
      </c>
      <c r="K123" s="167"/>
      <c r="L123" s="277"/>
      <c r="M123" s="276"/>
      <c r="N123" s="278">
        <f t="shared" si="5"/>
        <v>0</v>
      </c>
      <c r="O123" s="276"/>
      <c r="P123" s="276"/>
      <c r="Q123" s="276"/>
      <c r="R123" s="36"/>
      <c r="T123" s="168" t="s">
        <v>18</v>
      </c>
      <c r="U123" s="212" t="s">
        <v>44</v>
      </c>
      <c r="V123" s="35"/>
      <c r="W123" s="35"/>
      <c r="X123" s="35"/>
      <c r="Y123" s="35"/>
      <c r="Z123" s="35"/>
      <c r="AA123" s="78"/>
      <c r="AT123" s="17" t="s">
        <v>703</v>
      </c>
      <c r="AU123" s="17" t="s">
        <v>84</v>
      </c>
      <c r="AY123" s="17" t="s">
        <v>703</v>
      </c>
      <c r="BE123" s="109">
        <f>IF(U123="základná",N123,0)</f>
        <v>0</v>
      </c>
      <c r="BF123" s="109">
        <f>IF(U123="znížená",N123,0)</f>
        <v>0</v>
      </c>
      <c r="BG123" s="109">
        <f>IF(U123="zákl. prenesená",N123,0)</f>
        <v>0</v>
      </c>
      <c r="BH123" s="109">
        <f>IF(U123="zníž. prenesená",N123,0)</f>
        <v>0</v>
      </c>
      <c r="BI123" s="109">
        <f>IF(U123="nulová",N123,0)</f>
        <v>0</v>
      </c>
      <c r="BJ123" s="17" t="s">
        <v>133</v>
      </c>
      <c r="BK123" s="171">
        <f>L123*K123</f>
        <v>0</v>
      </c>
    </row>
    <row r="124" spans="2:65" s="1" customFormat="1" ht="22.35" customHeight="1" x14ac:dyDescent="0.3">
      <c r="B124" s="34"/>
      <c r="C124" s="209" t="s">
        <v>18</v>
      </c>
      <c r="D124" s="209" t="s">
        <v>155</v>
      </c>
      <c r="E124" s="210" t="s">
        <v>18</v>
      </c>
      <c r="F124" s="293" t="s">
        <v>18</v>
      </c>
      <c r="G124" s="294"/>
      <c r="H124" s="294"/>
      <c r="I124" s="294"/>
      <c r="J124" s="211" t="s">
        <v>18</v>
      </c>
      <c r="K124" s="167"/>
      <c r="L124" s="277"/>
      <c r="M124" s="276"/>
      <c r="N124" s="278">
        <f t="shared" si="5"/>
        <v>0</v>
      </c>
      <c r="O124" s="276"/>
      <c r="P124" s="276"/>
      <c r="Q124" s="276"/>
      <c r="R124" s="36"/>
      <c r="T124" s="168" t="s">
        <v>18</v>
      </c>
      <c r="U124" s="212" t="s">
        <v>44</v>
      </c>
      <c r="V124" s="35"/>
      <c r="W124" s="35"/>
      <c r="X124" s="35"/>
      <c r="Y124" s="35"/>
      <c r="Z124" s="35"/>
      <c r="AA124" s="78"/>
      <c r="AT124" s="17" t="s">
        <v>703</v>
      </c>
      <c r="AU124" s="17" t="s">
        <v>84</v>
      </c>
      <c r="AY124" s="17" t="s">
        <v>703</v>
      </c>
      <c r="BE124" s="109">
        <f>IF(U124="základná",N124,0)</f>
        <v>0</v>
      </c>
      <c r="BF124" s="109">
        <f>IF(U124="znížená",N124,0)</f>
        <v>0</v>
      </c>
      <c r="BG124" s="109">
        <f>IF(U124="zákl. prenesená",N124,0)</f>
        <v>0</v>
      </c>
      <c r="BH124" s="109">
        <f>IF(U124="zníž. prenesená",N124,0)</f>
        <v>0</v>
      </c>
      <c r="BI124" s="109">
        <f>IF(U124="nulová",N124,0)</f>
        <v>0</v>
      </c>
      <c r="BJ124" s="17" t="s">
        <v>133</v>
      </c>
      <c r="BK124" s="171">
        <f>L124*K124</f>
        <v>0</v>
      </c>
    </row>
    <row r="125" spans="2:65" s="1" customFormat="1" ht="22.35" customHeight="1" x14ac:dyDescent="0.3">
      <c r="B125" s="34"/>
      <c r="C125" s="209" t="s">
        <v>18</v>
      </c>
      <c r="D125" s="209" t="s">
        <v>155</v>
      </c>
      <c r="E125" s="210" t="s">
        <v>18</v>
      </c>
      <c r="F125" s="293" t="s">
        <v>18</v>
      </c>
      <c r="G125" s="294"/>
      <c r="H125" s="294"/>
      <c r="I125" s="294"/>
      <c r="J125" s="211" t="s">
        <v>18</v>
      </c>
      <c r="K125" s="167"/>
      <c r="L125" s="277"/>
      <c r="M125" s="276"/>
      <c r="N125" s="278">
        <f t="shared" si="5"/>
        <v>0</v>
      </c>
      <c r="O125" s="276"/>
      <c r="P125" s="276"/>
      <c r="Q125" s="276"/>
      <c r="R125" s="36"/>
      <c r="T125" s="168" t="s">
        <v>18</v>
      </c>
      <c r="U125" s="212" t="s">
        <v>44</v>
      </c>
      <c r="V125" s="35"/>
      <c r="W125" s="35"/>
      <c r="X125" s="35"/>
      <c r="Y125" s="35"/>
      <c r="Z125" s="35"/>
      <c r="AA125" s="78"/>
      <c r="AT125" s="17" t="s">
        <v>703</v>
      </c>
      <c r="AU125" s="17" t="s">
        <v>84</v>
      </c>
      <c r="AY125" s="17" t="s">
        <v>703</v>
      </c>
      <c r="BE125" s="109">
        <f>IF(U125="základná",N125,0)</f>
        <v>0</v>
      </c>
      <c r="BF125" s="109">
        <f>IF(U125="znížená",N125,0)</f>
        <v>0</v>
      </c>
      <c r="BG125" s="109">
        <f>IF(U125="zákl. prenesená",N125,0)</f>
        <v>0</v>
      </c>
      <c r="BH125" s="109">
        <f>IF(U125="zníž. prenesená",N125,0)</f>
        <v>0</v>
      </c>
      <c r="BI125" s="109">
        <f>IF(U125="nulová",N125,0)</f>
        <v>0</v>
      </c>
      <c r="BJ125" s="17" t="s">
        <v>133</v>
      </c>
      <c r="BK125" s="171">
        <f>L125*K125</f>
        <v>0</v>
      </c>
    </row>
    <row r="126" spans="2:65" s="1" customFormat="1" ht="22.35" customHeight="1" x14ac:dyDescent="0.3">
      <c r="B126" s="34"/>
      <c r="C126" s="209" t="s">
        <v>18</v>
      </c>
      <c r="D126" s="209" t="s">
        <v>155</v>
      </c>
      <c r="E126" s="210" t="s">
        <v>18</v>
      </c>
      <c r="F126" s="293" t="s">
        <v>18</v>
      </c>
      <c r="G126" s="294"/>
      <c r="H126" s="294"/>
      <c r="I126" s="294"/>
      <c r="J126" s="211" t="s">
        <v>18</v>
      </c>
      <c r="K126" s="167"/>
      <c r="L126" s="277"/>
      <c r="M126" s="276"/>
      <c r="N126" s="278">
        <f t="shared" si="5"/>
        <v>0</v>
      </c>
      <c r="O126" s="276"/>
      <c r="P126" s="276"/>
      <c r="Q126" s="276"/>
      <c r="R126" s="36"/>
      <c r="T126" s="168" t="s">
        <v>18</v>
      </c>
      <c r="U126" s="212" t="s">
        <v>44</v>
      </c>
      <c r="V126" s="35"/>
      <c r="W126" s="35"/>
      <c r="X126" s="35"/>
      <c r="Y126" s="35"/>
      <c r="Z126" s="35"/>
      <c r="AA126" s="78"/>
      <c r="AT126" s="17" t="s">
        <v>703</v>
      </c>
      <c r="AU126" s="17" t="s">
        <v>84</v>
      </c>
      <c r="AY126" s="17" t="s">
        <v>703</v>
      </c>
      <c r="BE126" s="109">
        <f>IF(U126="základná",N126,0)</f>
        <v>0</v>
      </c>
      <c r="BF126" s="109">
        <f>IF(U126="znížená",N126,0)</f>
        <v>0</v>
      </c>
      <c r="BG126" s="109">
        <f>IF(U126="zákl. prenesená",N126,0)</f>
        <v>0</v>
      </c>
      <c r="BH126" s="109">
        <f>IF(U126="zníž. prenesená",N126,0)</f>
        <v>0</v>
      </c>
      <c r="BI126" s="109">
        <f>IF(U126="nulová",N126,0)</f>
        <v>0</v>
      </c>
      <c r="BJ126" s="17" t="s">
        <v>133</v>
      </c>
      <c r="BK126" s="171">
        <f>L126*K126</f>
        <v>0</v>
      </c>
    </row>
    <row r="127" spans="2:65" s="1" customFormat="1" ht="22.35" customHeight="1" x14ac:dyDescent="0.3">
      <c r="B127" s="34"/>
      <c r="C127" s="209" t="s">
        <v>18</v>
      </c>
      <c r="D127" s="209" t="s">
        <v>155</v>
      </c>
      <c r="E127" s="210" t="s">
        <v>18</v>
      </c>
      <c r="F127" s="293" t="s">
        <v>18</v>
      </c>
      <c r="G127" s="294"/>
      <c r="H127" s="294"/>
      <c r="I127" s="294"/>
      <c r="J127" s="211" t="s">
        <v>18</v>
      </c>
      <c r="K127" s="167"/>
      <c r="L127" s="277"/>
      <c r="M127" s="276"/>
      <c r="N127" s="278">
        <f t="shared" si="5"/>
        <v>0</v>
      </c>
      <c r="O127" s="276"/>
      <c r="P127" s="276"/>
      <c r="Q127" s="276"/>
      <c r="R127" s="36"/>
      <c r="T127" s="168" t="s">
        <v>18</v>
      </c>
      <c r="U127" s="212" t="s">
        <v>44</v>
      </c>
      <c r="V127" s="55"/>
      <c r="W127" s="55"/>
      <c r="X127" s="55"/>
      <c r="Y127" s="55"/>
      <c r="Z127" s="55"/>
      <c r="AA127" s="57"/>
      <c r="AT127" s="17" t="s">
        <v>703</v>
      </c>
      <c r="AU127" s="17" t="s">
        <v>84</v>
      </c>
      <c r="AY127" s="17" t="s">
        <v>703</v>
      </c>
      <c r="BE127" s="109">
        <f>IF(U127="základná",N127,0)</f>
        <v>0</v>
      </c>
      <c r="BF127" s="109">
        <f>IF(U127="znížená",N127,0)</f>
        <v>0</v>
      </c>
      <c r="BG127" s="109">
        <f>IF(U127="zákl. prenesená",N127,0)</f>
        <v>0</v>
      </c>
      <c r="BH127" s="109">
        <f>IF(U127="zníž. prenesená",N127,0)</f>
        <v>0</v>
      </c>
      <c r="BI127" s="109">
        <f>IF(U127="nulová",N127,0)</f>
        <v>0</v>
      </c>
      <c r="BJ127" s="17" t="s">
        <v>133</v>
      </c>
      <c r="BK127" s="171">
        <f>L127*K127</f>
        <v>0</v>
      </c>
    </row>
    <row r="128" spans="2:65" s="1" customFormat="1" ht="6.95" customHeight="1" x14ac:dyDescent="0.3">
      <c r="B128" s="58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60"/>
    </row>
  </sheetData>
  <sheetProtection password="CC35" sheet="1" objects="1" scenarios="1" formatColumns="0" formatRows="0" sort="0" autoFilter="0"/>
  <mergeCells count="87">
    <mergeCell ref="S2:AC2"/>
    <mergeCell ref="N118:Q118"/>
    <mergeCell ref="N119:Q119"/>
    <mergeCell ref="N120:Q120"/>
    <mergeCell ref="N122:Q122"/>
    <mergeCell ref="H1:K1"/>
    <mergeCell ref="F126:I126"/>
    <mergeCell ref="L126:M126"/>
    <mergeCell ref="N126:Q126"/>
    <mergeCell ref="F127:I127"/>
    <mergeCell ref="L127:M127"/>
    <mergeCell ref="N127:Q127"/>
    <mergeCell ref="F124:I124"/>
    <mergeCell ref="L124:M124"/>
    <mergeCell ref="N124:Q124"/>
    <mergeCell ref="F125:I125"/>
    <mergeCell ref="L125:M125"/>
    <mergeCell ref="N125:Q125"/>
    <mergeCell ref="F121:I121"/>
    <mergeCell ref="L121:M121"/>
    <mergeCell ref="N121:Q121"/>
    <mergeCell ref="F123:I123"/>
    <mergeCell ref="L123:M123"/>
    <mergeCell ref="N123:Q123"/>
    <mergeCell ref="M114:Q114"/>
    <mergeCell ref="M115:Q115"/>
    <mergeCell ref="F117:I117"/>
    <mergeCell ref="L117:M117"/>
    <mergeCell ref="N117:Q117"/>
    <mergeCell ref="L101:Q101"/>
    <mergeCell ref="C107:Q107"/>
    <mergeCell ref="F109:P109"/>
    <mergeCell ref="F110:P110"/>
    <mergeCell ref="M112:P112"/>
    <mergeCell ref="D97:H97"/>
    <mergeCell ref="N97:Q97"/>
    <mergeCell ref="D98:H98"/>
    <mergeCell ref="N98:Q98"/>
    <mergeCell ref="N99:Q99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1:Q91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é sú hodnoty K a M." sqref="D123:D128">
      <formula1>"K,M"</formula1>
    </dataValidation>
    <dataValidation type="list" allowBlank="1" showInputMessage="1" showErrorMessage="1" error="Povolené sú hodnoty základná, znížená, nulová." sqref="U123:U128">
      <formula1>"základná,znížená,nulová"</formula1>
    </dataValidation>
  </dataValidations>
  <hyperlinks>
    <hyperlink ref="F1:G1" location="C2" tooltip="Krycí list rozpočtu" display="1) Krycí list rozpočtu"/>
    <hyperlink ref="H1:K1" location="C86" tooltip="Rekapitulácia rozpočtu" display="2) Rekapitulácia rozpočtu"/>
    <hyperlink ref="L1" location="C117" tooltip="Rozpočet" display="3) Rozpočet"/>
    <hyperlink ref="S1:T1" location="'Rekapitulácia stavby'!C2" tooltip="Rekapitulácia stavby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ARCH - Rekonštrukcia stre...</vt:lpstr>
      <vt:lpstr>BLESK - Bleskozvod</vt:lpstr>
      <vt:lpstr>'ARCH - Rekonštrukcia stre...'!Názvy_tlače</vt:lpstr>
      <vt:lpstr>'BLESK - Bleskozvod'!Názvy_tlače</vt:lpstr>
      <vt:lpstr>'Rekapitulácia stavby'!Názvy_tlače</vt:lpstr>
      <vt:lpstr>'ARCH - Rekonštrukcia stre...'!Oblasť_tlače</vt:lpstr>
      <vt:lpstr>'BLESK - Bleskozvod'!Oblasť_tlače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AVING-DELL\Andrea</dc:creator>
  <cp:lastModifiedBy>Andrea Liskova</cp:lastModifiedBy>
  <dcterms:created xsi:type="dcterms:W3CDTF">2019-12-09T01:55:01Z</dcterms:created>
  <dcterms:modified xsi:type="dcterms:W3CDTF">2019-12-09T01:55:16Z</dcterms:modified>
</cp:coreProperties>
</file>