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ukas_bazik_bpmk_sk/Documents/Pracovná plocha/"/>
    </mc:Choice>
  </mc:AlternateContent>
  <xr:revisionPtr revIDLastSave="16" documentId="8_{83DB8A76-95C1-4C93-A50B-6D618D78E8FC}" xr6:coauthVersionLast="47" xr6:coauthVersionMax="47" xr10:uidLastSave="{F9337B71-5C9B-419E-B1EC-122B75D99541}"/>
  <bookViews>
    <workbookView xWindow="3660" yWindow="4665" windowWidth="21600" windowHeight="12735" xr2:uid="{B4027740-59FB-4460-8E0B-687B3167D771}"/>
  </bookViews>
  <sheets>
    <sheet name="Výkaz - výmer ELI" sheetId="1" r:id="rId1"/>
    <sheet name="Výkaz - výmer Plynofikácie" sheetId="2" r:id="rId2"/>
    <sheet name="Výkaz - výmer ÚK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00" i="3" l="1"/>
  <c r="BI300" i="3"/>
  <c r="BH300" i="3"/>
  <c r="BG300" i="3"/>
  <c r="BE300" i="3"/>
  <c r="T300" i="3"/>
  <c r="R300" i="3"/>
  <c r="P300" i="3"/>
  <c r="J300" i="3"/>
  <c r="BF300" i="3" s="1"/>
  <c r="BK299" i="3"/>
  <c r="BI299" i="3"/>
  <c r="BH299" i="3"/>
  <c r="BG299" i="3"/>
  <c r="BE299" i="3"/>
  <c r="T299" i="3"/>
  <c r="R299" i="3"/>
  <c r="P299" i="3"/>
  <c r="J299" i="3"/>
  <c r="BF299" i="3" s="1"/>
  <c r="BK298" i="3"/>
  <c r="BK297" i="3" s="1"/>
  <c r="J297" i="3" s="1"/>
  <c r="J109" i="3" s="1"/>
  <c r="BI298" i="3"/>
  <c r="BH298" i="3"/>
  <c r="BG298" i="3"/>
  <c r="BF298" i="3"/>
  <c r="BE298" i="3"/>
  <c r="T298" i="3"/>
  <c r="R298" i="3"/>
  <c r="R297" i="3" s="1"/>
  <c r="P298" i="3"/>
  <c r="P297" i="3" s="1"/>
  <c r="J298" i="3"/>
  <c r="T297" i="3"/>
  <c r="BK296" i="3"/>
  <c r="BI296" i="3"/>
  <c r="BH296" i="3"/>
  <c r="BG296" i="3"/>
  <c r="BF296" i="3"/>
  <c r="BE296" i="3"/>
  <c r="T296" i="3"/>
  <c r="R296" i="3"/>
  <c r="P296" i="3"/>
  <c r="J296" i="3"/>
  <c r="BK295" i="3"/>
  <c r="BI295" i="3"/>
  <c r="BH295" i="3"/>
  <c r="BG295" i="3"/>
  <c r="BF295" i="3"/>
  <c r="BE295" i="3"/>
  <c r="T295" i="3"/>
  <c r="R295" i="3"/>
  <c r="P295" i="3"/>
  <c r="J295" i="3"/>
  <c r="BK294" i="3"/>
  <c r="BI294" i="3"/>
  <c r="BH294" i="3"/>
  <c r="BG294" i="3"/>
  <c r="BF294" i="3"/>
  <c r="BE294" i="3"/>
  <c r="T294" i="3"/>
  <c r="R294" i="3"/>
  <c r="P294" i="3"/>
  <c r="J294" i="3"/>
  <c r="BK293" i="3"/>
  <c r="BI293" i="3"/>
  <c r="BH293" i="3"/>
  <c r="BG293" i="3"/>
  <c r="BF293" i="3"/>
  <c r="BE293" i="3"/>
  <c r="T293" i="3"/>
  <c r="R293" i="3"/>
  <c r="P293" i="3"/>
  <c r="J293" i="3"/>
  <c r="BK292" i="3"/>
  <c r="BI292" i="3"/>
  <c r="BH292" i="3"/>
  <c r="BG292" i="3"/>
  <c r="BF292" i="3"/>
  <c r="BE292" i="3"/>
  <c r="T292" i="3"/>
  <c r="R292" i="3"/>
  <c r="P292" i="3"/>
  <c r="J292" i="3"/>
  <c r="BK291" i="3"/>
  <c r="BI291" i="3"/>
  <c r="BH291" i="3"/>
  <c r="BG291" i="3"/>
  <c r="BF291" i="3"/>
  <c r="BE291" i="3"/>
  <c r="T291" i="3"/>
  <c r="R291" i="3"/>
  <c r="P291" i="3"/>
  <c r="J291" i="3"/>
  <c r="BK290" i="3"/>
  <c r="BI290" i="3"/>
  <c r="BH290" i="3"/>
  <c r="BG290" i="3"/>
  <c r="BF290" i="3"/>
  <c r="BE290" i="3"/>
  <c r="T290" i="3"/>
  <c r="R290" i="3"/>
  <c r="P290" i="3"/>
  <c r="J290" i="3"/>
  <c r="BK289" i="3"/>
  <c r="BI289" i="3"/>
  <c r="BH289" i="3"/>
  <c r="BG289" i="3"/>
  <c r="BF289" i="3"/>
  <c r="BE289" i="3"/>
  <c r="T289" i="3"/>
  <c r="R289" i="3"/>
  <c r="P289" i="3"/>
  <c r="J289" i="3"/>
  <c r="BK288" i="3"/>
  <c r="BI288" i="3"/>
  <c r="BH288" i="3"/>
  <c r="BG288" i="3"/>
  <c r="BF288" i="3"/>
  <c r="BE288" i="3"/>
  <c r="T288" i="3"/>
  <c r="R288" i="3"/>
  <c r="P288" i="3"/>
  <c r="J288" i="3"/>
  <c r="BK287" i="3"/>
  <c r="BI287" i="3"/>
  <c r="BH287" i="3"/>
  <c r="BG287" i="3"/>
  <c r="BF287" i="3"/>
  <c r="BE287" i="3"/>
  <c r="T287" i="3"/>
  <c r="R287" i="3"/>
  <c r="P287" i="3"/>
  <c r="J287" i="3"/>
  <c r="BK286" i="3"/>
  <c r="BK285" i="3" s="1"/>
  <c r="BI286" i="3"/>
  <c r="BH286" i="3"/>
  <c r="BG286" i="3"/>
  <c r="BF286" i="3"/>
  <c r="BE286" i="3"/>
  <c r="T286" i="3"/>
  <c r="T285" i="3" s="1"/>
  <c r="T284" i="3" s="1"/>
  <c r="R286" i="3"/>
  <c r="P286" i="3"/>
  <c r="P285" i="3" s="1"/>
  <c r="P284" i="3" s="1"/>
  <c r="J286" i="3"/>
  <c r="R285" i="3"/>
  <c r="R284" i="3" s="1"/>
  <c r="BK283" i="3"/>
  <c r="BK282" i="3" s="1"/>
  <c r="J282" i="3" s="1"/>
  <c r="J106" i="3" s="1"/>
  <c r="BI283" i="3"/>
  <c r="BH283" i="3"/>
  <c r="BG283" i="3"/>
  <c r="BF283" i="3"/>
  <c r="BE283" i="3"/>
  <c r="T283" i="3"/>
  <c r="T282" i="3" s="1"/>
  <c r="R283" i="3"/>
  <c r="P283" i="3"/>
  <c r="P282" i="3" s="1"/>
  <c r="J283" i="3"/>
  <c r="R282" i="3"/>
  <c r="BK281" i="3"/>
  <c r="BI281" i="3"/>
  <c r="BH281" i="3"/>
  <c r="BG281" i="3"/>
  <c r="BE281" i="3"/>
  <c r="T281" i="3"/>
  <c r="R281" i="3"/>
  <c r="P281" i="3"/>
  <c r="J281" i="3"/>
  <c r="BF281" i="3" s="1"/>
  <c r="BK280" i="3"/>
  <c r="BI280" i="3"/>
  <c r="BH280" i="3"/>
  <c r="BG280" i="3"/>
  <c r="BE280" i="3"/>
  <c r="T280" i="3"/>
  <c r="R280" i="3"/>
  <c r="P280" i="3"/>
  <c r="J280" i="3"/>
  <c r="BF280" i="3" s="1"/>
  <c r="BK279" i="3"/>
  <c r="BI279" i="3"/>
  <c r="BH279" i="3"/>
  <c r="BG279" i="3"/>
  <c r="BE279" i="3"/>
  <c r="T279" i="3"/>
  <c r="R279" i="3"/>
  <c r="P279" i="3"/>
  <c r="J279" i="3"/>
  <c r="BF279" i="3" s="1"/>
  <c r="BK278" i="3"/>
  <c r="BI278" i="3"/>
  <c r="BH278" i="3"/>
  <c r="BG278" i="3"/>
  <c r="BE278" i="3"/>
  <c r="T278" i="3"/>
  <c r="R278" i="3"/>
  <c r="P278" i="3"/>
  <c r="J278" i="3"/>
  <c r="BF278" i="3" s="1"/>
  <c r="BK277" i="3"/>
  <c r="BI277" i="3"/>
  <c r="BH277" i="3"/>
  <c r="BG277" i="3"/>
  <c r="BE277" i="3"/>
  <c r="T277" i="3"/>
  <c r="R277" i="3"/>
  <c r="P277" i="3"/>
  <c r="J277" i="3"/>
  <c r="BF277" i="3" s="1"/>
  <c r="BK276" i="3"/>
  <c r="BI276" i="3"/>
  <c r="BH276" i="3"/>
  <c r="BG276" i="3"/>
  <c r="BE276" i="3"/>
  <c r="T276" i="3"/>
  <c r="R276" i="3"/>
  <c r="P276" i="3"/>
  <c r="J276" i="3"/>
  <c r="BF276" i="3" s="1"/>
  <c r="BK275" i="3"/>
  <c r="BI275" i="3"/>
  <c r="BH275" i="3"/>
  <c r="BG275" i="3"/>
  <c r="BE275" i="3"/>
  <c r="T275" i="3"/>
  <c r="R275" i="3"/>
  <c r="P275" i="3"/>
  <c r="J275" i="3"/>
  <c r="BF275" i="3" s="1"/>
  <c r="BK274" i="3"/>
  <c r="BI274" i="3"/>
  <c r="BH274" i="3"/>
  <c r="BG274" i="3"/>
  <c r="BE274" i="3"/>
  <c r="T274" i="3"/>
  <c r="R274" i="3"/>
  <c r="P274" i="3"/>
  <c r="J274" i="3"/>
  <c r="BF274" i="3" s="1"/>
  <c r="BK273" i="3"/>
  <c r="BI273" i="3"/>
  <c r="BH273" i="3"/>
  <c r="BG273" i="3"/>
  <c r="BE273" i="3"/>
  <c r="T273" i="3"/>
  <c r="R273" i="3"/>
  <c r="P273" i="3"/>
  <c r="J273" i="3"/>
  <c r="BF273" i="3" s="1"/>
  <c r="BK271" i="3"/>
  <c r="BI271" i="3"/>
  <c r="BH271" i="3"/>
  <c r="BG271" i="3"/>
  <c r="BE271" i="3"/>
  <c r="T271" i="3"/>
  <c r="R271" i="3"/>
  <c r="R270" i="3" s="1"/>
  <c r="P271" i="3"/>
  <c r="P270" i="3" s="1"/>
  <c r="J271" i="3"/>
  <c r="BF271" i="3" s="1"/>
  <c r="BK270" i="3"/>
  <c r="T270" i="3"/>
  <c r="J270" i="3"/>
  <c r="BK269" i="3"/>
  <c r="BI269" i="3"/>
  <c r="BH269" i="3"/>
  <c r="BG269" i="3"/>
  <c r="BF269" i="3"/>
  <c r="BE269" i="3"/>
  <c r="T269" i="3"/>
  <c r="R269" i="3"/>
  <c r="P269" i="3"/>
  <c r="J269" i="3"/>
  <c r="BK268" i="3"/>
  <c r="BI268" i="3"/>
  <c r="BH268" i="3"/>
  <c r="BG268" i="3"/>
  <c r="BF268" i="3"/>
  <c r="BE268" i="3"/>
  <c r="T268" i="3"/>
  <c r="R268" i="3"/>
  <c r="P268" i="3"/>
  <c r="J268" i="3"/>
  <c r="BK267" i="3"/>
  <c r="BI267" i="3"/>
  <c r="BH267" i="3"/>
  <c r="BG267" i="3"/>
  <c r="BF267" i="3"/>
  <c r="BE267" i="3"/>
  <c r="T267" i="3"/>
  <c r="R267" i="3"/>
  <c r="P267" i="3"/>
  <c r="J267" i="3"/>
  <c r="BK266" i="3"/>
  <c r="BI266" i="3"/>
  <c r="BH266" i="3"/>
  <c r="BG266" i="3"/>
  <c r="BF266" i="3"/>
  <c r="BE266" i="3"/>
  <c r="T266" i="3"/>
  <c r="R266" i="3"/>
  <c r="P266" i="3"/>
  <c r="J266" i="3"/>
  <c r="BK265" i="3"/>
  <c r="BI265" i="3"/>
  <c r="BH265" i="3"/>
  <c r="BG265" i="3"/>
  <c r="BF265" i="3"/>
  <c r="BE265" i="3"/>
  <c r="T265" i="3"/>
  <c r="R265" i="3"/>
  <c r="P265" i="3"/>
  <c r="J265" i="3"/>
  <c r="BK264" i="3"/>
  <c r="BI264" i="3"/>
  <c r="BH264" i="3"/>
  <c r="BG264" i="3"/>
  <c r="BE264" i="3"/>
  <c r="T264" i="3"/>
  <c r="R264" i="3"/>
  <c r="P264" i="3"/>
  <c r="J264" i="3"/>
  <c r="BF264" i="3" s="1"/>
  <c r="BK263" i="3"/>
  <c r="BI263" i="3"/>
  <c r="BH263" i="3"/>
  <c r="BG263" i="3"/>
  <c r="BF263" i="3"/>
  <c r="BE263" i="3"/>
  <c r="T263" i="3"/>
  <c r="R263" i="3"/>
  <c r="P263" i="3"/>
  <c r="J263" i="3"/>
  <c r="BK262" i="3"/>
  <c r="BI262" i="3"/>
  <c r="BH262" i="3"/>
  <c r="BG262" i="3"/>
  <c r="BF262" i="3"/>
  <c r="BE262" i="3"/>
  <c r="T262" i="3"/>
  <c r="R262" i="3"/>
  <c r="P262" i="3"/>
  <c r="J262" i="3"/>
  <c r="BK261" i="3"/>
  <c r="BI261" i="3"/>
  <c r="BH261" i="3"/>
  <c r="BG261" i="3"/>
  <c r="BF261" i="3"/>
  <c r="BE261" i="3"/>
  <c r="T261" i="3"/>
  <c r="R261" i="3"/>
  <c r="P261" i="3"/>
  <c r="J261" i="3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F259" i="3"/>
  <c r="BE259" i="3"/>
  <c r="T259" i="3"/>
  <c r="R259" i="3"/>
  <c r="P259" i="3"/>
  <c r="J259" i="3"/>
  <c r="BK258" i="3"/>
  <c r="BI258" i="3"/>
  <c r="BH258" i="3"/>
  <c r="BG258" i="3"/>
  <c r="BE258" i="3"/>
  <c r="T258" i="3"/>
  <c r="R258" i="3"/>
  <c r="P258" i="3"/>
  <c r="J258" i="3"/>
  <c r="BF258" i="3" s="1"/>
  <c r="BK257" i="3"/>
  <c r="BI257" i="3"/>
  <c r="BH257" i="3"/>
  <c r="BG257" i="3"/>
  <c r="BF257" i="3"/>
  <c r="BE257" i="3"/>
  <c r="T257" i="3"/>
  <c r="R257" i="3"/>
  <c r="P257" i="3"/>
  <c r="J257" i="3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F255" i="3"/>
  <c r="BE255" i="3"/>
  <c r="T255" i="3"/>
  <c r="R255" i="3"/>
  <c r="P255" i="3"/>
  <c r="J255" i="3"/>
  <c r="BK254" i="3"/>
  <c r="BI254" i="3"/>
  <c r="BH254" i="3"/>
  <c r="BG254" i="3"/>
  <c r="BF254" i="3"/>
  <c r="BE254" i="3"/>
  <c r="T254" i="3"/>
  <c r="R254" i="3"/>
  <c r="P254" i="3"/>
  <c r="J254" i="3"/>
  <c r="BK253" i="3"/>
  <c r="BI253" i="3"/>
  <c r="BH253" i="3"/>
  <c r="BG253" i="3"/>
  <c r="BF253" i="3"/>
  <c r="BE253" i="3"/>
  <c r="T253" i="3"/>
  <c r="R253" i="3"/>
  <c r="P253" i="3"/>
  <c r="J253" i="3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F251" i="3"/>
  <c r="BE251" i="3"/>
  <c r="T251" i="3"/>
  <c r="R251" i="3"/>
  <c r="P251" i="3"/>
  <c r="J251" i="3"/>
  <c r="BK250" i="3"/>
  <c r="BI250" i="3"/>
  <c r="BH250" i="3"/>
  <c r="BG250" i="3"/>
  <c r="BF250" i="3"/>
  <c r="BE250" i="3"/>
  <c r="T250" i="3"/>
  <c r="R250" i="3"/>
  <c r="P250" i="3"/>
  <c r="J250" i="3"/>
  <c r="BK249" i="3"/>
  <c r="BI249" i="3"/>
  <c r="BH249" i="3"/>
  <c r="BG249" i="3"/>
  <c r="BF249" i="3"/>
  <c r="BE249" i="3"/>
  <c r="T249" i="3"/>
  <c r="R249" i="3"/>
  <c r="P249" i="3"/>
  <c r="J249" i="3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F247" i="3"/>
  <c r="BE247" i="3"/>
  <c r="T247" i="3"/>
  <c r="R247" i="3"/>
  <c r="P247" i="3"/>
  <c r="J247" i="3"/>
  <c r="BK246" i="3"/>
  <c r="BI246" i="3"/>
  <c r="BH246" i="3"/>
  <c r="BG246" i="3"/>
  <c r="BE246" i="3"/>
  <c r="T246" i="3"/>
  <c r="R246" i="3"/>
  <c r="P246" i="3"/>
  <c r="J246" i="3"/>
  <c r="BF246" i="3" s="1"/>
  <c r="BK245" i="3"/>
  <c r="BI245" i="3"/>
  <c r="BH245" i="3"/>
  <c r="BG245" i="3"/>
  <c r="BF245" i="3"/>
  <c r="BE245" i="3"/>
  <c r="T245" i="3"/>
  <c r="R245" i="3"/>
  <c r="P245" i="3"/>
  <c r="J245" i="3"/>
  <c r="BK244" i="3"/>
  <c r="BI244" i="3"/>
  <c r="BH244" i="3"/>
  <c r="BG244" i="3"/>
  <c r="BE244" i="3"/>
  <c r="T244" i="3"/>
  <c r="R244" i="3"/>
  <c r="P244" i="3"/>
  <c r="J244" i="3"/>
  <c r="BF244" i="3" s="1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E242" i="3"/>
  <c r="T242" i="3"/>
  <c r="R242" i="3"/>
  <c r="P242" i="3"/>
  <c r="J242" i="3"/>
  <c r="BF242" i="3" s="1"/>
  <c r="BK241" i="3"/>
  <c r="BI241" i="3"/>
  <c r="BH241" i="3"/>
  <c r="BG241" i="3"/>
  <c r="BF241" i="3"/>
  <c r="BE241" i="3"/>
  <c r="T241" i="3"/>
  <c r="R241" i="3"/>
  <c r="P241" i="3"/>
  <c r="J241" i="3"/>
  <c r="BK240" i="3"/>
  <c r="BI240" i="3"/>
  <c r="BH240" i="3"/>
  <c r="BG240" i="3"/>
  <c r="BE240" i="3"/>
  <c r="T240" i="3"/>
  <c r="R240" i="3"/>
  <c r="P240" i="3"/>
  <c r="J240" i="3"/>
  <c r="BF240" i="3" s="1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F238" i="3"/>
  <c r="BE238" i="3"/>
  <c r="T238" i="3"/>
  <c r="R238" i="3"/>
  <c r="P238" i="3"/>
  <c r="J238" i="3"/>
  <c r="BK236" i="3"/>
  <c r="BI236" i="3"/>
  <c r="BH236" i="3"/>
  <c r="BG236" i="3"/>
  <c r="BF236" i="3"/>
  <c r="BE236" i="3"/>
  <c r="T236" i="3"/>
  <c r="R236" i="3"/>
  <c r="P236" i="3"/>
  <c r="J236" i="3"/>
  <c r="BK235" i="3"/>
  <c r="BI235" i="3"/>
  <c r="BH235" i="3"/>
  <c r="BG235" i="3"/>
  <c r="BE235" i="3"/>
  <c r="T235" i="3"/>
  <c r="T233" i="3" s="1"/>
  <c r="R235" i="3"/>
  <c r="P235" i="3"/>
  <c r="J235" i="3"/>
  <c r="BF235" i="3" s="1"/>
  <c r="BK234" i="3"/>
  <c r="BK233" i="3" s="1"/>
  <c r="J233" i="3" s="1"/>
  <c r="J104" i="3" s="1"/>
  <c r="BI234" i="3"/>
  <c r="BH234" i="3"/>
  <c r="BG234" i="3"/>
  <c r="BF234" i="3"/>
  <c r="BE234" i="3"/>
  <c r="T234" i="3"/>
  <c r="R234" i="3"/>
  <c r="P234" i="3"/>
  <c r="P233" i="3" s="1"/>
  <c r="J234" i="3"/>
  <c r="R233" i="3"/>
  <c r="BK232" i="3"/>
  <c r="BI232" i="3"/>
  <c r="BH232" i="3"/>
  <c r="BG232" i="3"/>
  <c r="BE232" i="3"/>
  <c r="T232" i="3"/>
  <c r="R232" i="3"/>
  <c r="P232" i="3"/>
  <c r="J232" i="3"/>
  <c r="BF232" i="3" s="1"/>
  <c r="BK231" i="3"/>
  <c r="BI231" i="3"/>
  <c r="BH231" i="3"/>
  <c r="BG231" i="3"/>
  <c r="BE231" i="3"/>
  <c r="T231" i="3"/>
  <c r="R231" i="3"/>
  <c r="P231" i="3"/>
  <c r="J231" i="3"/>
  <c r="BF231" i="3" s="1"/>
  <c r="BK230" i="3"/>
  <c r="BI230" i="3"/>
  <c r="BH230" i="3"/>
  <c r="BG230" i="3"/>
  <c r="BE230" i="3"/>
  <c r="T230" i="3"/>
  <c r="R230" i="3"/>
  <c r="P230" i="3"/>
  <c r="J230" i="3"/>
  <c r="BF230" i="3" s="1"/>
  <c r="BK229" i="3"/>
  <c r="BI229" i="3"/>
  <c r="BH229" i="3"/>
  <c r="BG229" i="3"/>
  <c r="BE229" i="3"/>
  <c r="T229" i="3"/>
  <c r="R229" i="3"/>
  <c r="P229" i="3"/>
  <c r="J229" i="3"/>
  <c r="BF229" i="3" s="1"/>
  <c r="BK228" i="3"/>
  <c r="BI228" i="3"/>
  <c r="BH228" i="3"/>
  <c r="BG228" i="3"/>
  <c r="BE228" i="3"/>
  <c r="T228" i="3"/>
  <c r="R228" i="3"/>
  <c r="P228" i="3"/>
  <c r="J228" i="3"/>
  <c r="BF228" i="3" s="1"/>
  <c r="BK227" i="3"/>
  <c r="BI227" i="3"/>
  <c r="BH227" i="3"/>
  <c r="BG227" i="3"/>
  <c r="BF227" i="3"/>
  <c r="BE227" i="3"/>
  <c r="T227" i="3"/>
  <c r="R227" i="3"/>
  <c r="P227" i="3"/>
  <c r="J227" i="3"/>
  <c r="BK226" i="3"/>
  <c r="BI226" i="3"/>
  <c r="BH226" i="3"/>
  <c r="BG226" i="3"/>
  <c r="BE226" i="3"/>
  <c r="T226" i="3"/>
  <c r="R226" i="3"/>
  <c r="P226" i="3"/>
  <c r="J226" i="3"/>
  <c r="BF226" i="3" s="1"/>
  <c r="BK225" i="3"/>
  <c r="BI225" i="3"/>
  <c r="BH225" i="3"/>
  <c r="BG225" i="3"/>
  <c r="BE225" i="3"/>
  <c r="T225" i="3"/>
  <c r="R225" i="3"/>
  <c r="P225" i="3"/>
  <c r="J225" i="3"/>
  <c r="BF225" i="3" s="1"/>
  <c r="BK224" i="3"/>
  <c r="BI224" i="3"/>
  <c r="BH224" i="3"/>
  <c r="BG224" i="3"/>
  <c r="BE224" i="3"/>
  <c r="T224" i="3"/>
  <c r="R224" i="3"/>
  <c r="P224" i="3"/>
  <c r="J224" i="3"/>
  <c r="BF224" i="3" s="1"/>
  <c r="BK223" i="3"/>
  <c r="BI223" i="3"/>
  <c r="BH223" i="3"/>
  <c r="BG223" i="3"/>
  <c r="BE223" i="3"/>
  <c r="T223" i="3"/>
  <c r="R223" i="3"/>
  <c r="P223" i="3"/>
  <c r="J223" i="3"/>
  <c r="BF223" i="3" s="1"/>
  <c r="BK222" i="3"/>
  <c r="BI222" i="3"/>
  <c r="BH222" i="3"/>
  <c r="BG222" i="3"/>
  <c r="BE222" i="3"/>
  <c r="T222" i="3"/>
  <c r="R222" i="3"/>
  <c r="P222" i="3"/>
  <c r="J222" i="3"/>
  <c r="BF222" i="3" s="1"/>
  <c r="BK221" i="3"/>
  <c r="BI221" i="3"/>
  <c r="BH221" i="3"/>
  <c r="BG221" i="3"/>
  <c r="BE221" i="3"/>
  <c r="T221" i="3"/>
  <c r="R221" i="3"/>
  <c r="P221" i="3"/>
  <c r="J221" i="3"/>
  <c r="BF221" i="3" s="1"/>
  <c r="BK220" i="3"/>
  <c r="BI220" i="3"/>
  <c r="BH220" i="3"/>
  <c r="BG220" i="3"/>
  <c r="BE220" i="3"/>
  <c r="T220" i="3"/>
  <c r="R220" i="3"/>
  <c r="P220" i="3"/>
  <c r="J220" i="3"/>
  <c r="BF220" i="3" s="1"/>
  <c r="BK219" i="3"/>
  <c r="BI219" i="3"/>
  <c r="BH219" i="3"/>
  <c r="BG219" i="3"/>
  <c r="BE219" i="3"/>
  <c r="T219" i="3"/>
  <c r="R219" i="3"/>
  <c r="R217" i="3" s="1"/>
  <c r="P219" i="3"/>
  <c r="J219" i="3"/>
  <c r="BF219" i="3" s="1"/>
  <c r="BK218" i="3"/>
  <c r="BI218" i="3"/>
  <c r="BH218" i="3"/>
  <c r="BG218" i="3"/>
  <c r="BE218" i="3"/>
  <c r="T218" i="3"/>
  <c r="R218" i="3"/>
  <c r="P218" i="3"/>
  <c r="J218" i="3"/>
  <c r="BF218" i="3" s="1"/>
  <c r="BK217" i="3"/>
  <c r="T217" i="3"/>
  <c r="P217" i="3"/>
  <c r="J217" i="3"/>
  <c r="BK216" i="3"/>
  <c r="BI216" i="3"/>
  <c r="BH216" i="3"/>
  <c r="BG216" i="3"/>
  <c r="BE216" i="3"/>
  <c r="T216" i="3"/>
  <c r="R216" i="3"/>
  <c r="P216" i="3"/>
  <c r="J216" i="3"/>
  <c r="BF216" i="3" s="1"/>
  <c r="BK215" i="3"/>
  <c r="BI215" i="3"/>
  <c r="BH215" i="3"/>
  <c r="BG215" i="3"/>
  <c r="BF215" i="3"/>
  <c r="BE215" i="3"/>
  <c r="T215" i="3"/>
  <c r="R215" i="3"/>
  <c r="P215" i="3"/>
  <c r="J215" i="3"/>
  <c r="BK214" i="3"/>
  <c r="BI214" i="3"/>
  <c r="BH214" i="3"/>
  <c r="BG214" i="3"/>
  <c r="BE214" i="3"/>
  <c r="T214" i="3"/>
  <c r="R214" i="3"/>
  <c r="P214" i="3"/>
  <c r="J214" i="3"/>
  <c r="BF214" i="3" s="1"/>
  <c r="BK213" i="3"/>
  <c r="BI213" i="3"/>
  <c r="BH213" i="3"/>
  <c r="BG213" i="3"/>
  <c r="BF213" i="3"/>
  <c r="BE213" i="3"/>
  <c r="T213" i="3"/>
  <c r="R213" i="3"/>
  <c r="P213" i="3"/>
  <c r="J213" i="3"/>
  <c r="BK212" i="3"/>
  <c r="BI212" i="3"/>
  <c r="BH212" i="3"/>
  <c r="BG212" i="3"/>
  <c r="BE212" i="3"/>
  <c r="T212" i="3"/>
  <c r="R212" i="3"/>
  <c r="P212" i="3"/>
  <c r="J212" i="3"/>
  <c r="BF212" i="3" s="1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E210" i="3"/>
  <c r="T210" i="3"/>
  <c r="R210" i="3"/>
  <c r="P210" i="3"/>
  <c r="J210" i="3"/>
  <c r="BF210" i="3" s="1"/>
  <c r="BK209" i="3"/>
  <c r="BI209" i="3"/>
  <c r="BH209" i="3"/>
  <c r="BG209" i="3"/>
  <c r="BF209" i="3"/>
  <c r="BE209" i="3"/>
  <c r="T209" i="3"/>
  <c r="R209" i="3"/>
  <c r="P209" i="3"/>
  <c r="J209" i="3"/>
  <c r="BK208" i="3"/>
  <c r="BI208" i="3"/>
  <c r="BH208" i="3"/>
  <c r="BG208" i="3"/>
  <c r="BE208" i="3"/>
  <c r="T208" i="3"/>
  <c r="R208" i="3"/>
  <c r="P208" i="3"/>
  <c r="J208" i="3"/>
  <c r="BF208" i="3" s="1"/>
  <c r="BK207" i="3"/>
  <c r="BI207" i="3"/>
  <c r="BH207" i="3"/>
  <c r="BG207" i="3"/>
  <c r="BF207" i="3"/>
  <c r="BE207" i="3"/>
  <c r="T207" i="3"/>
  <c r="R207" i="3"/>
  <c r="P207" i="3"/>
  <c r="J207" i="3"/>
  <c r="BK206" i="3"/>
  <c r="BI206" i="3"/>
  <c r="BH206" i="3"/>
  <c r="BG206" i="3"/>
  <c r="BE206" i="3"/>
  <c r="T206" i="3"/>
  <c r="R206" i="3"/>
  <c r="P206" i="3"/>
  <c r="J206" i="3"/>
  <c r="BF206" i="3" s="1"/>
  <c r="BK205" i="3"/>
  <c r="BI205" i="3"/>
  <c r="BH205" i="3"/>
  <c r="BG205" i="3"/>
  <c r="BF205" i="3"/>
  <c r="BE205" i="3"/>
  <c r="T205" i="3"/>
  <c r="R205" i="3"/>
  <c r="P205" i="3"/>
  <c r="J205" i="3"/>
  <c r="BK204" i="3"/>
  <c r="BI204" i="3"/>
  <c r="BH204" i="3"/>
  <c r="BG204" i="3"/>
  <c r="BE204" i="3"/>
  <c r="T204" i="3"/>
  <c r="R204" i="3"/>
  <c r="P204" i="3"/>
  <c r="J204" i="3"/>
  <c r="BF204" i="3" s="1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BE202" i="3"/>
  <c r="T202" i="3"/>
  <c r="R202" i="3"/>
  <c r="P202" i="3"/>
  <c r="J202" i="3"/>
  <c r="BK201" i="3"/>
  <c r="BI201" i="3"/>
  <c r="BH201" i="3"/>
  <c r="BG201" i="3"/>
  <c r="BF201" i="3"/>
  <c r="BE201" i="3"/>
  <c r="T201" i="3"/>
  <c r="R201" i="3"/>
  <c r="P201" i="3"/>
  <c r="J201" i="3"/>
  <c r="BK200" i="3"/>
  <c r="BI200" i="3"/>
  <c r="BH200" i="3"/>
  <c r="BG200" i="3"/>
  <c r="BE200" i="3"/>
  <c r="T200" i="3"/>
  <c r="R200" i="3"/>
  <c r="P200" i="3"/>
  <c r="J200" i="3"/>
  <c r="BF200" i="3" s="1"/>
  <c r="BK198" i="3"/>
  <c r="BI198" i="3"/>
  <c r="BH198" i="3"/>
  <c r="BG198" i="3"/>
  <c r="BF198" i="3"/>
  <c r="BE198" i="3"/>
  <c r="T198" i="3"/>
  <c r="R198" i="3"/>
  <c r="P198" i="3"/>
  <c r="J198" i="3"/>
  <c r="BK197" i="3"/>
  <c r="BI197" i="3"/>
  <c r="BH197" i="3"/>
  <c r="BG197" i="3"/>
  <c r="BE197" i="3"/>
  <c r="T197" i="3"/>
  <c r="R197" i="3"/>
  <c r="P197" i="3"/>
  <c r="J197" i="3"/>
  <c r="BF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E195" i="3"/>
  <c r="T195" i="3"/>
  <c r="T193" i="3" s="1"/>
  <c r="R195" i="3"/>
  <c r="P195" i="3"/>
  <c r="J195" i="3"/>
  <c r="BF195" i="3" s="1"/>
  <c r="BK194" i="3"/>
  <c r="BK193" i="3" s="1"/>
  <c r="J193" i="3" s="1"/>
  <c r="J102" i="3" s="1"/>
  <c r="BI194" i="3"/>
  <c r="BH194" i="3"/>
  <c r="BG194" i="3"/>
  <c r="BF194" i="3"/>
  <c r="BE194" i="3"/>
  <c r="T194" i="3"/>
  <c r="R194" i="3"/>
  <c r="P194" i="3"/>
  <c r="P193" i="3" s="1"/>
  <c r="J194" i="3"/>
  <c r="R193" i="3"/>
  <c r="BK192" i="3"/>
  <c r="BI192" i="3"/>
  <c r="BH192" i="3"/>
  <c r="BG192" i="3"/>
  <c r="BE192" i="3"/>
  <c r="T192" i="3"/>
  <c r="R192" i="3"/>
  <c r="P192" i="3"/>
  <c r="J192" i="3"/>
  <c r="BF192" i="3" s="1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E190" i="3"/>
  <c r="T190" i="3"/>
  <c r="R190" i="3"/>
  <c r="P190" i="3"/>
  <c r="J190" i="3"/>
  <c r="BF190" i="3" s="1"/>
  <c r="BK189" i="3"/>
  <c r="BI189" i="3"/>
  <c r="BH189" i="3"/>
  <c r="BG189" i="3"/>
  <c r="BE189" i="3"/>
  <c r="T189" i="3"/>
  <c r="R189" i="3"/>
  <c r="P189" i="3"/>
  <c r="J189" i="3"/>
  <c r="BF189" i="3" s="1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F187" i="3"/>
  <c r="BE187" i="3"/>
  <c r="T187" i="3"/>
  <c r="R187" i="3"/>
  <c r="P187" i="3"/>
  <c r="J187" i="3"/>
  <c r="BK186" i="3"/>
  <c r="BI186" i="3"/>
  <c r="BH186" i="3"/>
  <c r="BG186" i="3"/>
  <c r="BE186" i="3"/>
  <c r="T186" i="3"/>
  <c r="R186" i="3"/>
  <c r="P186" i="3"/>
  <c r="J186" i="3"/>
  <c r="BF186" i="3" s="1"/>
  <c r="BK185" i="3"/>
  <c r="BI185" i="3"/>
  <c r="BH185" i="3"/>
  <c r="BG185" i="3"/>
  <c r="BE185" i="3"/>
  <c r="T185" i="3"/>
  <c r="R185" i="3"/>
  <c r="P185" i="3"/>
  <c r="J185" i="3"/>
  <c r="BF185" i="3" s="1"/>
  <c r="BK184" i="3"/>
  <c r="BI184" i="3"/>
  <c r="BH184" i="3"/>
  <c r="BG184" i="3"/>
  <c r="BE184" i="3"/>
  <c r="T184" i="3"/>
  <c r="R184" i="3"/>
  <c r="P184" i="3"/>
  <c r="J184" i="3"/>
  <c r="BF184" i="3" s="1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E182" i="3"/>
  <c r="T182" i="3"/>
  <c r="R182" i="3"/>
  <c r="P182" i="3"/>
  <c r="J182" i="3"/>
  <c r="BF182" i="3" s="1"/>
  <c r="BK181" i="3"/>
  <c r="BI181" i="3"/>
  <c r="BH181" i="3"/>
  <c r="BG181" i="3"/>
  <c r="BF181" i="3"/>
  <c r="BE181" i="3"/>
  <c r="T181" i="3"/>
  <c r="R181" i="3"/>
  <c r="P181" i="3"/>
  <c r="J181" i="3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F177" i="3"/>
  <c r="BE177" i="3"/>
  <c r="T177" i="3"/>
  <c r="R177" i="3"/>
  <c r="P177" i="3"/>
  <c r="J177" i="3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E174" i="3"/>
  <c r="T174" i="3"/>
  <c r="R174" i="3"/>
  <c r="P174" i="3"/>
  <c r="J174" i="3"/>
  <c r="BF174" i="3" s="1"/>
  <c r="BK173" i="3"/>
  <c r="BI173" i="3"/>
  <c r="BH173" i="3"/>
  <c r="BG173" i="3"/>
  <c r="BE173" i="3"/>
  <c r="T173" i="3"/>
  <c r="R173" i="3"/>
  <c r="R172" i="3" s="1"/>
  <c r="P173" i="3"/>
  <c r="J173" i="3"/>
  <c r="BF173" i="3" s="1"/>
  <c r="BK172" i="3"/>
  <c r="T172" i="3"/>
  <c r="P172" i="3"/>
  <c r="J172" i="3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E170" i="3"/>
  <c r="T170" i="3"/>
  <c r="R170" i="3"/>
  <c r="P170" i="3"/>
  <c r="J170" i="3"/>
  <c r="BF170" i="3" s="1"/>
  <c r="BK168" i="3"/>
  <c r="BI168" i="3"/>
  <c r="BH168" i="3"/>
  <c r="BG168" i="3"/>
  <c r="BF168" i="3"/>
  <c r="BE168" i="3"/>
  <c r="T168" i="3"/>
  <c r="R168" i="3"/>
  <c r="P168" i="3"/>
  <c r="J168" i="3"/>
  <c r="BK167" i="3"/>
  <c r="BI167" i="3"/>
  <c r="BH167" i="3"/>
  <c r="BG167" i="3"/>
  <c r="BE167" i="3"/>
  <c r="T167" i="3"/>
  <c r="R167" i="3"/>
  <c r="P167" i="3"/>
  <c r="J167" i="3"/>
  <c r="BF167" i="3" s="1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E165" i="3"/>
  <c r="T165" i="3"/>
  <c r="T164" i="3" s="1"/>
  <c r="R165" i="3"/>
  <c r="P165" i="3"/>
  <c r="P164" i="3" s="1"/>
  <c r="J165" i="3"/>
  <c r="BF165" i="3" s="1"/>
  <c r="BK164" i="3"/>
  <c r="J164" i="3" s="1"/>
  <c r="J100" i="3" s="1"/>
  <c r="R164" i="3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F39" i="3" s="1"/>
  <c r="BH162" i="3"/>
  <c r="BG162" i="3"/>
  <c r="BE162" i="3"/>
  <c r="J35" i="3" s="1"/>
  <c r="T162" i="3"/>
  <c r="R162" i="3"/>
  <c r="P162" i="3"/>
  <c r="J162" i="3"/>
  <c r="BF162" i="3" s="1"/>
  <c r="BK161" i="3"/>
  <c r="BI161" i="3"/>
  <c r="BH161" i="3"/>
  <c r="BG161" i="3"/>
  <c r="F37" i="3" s="1"/>
  <c r="BE161" i="3"/>
  <c r="T161" i="3"/>
  <c r="R161" i="3"/>
  <c r="R160" i="3" s="1"/>
  <c r="P161" i="3"/>
  <c r="J161" i="3"/>
  <c r="BF161" i="3" s="1"/>
  <c r="BK160" i="3"/>
  <c r="T160" i="3"/>
  <c r="P160" i="3"/>
  <c r="J160" i="3"/>
  <c r="BK159" i="3"/>
  <c r="BI159" i="3"/>
  <c r="BH159" i="3"/>
  <c r="BG159" i="3"/>
  <c r="BF159" i="3"/>
  <c r="BE159" i="3"/>
  <c r="T159" i="3"/>
  <c r="R159" i="3"/>
  <c r="P159" i="3"/>
  <c r="J159" i="3"/>
  <c r="BK157" i="3"/>
  <c r="BI157" i="3"/>
  <c r="BH157" i="3"/>
  <c r="BG157" i="3"/>
  <c r="BE157" i="3"/>
  <c r="T157" i="3"/>
  <c r="R157" i="3"/>
  <c r="P157" i="3"/>
  <c r="J157" i="3"/>
  <c r="BF157" i="3" s="1"/>
  <c r="BK155" i="3"/>
  <c r="BI155" i="3"/>
  <c r="BH155" i="3"/>
  <c r="BG155" i="3"/>
  <c r="BF155" i="3"/>
  <c r="BE155" i="3"/>
  <c r="T155" i="3"/>
  <c r="R155" i="3"/>
  <c r="P155" i="3"/>
  <c r="J155" i="3"/>
  <c r="BK153" i="3"/>
  <c r="BI153" i="3"/>
  <c r="BH153" i="3"/>
  <c r="BG153" i="3"/>
  <c r="BE153" i="3"/>
  <c r="T153" i="3"/>
  <c r="R153" i="3"/>
  <c r="P153" i="3"/>
  <c r="J153" i="3"/>
  <c r="BF153" i="3" s="1"/>
  <c r="BK151" i="3"/>
  <c r="BI151" i="3"/>
  <c r="BH151" i="3"/>
  <c r="BG151" i="3"/>
  <c r="BF151" i="3"/>
  <c r="BE151" i="3"/>
  <c r="T151" i="3"/>
  <c r="R151" i="3"/>
  <c r="P151" i="3"/>
  <c r="J151" i="3"/>
  <c r="BK149" i="3"/>
  <c r="BI149" i="3"/>
  <c r="BH149" i="3"/>
  <c r="BG149" i="3"/>
  <c r="BE149" i="3"/>
  <c r="T149" i="3"/>
  <c r="R149" i="3"/>
  <c r="P149" i="3"/>
  <c r="J149" i="3"/>
  <c r="BF149" i="3" s="1"/>
  <c r="BK147" i="3"/>
  <c r="BI147" i="3"/>
  <c r="BH147" i="3"/>
  <c r="BG147" i="3"/>
  <c r="BF147" i="3"/>
  <c r="BE147" i="3"/>
  <c r="T147" i="3"/>
  <c r="R147" i="3"/>
  <c r="P147" i="3"/>
  <c r="J147" i="3"/>
  <c r="BK145" i="3"/>
  <c r="BI145" i="3"/>
  <c r="BH145" i="3"/>
  <c r="BG145" i="3"/>
  <c r="BE145" i="3"/>
  <c r="T145" i="3"/>
  <c r="R145" i="3"/>
  <c r="P145" i="3"/>
  <c r="J145" i="3"/>
  <c r="BF145" i="3" s="1"/>
  <c r="BK143" i="3"/>
  <c r="BI143" i="3"/>
  <c r="BH143" i="3"/>
  <c r="BG143" i="3"/>
  <c r="BF143" i="3"/>
  <c r="BE143" i="3"/>
  <c r="T143" i="3"/>
  <c r="R143" i="3"/>
  <c r="P143" i="3"/>
  <c r="J143" i="3"/>
  <c r="BK141" i="3"/>
  <c r="BI141" i="3"/>
  <c r="BH141" i="3"/>
  <c r="BG141" i="3"/>
  <c r="BE141" i="3"/>
  <c r="T141" i="3"/>
  <c r="R141" i="3"/>
  <c r="P141" i="3"/>
  <c r="J141" i="3"/>
  <c r="BF141" i="3" s="1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F137" i="3"/>
  <c r="BE137" i="3"/>
  <c r="T137" i="3"/>
  <c r="R137" i="3"/>
  <c r="P137" i="3"/>
  <c r="J137" i="3"/>
  <c r="BK136" i="3"/>
  <c r="BK135" i="3" s="1"/>
  <c r="BI136" i="3"/>
  <c r="BH136" i="3"/>
  <c r="BG136" i="3"/>
  <c r="BF136" i="3"/>
  <c r="J36" i="3" s="1"/>
  <c r="BE136" i="3"/>
  <c r="T136" i="3"/>
  <c r="T135" i="3" s="1"/>
  <c r="R136" i="3"/>
  <c r="P136" i="3"/>
  <c r="P135" i="3" s="1"/>
  <c r="P134" i="3" s="1"/>
  <c r="P133" i="3" s="1"/>
  <c r="J136" i="3"/>
  <c r="R135" i="3"/>
  <c r="J129" i="3"/>
  <c r="F129" i="3"/>
  <c r="F127" i="3"/>
  <c r="E125" i="3"/>
  <c r="E123" i="3"/>
  <c r="J105" i="3"/>
  <c r="J103" i="3"/>
  <c r="J101" i="3"/>
  <c r="J99" i="3"/>
  <c r="J92" i="3"/>
  <c r="J91" i="3"/>
  <c r="F91" i="3"/>
  <c r="F89" i="3"/>
  <c r="E87" i="3"/>
  <c r="J39" i="3"/>
  <c r="J38" i="3"/>
  <c r="F38" i="3"/>
  <c r="J37" i="3"/>
  <c r="J31" i="3"/>
  <c r="J24" i="3"/>
  <c r="E24" i="3"/>
  <c r="J130" i="3" s="1"/>
  <c r="J23" i="3"/>
  <c r="J18" i="3"/>
  <c r="E18" i="3"/>
  <c r="F92" i="3" s="1"/>
  <c r="J17" i="3"/>
  <c r="J127" i="3"/>
  <c r="E7" i="3"/>
  <c r="E85" i="3" s="1"/>
  <c r="J135" i="3" l="1"/>
  <c r="J98" i="3" s="1"/>
  <c r="BK134" i="3"/>
  <c r="F36" i="3"/>
  <c r="R134" i="3"/>
  <c r="R133" i="3" s="1"/>
  <c r="T134" i="3"/>
  <c r="T133" i="3" s="1"/>
  <c r="J285" i="3"/>
  <c r="J108" i="3" s="1"/>
  <c r="BK284" i="3"/>
  <c r="J284" i="3" s="1"/>
  <c r="J107" i="3" s="1"/>
  <c r="J89" i="3"/>
  <c r="F35" i="3"/>
  <c r="F130" i="3"/>
  <c r="J134" i="3" l="1"/>
  <c r="J97" i="3" s="1"/>
  <c r="BK133" i="3"/>
  <c r="J133" i="3" s="1"/>
  <c r="J96" i="3" s="1"/>
  <c r="J114" i="3" l="1"/>
  <c r="J30" i="3"/>
  <c r="J32" i="3" s="1"/>
  <c r="J41" i="3" s="1"/>
  <c r="W59" i="2" l="1"/>
  <c r="L59" i="2"/>
  <c r="I59" i="2"/>
  <c r="N58" i="2"/>
  <c r="N59" i="2" s="1"/>
  <c r="L58" i="2"/>
  <c r="J58" i="2"/>
  <c r="J59" i="2" s="1"/>
  <c r="E59" i="2" s="1"/>
  <c r="H58" i="2"/>
  <c r="H59" i="2" s="1"/>
  <c r="W55" i="2"/>
  <c r="L55" i="2"/>
  <c r="I55" i="2"/>
  <c r="N54" i="2"/>
  <c r="L54" i="2"/>
  <c r="J54" i="2"/>
  <c r="H54" i="2"/>
  <c r="N53" i="2"/>
  <c r="L53" i="2"/>
  <c r="J53" i="2"/>
  <c r="H53" i="2"/>
  <c r="N52" i="2"/>
  <c r="N55" i="2" s="1"/>
  <c r="L52" i="2"/>
  <c r="J52" i="2"/>
  <c r="J55" i="2" s="1"/>
  <c r="E55" i="2" s="1"/>
  <c r="H52" i="2"/>
  <c r="H55" i="2" s="1"/>
  <c r="W49" i="2"/>
  <c r="L49" i="2"/>
  <c r="I49" i="2"/>
  <c r="N48" i="2"/>
  <c r="L48" i="2"/>
  <c r="J48" i="2"/>
  <c r="H48" i="2"/>
  <c r="N47" i="2"/>
  <c r="N49" i="2" s="1"/>
  <c r="L47" i="2"/>
  <c r="J47" i="2"/>
  <c r="J49" i="2" s="1"/>
  <c r="E49" i="2" s="1"/>
  <c r="H47" i="2"/>
  <c r="H49" i="2" s="1"/>
  <c r="W44" i="2"/>
  <c r="L44" i="2"/>
  <c r="J44" i="2"/>
  <c r="E44" i="2" s="1"/>
  <c r="I44" i="2"/>
  <c r="N43" i="2"/>
  <c r="L43" i="2"/>
  <c r="J43" i="2"/>
  <c r="H43" i="2"/>
  <c r="N42" i="2"/>
  <c r="L42" i="2"/>
  <c r="J42" i="2"/>
  <c r="H42" i="2"/>
  <c r="N41" i="2"/>
  <c r="N44" i="2" s="1"/>
  <c r="L41" i="2"/>
  <c r="J41" i="2"/>
  <c r="H41" i="2"/>
  <c r="H44" i="2" s="1"/>
  <c r="W38" i="2"/>
  <c r="W61" i="2" s="1"/>
  <c r="J38" i="2"/>
  <c r="I38" i="2"/>
  <c r="I61" i="2" s="1"/>
  <c r="E38" i="2"/>
  <c r="N37" i="2"/>
  <c r="L37" i="2"/>
  <c r="J37" i="2"/>
  <c r="H37" i="2"/>
  <c r="N36" i="2"/>
  <c r="L36" i="2"/>
  <c r="J36" i="2"/>
  <c r="H36" i="2"/>
  <c r="N35" i="2"/>
  <c r="L35" i="2"/>
  <c r="J35" i="2"/>
  <c r="H35" i="2"/>
  <c r="N34" i="2"/>
  <c r="L34" i="2"/>
  <c r="J34" i="2"/>
  <c r="H34" i="2"/>
  <c r="N33" i="2"/>
  <c r="L33" i="2"/>
  <c r="J33" i="2"/>
  <c r="H33" i="2"/>
  <c r="N32" i="2"/>
  <c r="L32" i="2"/>
  <c r="J32" i="2"/>
  <c r="H32" i="2"/>
  <c r="N31" i="2"/>
  <c r="L31" i="2"/>
  <c r="J31" i="2"/>
  <c r="H31" i="2"/>
  <c r="N30" i="2"/>
  <c r="L30" i="2"/>
  <c r="J30" i="2"/>
  <c r="H30" i="2"/>
  <c r="N29" i="2"/>
  <c r="L29" i="2"/>
  <c r="J29" i="2"/>
  <c r="H29" i="2"/>
  <c r="N28" i="2"/>
  <c r="L28" i="2"/>
  <c r="J28" i="2"/>
  <c r="H28" i="2"/>
  <c r="N27" i="2"/>
  <c r="L27" i="2"/>
  <c r="J27" i="2"/>
  <c r="H27" i="2"/>
  <c r="N26" i="2"/>
  <c r="L26" i="2"/>
  <c r="J26" i="2"/>
  <c r="H26" i="2"/>
  <c r="N25" i="2"/>
  <c r="L25" i="2"/>
  <c r="J25" i="2"/>
  <c r="H25" i="2"/>
  <c r="N24" i="2"/>
  <c r="L24" i="2"/>
  <c r="J24" i="2"/>
  <c r="H24" i="2"/>
  <c r="N23" i="2"/>
  <c r="N38" i="2" s="1"/>
  <c r="L23" i="2"/>
  <c r="L38" i="2" s="1"/>
  <c r="L61" i="2" s="1"/>
  <c r="J23" i="2"/>
  <c r="H23" i="2"/>
  <c r="H38" i="2" s="1"/>
  <c r="H61" i="2" s="1"/>
  <c r="N19" i="2"/>
  <c r="W17" i="2"/>
  <c r="W19" i="2" s="1"/>
  <c r="W63" i="2" s="1"/>
  <c r="N17" i="2"/>
  <c r="L17" i="2"/>
  <c r="L19" i="2" s="1"/>
  <c r="L63" i="2" s="1"/>
  <c r="I17" i="2"/>
  <c r="I19" i="2" s="1"/>
  <c r="N16" i="2"/>
  <c r="L16" i="2"/>
  <c r="J16" i="2"/>
  <c r="H16" i="2"/>
  <c r="N15" i="2"/>
  <c r="L15" i="2"/>
  <c r="J15" i="2"/>
  <c r="H15" i="2"/>
  <c r="N14" i="2"/>
  <c r="L14" i="2"/>
  <c r="J14" i="2"/>
  <c r="J17" i="2" s="1"/>
  <c r="H14" i="2"/>
  <c r="H17" i="2" s="1"/>
  <c r="H19" i="2" s="1"/>
  <c r="D8" i="2"/>
  <c r="J61" i="2" l="1"/>
  <c r="E61" i="2" s="1"/>
  <c r="J19" i="2"/>
  <c r="E17" i="2"/>
  <c r="H63" i="2"/>
  <c r="I63" i="2"/>
  <c r="N63" i="2"/>
  <c r="N61" i="2"/>
  <c r="J63" i="2" l="1"/>
  <c r="E63" i="2" s="1"/>
  <c r="E19" i="2"/>
</calcChain>
</file>

<file path=xl/sharedStrings.xml><?xml version="1.0" encoding="utf-8"?>
<sst xmlns="http://schemas.openxmlformats.org/spreadsheetml/2006/main" count="2885" uniqueCount="1004">
  <si>
    <t>VÝKAZ - VÝMER</t>
  </si>
  <si>
    <t>Stavba:   PK MŠ Budanová Kavečany - rekonštrukcia plynovej kotolne</t>
  </si>
  <si>
    <t>Objekt:   PRS+MaR</t>
  </si>
  <si>
    <t xml:space="preserve">Objednávateľ:   </t>
  </si>
  <si>
    <t xml:space="preserve">Zhotoviteľ:   </t>
  </si>
  <si>
    <t>Miesto.   Kavečany</t>
  </si>
  <si>
    <t>Č.</t>
  </si>
  <si>
    <t>Kód položky</t>
  </si>
  <si>
    <t>Popis</t>
  </si>
  <si>
    <t>MJ</t>
  </si>
  <si>
    <t>Množstvo celkom</t>
  </si>
  <si>
    <t>Jednotková cena zadania</t>
  </si>
  <si>
    <t>Celková cena zadania</t>
  </si>
  <si>
    <t>1</t>
  </si>
  <si>
    <t>2</t>
  </si>
  <si>
    <t>3</t>
  </si>
  <si>
    <t>4</t>
  </si>
  <si>
    <t>5</t>
  </si>
  <si>
    <t>6</t>
  </si>
  <si>
    <t>7</t>
  </si>
  <si>
    <t>M</t>
  </si>
  <si>
    <t xml:space="preserve">M   </t>
  </si>
  <si>
    <t>001</t>
  </si>
  <si>
    <t xml:space="preserve">Elektromontáže   </t>
  </si>
  <si>
    <t>210190002</t>
  </si>
  <si>
    <t xml:space="preserve">Montáž oceľolechovej rozvodnice do váhy 50 kg   </t>
  </si>
  <si>
    <t>KUS</t>
  </si>
  <si>
    <t>357106410</t>
  </si>
  <si>
    <t xml:space="preserve">Rozvádzač DTK komplet   </t>
  </si>
  <si>
    <t>221330901</t>
  </si>
  <si>
    <t xml:space="preserve">Montáž snímačov zemného plynu   </t>
  </si>
  <si>
    <t>405114960</t>
  </si>
  <si>
    <t xml:space="preserve">detektor plynu GI30WN   </t>
  </si>
  <si>
    <t>KS</t>
  </si>
  <si>
    <t>360410032</t>
  </si>
  <si>
    <t xml:space="preserve">Montáž snímačov teploty Weishaupt   </t>
  </si>
  <si>
    <t>210140652</t>
  </si>
  <si>
    <t xml:space="preserve">montáž nástenného prístroja   </t>
  </si>
  <si>
    <t>357106411</t>
  </si>
  <si>
    <t xml:space="preserve">ustredňa NZ34, nástenná   </t>
  </si>
  <si>
    <t>358136220</t>
  </si>
  <si>
    <t xml:space="preserve">ovladač Harmony XAL-K174E, IP55, s aretáciou   </t>
  </si>
  <si>
    <t>405560165</t>
  </si>
  <si>
    <t xml:space="preserve">Kombinovaná signalizácia Beewell SW   </t>
  </si>
  <si>
    <t>210111011</t>
  </si>
  <si>
    <t xml:space="preserve">Domová zásuvka polozapustená alebo zapustená vč. zapojenia 10/16 A 250 V 2P + Z   </t>
  </si>
  <si>
    <t>345056700</t>
  </si>
  <si>
    <t xml:space="preserve">Zásuvka Cedar plus WDE000540   </t>
  </si>
  <si>
    <t>210120451</t>
  </si>
  <si>
    <t xml:space="preserve">Istič vzduchový vč.zapojenia jednopólový do 25 A bez krytu   </t>
  </si>
  <si>
    <t>ks</t>
  </si>
  <si>
    <t>3580532000</t>
  </si>
  <si>
    <t xml:space="preserve">Istič 16B/1   </t>
  </si>
  <si>
    <t>210192121</t>
  </si>
  <si>
    <t xml:space="preserve">Montáž HUS   </t>
  </si>
  <si>
    <t>357014100</t>
  </si>
  <si>
    <t xml:space="preserve">Hlavná uzemňovacia svorka OBO1809   </t>
  </si>
  <si>
    <t>210220321</t>
  </si>
  <si>
    <t xml:space="preserve">montáž uzemňovacej svorky (Bernard,SP1)   </t>
  </si>
  <si>
    <t>354419380</t>
  </si>
  <si>
    <t xml:space="preserve">SVORKA BERNARD   </t>
  </si>
  <si>
    <t>354420710</t>
  </si>
  <si>
    <t xml:space="preserve">PASKA CU UZEMNOV ZS 1620 20X500X0,5   </t>
  </si>
  <si>
    <t>354420711</t>
  </si>
  <si>
    <t xml:space="preserve">pripojovacia svorka SP1 FeZn   </t>
  </si>
  <si>
    <t>210220451</t>
  </si>
  <si>
    <t xml:space="preserve">Ochranné pospájanie v práčovniach, kúpeľniach, voľne ulož.,alebo v omietke Cu 4-16mm2   </t>
  </si>
  <si>
    <t>341076000</t>
  </si>
  <si>
    <t xml:space="preserve">Vodič medený CY6 zelenožltý   </t>
  </si>
  <si>
    <t>341076001</t>
  </si>
  <si>
    <t xml:space="preserve">Vodič medený CY16 zelenožltý   </t>
  </si>
  <si>
    <t>210020303</t>
  </si>
  <si>
    <t xml:space="preserve">Káblový žľab Mars, pozink. vrátane príslušenstva, 62/50 mm vrátane veka a podp.   </t>
  </si>
  <si>
    <t>m</t>
  </si>
  <si>
    <t>3450600003</t>
  </si>
  <si>
    <t xml:space="preserve">elektroinštalačný materiál Káblový žľab 62/50  obj.č. 1516282   MARS   </t>
  </si>
  <si>
    <t>3450600028</t>
  </si>
  <si>
    <t xml:space="preserve">elektroinštalačný materiál Kryt žľabu 62  obj.č. 1516262   MARS   </t>
  </si>
  <si>
    <t>3450600445</t>
  </si>
  <si>
    <t xml:space="preserve">predlžovací diel 62/50 obj.č. 1210050   </t>
  </si>
  <si>
    <t>3450600433</t>
  </si>
  <si>
    <t xml:space="preserve">elektroinštalačný materiál Spojka 50  obj.č. 1200050   MARS   </t>
  </si>
  <si>
    <t>3450600444</t>
  </si>
  <si>
    <t xml:space="preserve">elektroinštalačný materiál deliaca prepážka 50  obj.č. 1210050   MARS   </t>
  </si>
  <si>
    <t>210020341</t>
  </si>
  <si>
    <t xml:space="preserve">montáž konzoly pre žľab   </t>
  </si>
  <si>
    <t>3451400301</t>
  </si>
  <si>
    <t xml:space="preserve">konzola k elektrickým žľabom  62 obj.č. 1570062   </t>
  </si>
  <si>
    <t>3451400302</t>
  </si>
  <si>
    <t xml:space="preserve">sada skrutiek M8 obj.č. 1240008   </t>
  </si>
  <si>
    <t>3451385500</t>
  </si>
  <si>
    <t xml:space="preserve">pružný uzáver krytu   </t>
  </si>
  <si>
    <t>210020531</t>
  </si>
  <si>
    <t xml:space="preserve">ODKRYTIE,ZAKRYTIE VEKA KAB ZLABU   </t>
  </si>
  <si>
    <t>755110512</t>
  </si>
  <si>
    <t xml:space="preserve">Rúrka upevnená príchytkami na povrch   </t>
  </si>
  <si>
    <t>3450715900</t>
  </si>
  <si>
    <t xml:space="preserve">Trubka Superflex 1220   </t>
  </si>
  <si>
    <t>210010108</t>
  </si>
  <si>
    <t xml:space="preserve">Lišta elektroinštalačná z PVC 24x22, uložená pevne, vkladacia   </t>
  </si>
  <si>
    <t>345750065500</t>
  </si>
  <si>
    <t xml:space="preserve">Lišta vkladacia z PVC LV 24x22 mm, KOPOS   </t>
  </si>
  <si>
    <t>210010110</t>
  </si>
  <si>
    <t xml:space="preserve">Lišta elektroinštalačná z PVC 40x40, uložená pevne, vkladacia   </t>
  </si>
  <si>
    <t>345750065200</t>
  </si>
  <si>
    <t xml:space="preserve">Lišta hranatá z PVC, LHD 40X40 mm, KOPOS   </t>
  </si>
  <si>
    <t>210800632</t>
  </si>
  <si>
    <t xml:space="preserve">Káble uložené voľne   </t>
  </si>
  <si>
    <t>210100502</t>
  </si>
  <si>
    <t xml:space="preserve">Ukončenie celoplastových káblov   </t>
  </si>
  <si>
    <t>210270801</t>
  </si>
  <si>
    <t xml:space="preserve">STITOK KABEL OZN-PVC 4X8CM/15-20/ZN   </t>
  </si>
  <si>
    <t>341064300</t>
  </si>
  <si>
    <t xml:space="preserve">Kábel silový medený CYKY 3x1,5   </t>
  </si>
  <si>
    <t>341064400</t>
  </si>
  <si>
    <t xml:space="preserve">Kábel silový medený CYKY 3x2,5   </t>
  </si>
  <si>
    <t>3410561400</t>
  </si>
  <si>
    <t xml:space="preserve">Šnúra medená H05VV-F 3G1   </t>
  </si>
  <si>
    <t>3410563500</t>
  </si>
  <si>
    <t xml:space="preserve">Šnúra medená H05VV-F 5G1   </t>
  </si>
  <si>
    <t>341038400</t>
  </si>
  <si>
    <t xml:space="preserve">Kábel silový JYTY Cu fólia 2x1   </t>
  </si>
  <si>
    <t>3412150410</t>
  </si>
  <si>
    <t xml:space="preserve">Signálne káble JYTY 5x1   </t>
  </si>
  <si>
    <t>3412110210</t>
  </si>
  <si>
    <t xml:space="preserve">kábel J-Y(St)Y 1x2x0,8   </t>
  </si>
  <si>
    <t>3412110211</t>
  </si>
  <si>
    <t xml:space="preserve">kábel J-Y(St)Y 2x2x0,8   </t>
  </si>
  <si>
    <t>3412110010</t>
  </si>
  <si>
    <t xml:space="preserve">kábel LiYCY 2x0,75   </t>
  </si>
  <si>
    <t>3412110011</t>
  </si>
  <si>
    <t xml:space="preserve">UTP Cat.5E   </t>
  </si>
  <si>
    <t>211010002</t>
  </si>
  <si>
    <t xml:space="preserve">Osadenie polyamidovej príchytky do tehlového muriva HM 8   </t>
  </si>
  <si>
    <t>211010003</t>
  </si>
  <si>
    <t xml:space="preserve">Demontážne práce   </t>
  </si>
  <si>
    <t>hod</t>
  </si>
  <si>
    <t>HZS-001</t>
  </si>
  <si>
    <t xml:space="preserve">Revízia el. zariadenia   </t>
  </si>
  <si>
    <t>M21-PM</t>
  </si>
  <si>
    <t xml:space="preserve">Podružný materiál (3%)   </t>
  </si>
  <si>
    <t xml:space="preserve">Celkom   </t>
  </si>
  <si>
    <t xml:space="preserve">Odberateľ: Bytový podnik mesta Košice s.r.o.,Južné nábrežie 13,KE </t>
  </si>
  <si>
    <t xml:space="preserve">Spracoval:                                        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</si>
  <si>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</si>
  <si>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</si>
  <si>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</si>
  <si>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</si>
  <si>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</si>
  <si>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</si>
  <si>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</si>
  <si>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JKSO 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</si>
  <si>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</si>
  <si>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</si>
  <si>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</si>
  <si>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</si>
  <si>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</si>
  <si>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</si>
  <si>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</si>
  <si>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</si>
  <si>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</si>
  <si>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</si>
  <si>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 : Materská škola, Budanova 6,Košice-Kavečany</t>
  </si>
  <si>
    <t>VF</t>
  </si>
  <si>
    <t>Objekt : Rekonštrukcia plynovej kotolne</t>
  </si>
  <si>
    <t>N</t>
  </si>
  <si>
    <t>Časť : Plynofikácia</t>
  </si>
  <si>
    <t>MPBAU SK, s. r. o. Košice</t>
  </si>
  <si>
    <t>Por.</t>
  </si>
  <si>
    <t>Kód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</si>
  <si>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</si>
  <si>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</si>
  <si>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</si>
  <si>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</si>
  <si>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</si>
  <si>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</si>
  <si>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</si>
  <si>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</si>
  <si>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</si>
  <si>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</si>
  <si>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</si>
  <si>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</si>
  <si>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</si>
  <si>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</si>
  <si>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</si>
  <si>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</si>
  <si>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</si>
  <si>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</si>
  <si>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</si>
  <si>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</si>
  <si>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</si>
  <si>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</si>
  <si>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</si>
  <si>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</si>
  <si>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</si>
  <si>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</si>
  <si>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</si>
  <si>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</si>
  <si>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</si>
  <si>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</si>
  <si>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</si>
  <si>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</si>
  <si>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</si>
  <si>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</si>
  <si>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</si>
  <si>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</si>
  <si>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</si>
  <si>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</si>
  <si>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</si>
  <si>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</si>
  <si>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</si>
  <si>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</si>
  <si>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</si>
  <si>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pre KL</t>
  </si>
  <si>
    <t>pozícia</t>
  </si>
  <si>
    <t>PRÁCE A DODÁVKY HSV</t>
  </si>
  <si>
    <t>9 - OSTATNÉ KONŠTRUKCIE A PRÁCE</t>
  </si>
  <si>
    <t>014</t>
  </si>
  <si>
    <t>953941621</t>
  </si>
  <si>
    <t>Osadenie konzol v murive betónovom</t>
  </si>
  <si>
    <t>kus</t>
  </si>
  <si>
    <t xml:space="preserve">                    </t>
  </si>
  <si>
    <t>E</t>
  </si>
  <si>
    <t>95394-1621</t>
  </si>
  <si>
    <t>45.45.13</t>
  </si>
  <si>
    <t>EK</t>
  </si>
  <si>
    <t>S</t>
  </si>
  <si>
    <t>953941721</t>
  </si>
  <si>
    <t>Osadenie objímok a držiakov v murive betónovom</t>
  </si>
  <si>
    <t>95394-1721</t>
  </si>
  <si>
    <t>998991111</t>
  </si>
  <si>
    <t>Presun hmôt pre opravy v objektoch výšky do 25 m</t>
  </si>
  <si>
    <t>t</t>
  </si>
  <si>
    <t>99899-1111</t>
  </si>
  <si>
    <t>45.41.10</t>
  </si>
  <si>
    <t xml:space="preserve">9 - OSTATNÉ KONŠTRUKCIE A PRÁCE  spolu: </t>
  </si>
  <si>
    <t xml:space="preserve">PRÁCE A DODÁVKY HSV  spolu: </t>
  </si>
  <si>
    <t>PRÁCE A DODÁVKY PSV</t>
  </si>
  <si>
    <t>723 - Vnútorný plynovod</t>
  </si>
  <si>
    <t>721</t>
  </si>
  <si>
    <t>723120202</t>
  </si>
  <si>
    <t>Potrubie plyn. ocel. rúrok záv. čier. spoj zvar 11353 DN 15</t>
  </si>
  <si>
    <t>I</t>
  </si>
  <si>
    <t>72312-0202</t>
  </si>
  <si>
    <t>45.33.30</t>
  </si>
  <si>
    <t>IK</t>
  </si>
  <si>
    <t>723150303</t>
  </si>
  <si>
    <t>Potrubie plyn. z ocel. rúrok hlad. čier. zvar. D 25/2,6</t>
  </si>
  <si>
    <t>72315-0303</t>
  </si>
  <si>
    <t>723150304</t>
  </si>
  <si>
    <t>Potrubie plyn. z ocel. rúrok hlad. čier. zvar. D 31,8/2,6</t>
  </si>
  <si>
    <t>72315-0304</t>
  </si>
  <si>
    <t>723150801</t>
  </si>
  <si>
    <t>Demontáž potrubia ocel. hladk. zvarov. do D 32</t>
  </si>
  <si>
    <t>72315-0801</t>
  </si>
  <si>
    <t>723190202</t>
  </si>
  <si>
    <t>Prípojka plyn. z ocel. rúrok závit. čiernych 11353 DN 15</t>
  </si>
  <si>
    <t>súbor</t>
  </si>
  <si>
    <t>72319-0202</t>
  </si>
  <si>
    <t>723190901</t>
  </si>
  <si>
    <t>Opr. plyn. potrubia, uzavretie alebo otvorenie potrubia</t>
  </si>
  <si>
    <t>72319-0901</t>
  </si>
  <si>
    <t>723190907</t>
  </si>
  <si>
    <t>Opr. plyn. potrubia, odvzdušnenie a napustenie potrubia</t>
  </si>
  <si>
    <t>72319-0907</t>
  </si>
  <si>
    <t>723190909</t>
  </si>
  <si>
    <t>Opr. plyn. potrubia, neúradná tlak. skúška stávajúceho potr.</t>
  </si>
  <si>
    <t>72319-0909</t>
  </si>
  <si>
    <t>723190914</t>
  </si>
  <si>
    <t>Opr. plyn. potrubia, navarenie odbočky na potrubie DN 25</t>
  </si>
  <si>
    <t>72319-0914</t>
  </si>
  <si>
    <t>723229103pc</t>
  </si>
  <si>
    <t>Demontáž  armatúr</t>
  </si>
  <si>
    <t>72322-9103pc</t>
  </si>
  <si>
    <t>723239101</t>
  </si>
  <si>
    <t>Montáž plynovodných armatúr s 2 závitmi, ostatné typy G 1/2</t>
  </si>
  <si>
    <t>72323-9101</t>
  </si>
  <si>
    <t>723239102</t>
  </si>
  <si>
    <t>Montáž plynovodných armatúr s 2 závitmi, ostatné typy G 3/4</t>
  </si>
  <si>
    <t>72323-9102</t>
  </si>
  <si>
    <t>723290014pc</t>
  </si>
  <si>
    <t>Guľový uzáver plyn.s protipožiar. IVAR FIREBA G.G2T-107C00 DN 20</t>
  </si>
  <si>
    <t>45.11.11</t>
  </si>
  <si>
    <t>723999906</t>
  </si>
  <si>
    <t>Vnútorný plynovod HZS T6</t>
  </si>
  <si>
    <t>72399-9906</t>
  </si>
  <si>
    <t>998723201</t>
  </si>
  <si>
    <t>Presun hmôt pre vnút. plynovod v objektoch výšky do 6 m</t>
  </si>
  <si>
    <t>99872-3201</t>
  </si>
  <si>
    <t xml:space="preserve">723 - Vnútorný plynovod  spolu: </t>
  </si>
  <si>
    <t>724 - Strojné vybavenie</t>
  </si>
  <si>
    <t>724231120</t>
  </si>
  <si>
    <t>Meracie prísl. dom. vodární, montáž kontaktného tlakomera</t>
  </si>
  <si>
    <t>72423-1120</t>
  </si>
  <si>
    <t>45.33.20</t>
  </si>
  <si>
    <t>724231126pc</t>
  </si>
  <si>
    <t>Tlakomer ukazovací dn100 s kondenz.sluč.a manometr. kohút T-DN 20</t>
  </si>
  <si>
    <t>72423-1126pc</t>
  </si>
  <si>
    <t>998724201</t>
  </si>
  <si>
    <t>Presun hmôt pre strojné vybavenie v objektoch výšky do 6 m</t>
  </si>
  <si>
    <t>99872-4201</t>
  </si>
  <si>
    <t xml:space="preserve">724 - Strojné vybavenie  spolu: </t>
  </si>
  <si>
    <t>731 - Kotolne</t>
  </si>
  <si>
    <t>731</t>
  </si>
  <si>
    <t>731200826</t>
  </si>
  <si>
    <t>Demontáž kotlov ocel. na kvap. alebo plyn. palivo do 60 kW</t>
  </si>
  <si>
    <t>73120-0826</t>
  </si>
  <si>
    <t>998731201</t>
  </si>
  <si>
    <t>Presun hmôt pre kotolne umiestnené vo výške do 6 m</t>
  </si>
  <si>
    <t>99873-1201</t>
  </si>
  <si>
    <t>45.33.11</t>
  </si>
  <si>
    <t xml:space="preserve">731 - Kotolne  spolu: </t>
  </si>
  <si>
    <t>767 - Konštrukcie doplnk. kovové stavebné</t>
  </si>
  <si>
    <t>767</t>
  </si>
  <si>
    <t>767995103</t>
  </si>
  <si>
    <t>Montáž atypických stavebných doplnk. konštrukcií do 20 kg</t>
  </si>
  <si>
    <t>kg</t>
  </si>
  <si>
    <t>76799-5103</t>
  </si>
  <si>
    <t>45.42.12</t>
  </si>
  <si>
    <t>767995112pc</t>
  </si>
  <si>
    <t>Konzola s obj. HILTI-1potrubie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</si>
  <si>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</si>
  <si>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</si>
  <si>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</si>
  <si>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</si>
  <si>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>783 - Nátery</t>
  </si>
  <si>
    <t>783</t>
  </si>
  <si>
    <t>783415150</t>
  </si>
  <si>
    <t>Nátery olejové kov. potrubia do DN 100mm dvojnás. a základ.</t>
  </si>
  <si>
    <t>78341-5150</t>
  </si>
  <si>
    <t>45.44.21</t>
  </si>
  <si>
    <t xml:space="preserve">783 - Nátery  spolu: </t>
  </si>
  <si>
    <t xml:space="preserve">PRÁCE A DODÁVKY PSV  spolu: </t>
  </si>
  <si>
    <t>Za rozpočet celkom</t>
  </si>
  <si>
    <t>&gt;&gt;  skryté stĺpce  &lt;&lt;</t>
  </si>
  <si>
    <t>{06f0cd77-5fbc-41da-ad70-5a493a2a6f9e}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</si>
  <si>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</si>
  <si>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</si>
  <si>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</si>
  <si>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</si>
  <si>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</si>
  <si>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</si>
  <si>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uv - Ústredné vykurovanie</t>
  </si>
  <si>
    <t>JKSO:</t>
  </si>
  <si>
    <t/>
  </si>
  <si>
    <t>KS:</t>
  </si>
  <si>
    <t>Miesto:</t>
  </si>
  <si>
    <t xml:space="preserve"> Kavečeny</t>
  </si>
  <si>
    <t>Dátum:</t>
  </si>
  <si>
    <t>Objednávateľ:</t>
  </si>
  <si>
    <t>IČO:</t>
  </si>
  <si>
    <t>MČ  Kavečeny</t>
  </si>
  <si>
    <t>IČ DPH:</t>
  </si>
  <si>
    <t>Zhotoviteľ:</t>
  </si>
  <si>
    <t>Projektant:</t>
  </si>
  <si>
    <t>Spracovateľ:</t>
  </si>
  <si>
    <t>Poznámka:</t>
  </si>
  <si>
    <t>Náklady z rozpočtu</t>
  </si>
  <si>
    <t>Ostatné náklady</t>
  </si>
  <si>
    <t>Cena bez DPH</t>
  </si>
  <si>
    <t>Základ dane</t>
  </si>
  <si>
    <t>Sadzba dane</t>
  </si>
  <si>
    <t>Výška dane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</si>
  <si>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</si>
  <si>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</si>
  <si>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</si>
  <si>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</si>
  <si>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</si>
  <si>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</si>
  <si>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</si>
  <si>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</si>
  <si>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</si>
  <si>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</si>
  <si>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</si>
  <si>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</si>
  <si>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</si>
  <si>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</si>
  <si>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</si>
  <si>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</si>
  <si>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1) Náklady z rozpočtu</t>
  </si>
  <si>
    <t>-1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</si>
  <si>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</si>
  <si>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</si>
  <si>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</si>
  <si>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</si>
  <si>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</si>
  <si>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</si>
  <si>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</si>
  <si>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</si>
  <si>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</si>
  <si>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783 - Nátery</t>
  </si>
  <si>
    <t>M - Práce a dodávky M</t>
  </si>
  <si>
    <t xml:space="preserve">    36-M - Montáž prevádzkových, meracích a regulačných zariadení</t>
  </si>
  <si>
    <t>HZS - Hodinové zúčtovacie sadzby</t>
  </si>
  <si>
    <t>2) Ostatné náklady</t>
  </si>
  <si>
    <t>Celkové náklady za stavbu 1) + 2)</t>
  </si>
  <si>
    <t>ROZPOČET</t>
  </si>
  <si>
    <t>PČ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</si>
  <si>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</si>
  <si>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</si>
  <si>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</si>
  <si>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</si>
  <si>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</si>
  <si>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</si>
  <si>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</si>
  <si>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</si>
  <si>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</si>
  <si>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</si>
  <si>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</si>
  <si>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ROZPOCET</t>
  </si>
  <si>
    <t>713</t>
  </si>
  <si>
    <t>Izolácie tepelné</t>
  </si>
  <si>
    <t>K</t>
  </si>
  <si>
    <t>713400851.S</t>
  </si>
  <si>
    <t>Odstránenie tepelnej izolácie potrubia z tvaroviek a skruží z ľahčených hmôt bez povrchovej úpravy,  -0,00500t</t>
  </si>
  <si>
    <t>m2</t>
  </si>
  <si>
    <t>16</t>
  </si>
  <si>
    <t>-1919049162</t>
  </si>
  <si>
    <t>713482111.S</t>
  </si>
  <si>
    <t>Montáž trubíc z PE, hr.do 10 mm,vnút.priemer do 38 mm</t>
  </si>
  <si>
    <t>1281640277</t>
  </si>
  <si>
    <t>VV</t>
  </si>
  <si>
    <t>8+7+2</t>
  </si>
  <si>
    <t>True</t>
  </si>
  <si>
    <t>283310000400.S</t>
  </si>
  <si>
    <t>Izolačná PE trubica dxhr. 20x5 mm, nenadrezaná, na izolovanie rozvodov vody, kúrenia, zdravotechniky</t>
  </si>
  <si>
    <t>32</t>
  </si>
  <si>
    <t>1710278050</t>
  </si>
  <si>
    <t>8*1,02 'Prepočítané koeficientom množstva</t>
  </si>
  <si>
    <t>283310000500.S</t>
  </si>
  <si>
    <t>Izolačná PE trubica dxhr. 22x5 mm, nenadrezaná, na izolovanie rozvodov vody, kúrenia, zdravotechniky</t>
  </si>
  <si>
    <t>-926532248</t>
  </si>
  <si>
    <t>7*1,02 'Prepočítané koeficientom množstva</t>
  </si>
  <si>
    <t>283310001400.S</t>
  </si>
  <si>
    <t>Izolačná PE trubica dxhr. 25x9 mm, nadrezaná, na izolovanie rozvodov vody, kúrenia, zdravotechniky</t>
  </si>
  <si>
    <t>1149712669</t>
  </si>
  <si>
    <t>2*1,02 'Prepočítané koeficientom množstva</t>
  </si>
  <si>
    <t>713482121.S</t>
  </si>
  <si>
    <t>Montáž trubíc z PE, hr.15-20 mm,vnút.priemer do 38 mm</t>
  </si>
  <si>
    <t>-33245622</t>
  </si>
  <si>
    <t>16+6</t>
  </si>
  <si>
    <t>283310003100.S</t>
  </si>
  <si>
    <t>Izolačná PE trubica dxhr. 28x13 mm, nadrezaná, na izolovanie rozvodov vody, kúrenia, zdravotechniky</t>
  </si>
  <si>
    <t>514328185</t>
  </si>
  <si>
    <t>16*1,02 'Prepočítané koeficientom množstva</t>
  </si>
  <si>
    <t>8</t>
  </si>
  <si>
    <t>283310003300.S</t>
  </si>
  <si>
    <t>Izolačná PE trubica dxhr. 35x13 mm, nadrezaná, na izolovanie rozvodov vody, kúrenia, zdravotechniky</t>
  </si>
  <si>
    <t>1294915498</t>
  </si>
  <si>
    <t>6*1,02 'Prepočítané koeficientom množstva</t>
  </si>
  <si>
    <t>9</t>
  </si>
  <si>
    <t>713482122.S</t>
  </si>
  <si>
    <t>Montáž trubíc z PE, hr.15-20 mm,vnút.priemer 39-70 mm</t>
  </si>
  <si>
    <t>-2084177226</t>
  </si>
  <si>
    <t>3+6+4</t>
  </si>
  <si>
    <t>10</t>
  </si>
  <si>
    <t>283310003500.S</t>
  </si>
  <si>
    <t>Izolačná PE trubica dxhr. 42x13 mm, nadrezaná, na izolovanie rozvodov vody, kúrenia, zdravotechniky</t>
  </si>
  <si>
    <t>732297964</t>
  </si>
  <si>
    <t>3*1,02 'Prepočítané koeficientom množstva</t>
  </si>
  <si>
    <t>11</t>
  </si>
  <si>
    <t>283310003600.S</t>
  </si>
  <si>
    <t>Izolačná PE trubica dxhr. 48x13 mm, nadrezaná, na izolovanie rozvodov vody, kúrenia, zdravotechniky</t>
  </si>
  <si>
    <t>-1945473424</t>
  </si>
  <si>
    <t>12</t>
  </si>
  <si>
    <t>283310003700.S</t>
  </si>
  <si>
    <t>Izolačná PE trubica dxhr. 50x13 mm, nadrezaná, na izolovanie rozvodov vody, kúrenia, zdravotechniky</t>
  </si>
  <si>
    <t>-1029801357</t>
  </si>
  <si>
    <t>4*1,02 'Prepočítané koeficientom množstva</t>
  </si>
  <si>
    <t>13</t>
  </si>
  <si>
    <t>998713201.S</t>
  </si>
  <si>
    <t>Presun hmôt pre izolácie tepelné v objektoch výšky do 6 m</t>
  </si>
  <si>
    <t>-1640797960</t>
  </si>
  <si>
    <t>Zdravotechnika - vnútorná kanalizácia</t>
  </si>
  <si>
    <t>14</t>
  </si>
  <si>
    <t>721173203.S</t>
  </si>
  <si>
    <t>Potrubie z PVC - U odpadné pripájacie D 32 mm</t>
  </si>
  <si>
    <t>211433987</t>
  </si>
  <si>
    <t>15</t>
  </si>
  <si>
    <t>721290123.S</t>
  </si>
  <si>
    <t>Ostatné - skúška tesnosti kanalizácie v objektoch dymom do DN 300</t>
  </si>
  <si>
    <t>-10694187</t>
  </si>
  <si>
    <t>998721201.S</t>
  </si>
  <si>
    <t>Presun hmôt pre vnútornú kanalizáciu v objektoch výšky do 6 m</t>
  </si>
  <si>
    <t>1603720063</t>
  </si>
  <si>
    <t>722</t>
  </si>
  <si>
    <t>Zdravotechnika - vnútorný vodovod</t>
  </si>
  <si>
    <t>17</t>
  </si>
  <si>
    <t>722172111.S</t>
  </si>
  <si>
    <t>Potrubie z plastických rúr PP-R D 20 mm - PN16, polyfúznym zváraním</t>
  </si>
  <si>
    <t>-1047529166</t>
  </si>
  <si>
    <t>18</t>
  </si>
  <si>
    <t>722172112.S</t>
  </si>
  <si>
    <t>Potrubie z plastických rúr PP-R D 25 mm - PN16, polyfúznym zváraním</t>
  </si>
  <si>
    <t>93996492</t>
  </si>
  <si>
    <t>19</t>
  </si>
  <si>
    <t>722172115.S</t>
  </si>
  <si>
    <t>Potrubie z plastických rúr PP-R D 50 mm - PN16, polyfúznym zváraním</t>
  </si>
  <si>
    <t>942616979</t>
  </si>
  <si>
    <t>20</t>
  </si>
  <si>
    <t>722290226.S</t>
  </si>
  <si>
    <t>Tlaková skúška vodovodného potrubia plastového do DN 50</t>
  </si>
  <si>
    <t>1725619734</t>
  </si>
  <si>
    <t>8+2+4</t>
  </si>
  <si>
    <t>21</t>
  </si>
  <si>
    <t>722290234.S</t>
  </si>
  <si>
    <t>Prepláchnutie a dezinfekcia vodovodného potrubia do DN 80</t>
  </si>
  <si>
    <t>-326801515</t>
  </si>
  <si>
    <t>22</t>
  </si>
  <si>
    <t>998722201.S</t>
  </si>
  <si>
    <t>Presun hmôt pre vnútorný vodovod v objektoch výšky do 6 m</t>
  </si>
  <si>
    <t>2053360642</t>
  </si>
  <si>
    <t>Ústredné kúrenie - kotolne</t>
  </si>
  <si>
    <t>23</t>
  </si>
  <si>
    <t>731200825.S</t>
  </si>
  <si>
    <t>Demontáž kotla oceľového na kvapalné alebo plynné palivá s výkonom nad 25 do 40 kW,  -0,30625t</t>
  </si>
  <si>
    <t>-1179233098</t>
  </si>
  <si>
    <t>24</t>
  </si>
  <si>
    <t>731261060.Sp</t>
  </si>
  <si>
    <t>Montáž plynového kotla nástenného kondenzačného kombinovaného+prísl.</t>
  </si>
  <si>
    <t>1777542607</t>
  </si>
  <si>
    <t>25</t>
  </si>
  <si>
    <t>484120010332.Spp</t>
  </si>
  <si>
    <t>Nástenny kondenzačný kotol, tepelný výkon pri 80/60°C 2,9- 23,6 kW, rozmery š/v/h - 520/792/335 mm, hmotnosť 47 kg, napr. Weishaupt Thermo condens WTC GW 25-B, s integrovaným vysokoúčinným hybridným čerpadlom so zmenou otáčok a zmenou prevádzkových režimo</t>
  </si>
  <si>
    <t>-596698746</t>
  </si>
  <si>
    <t>26</t>
  </si>
  <si>
    <t>0020212718</t>
  </si>
  <si>
    <t>Základná pripojovacia sada kotla WTC-GW 15-32-B, typ WHI con-heat 25#1</t>
  </si>
  <si>
    <t>-1761356108</t>
  </si>
  <si>
    <t>27</t>
  </si>
  <si>
    <t>3804015030p</t>
  </si>
  <si>
    <t>Guľový uzáver plynu Rp 1/2" s termickou poistkou</t>
  </si>
  <si>
    <t>1663346012</t>
  </si>
  <si>
    <t>28</t>
  </si>
  <si>
    <t>050000B50</t>
  </si>
  <si>
    <t>Plynový filter typ WF 505/1, R 1/2"</t>
  </si>
  <si>
    <t>888306088</t>
  </si>
  <si>
    <t>29</t>
  </si>
  <si>
    <t>272774</t>
  </si>
  <si>
    <t>Zberný sifón</t>
  </si>
  <si>
    <t>1693633960</t>
  </si>
  <si>
    <t>30</t>
  </si>
  <si>
    <t xml:space="preserve"> 75.390/109</t>
  </si>
  <si>
    <t>Rozširovací modul pre reguláciu kaskády kotlov typ WEM-EM-KA</t>
  </si>
  <si>
    <t>1951670721</t>
  </si>
  <si>
    <t>31</t>
  </si>
  <si>
    <t>95692641</t>
  </si>
  <si>
    <t>Rozširovací modul WEM-EM-HK 2.2 - napájanie vykurovacieho okruhu UK</t>
  </si>
  <si>
    <t>293188459</t>
  </si>
  <si>
    <t>731291120.Spp</t>
  </si>
  <si>
    <t>Uvedenie kotolne do prevádzky servisným technikom výrobcu kotla</t>
  </si>
  <si>
    <t>kpl</t>
  </si>
  <si>
    <t>-563278613</t>
  </si>
  <si>
    <t>33</t>
  </si>
  <si>
    <t>731361101.Spp</t>
  </si>
  <si>
    <t>Montáž dymovodu</t>
  </si>
  <si>
    <t>-528243958</t>
  </si>
  <si>
    <t>34</t>
  </si>
  <si>
    <t>7736700113</t>
  </si>
  <si>
    <t>Základná spalinová sada kaskády 2 ks kotlov nezávislá na vzduchu v miestnosti, typ WAL-PP-KA-2-160/110-2</t>
  </si>
  <si>
    <t>sada</t>
  </si>
  <si>
    <t>667883911</t>
  </si>
  <si>
    <t>35</t>
  </si>
  <si>
    <t>87090080</t>
  </si>
  <si>
    <t>Rozširovacia spalinová sada do šachty nezávislá na vzduchu v miestnosti, typ WAL-PP-KA-E-110-S</t>
  </si>
  <si>
    <t>1791111037</t>
  </si>
  <si>
    <t>36</t>
  </si>
  <si>
    <t>87090282</t>
  </si>
  <si>
    <t>"Spalinové koleno koncentrické 87°, DN1160/10, biela oceľ/PP"</t>
  </si>
  <si>
    <t>2003485887</t>
  </si>
  <si>
    <t>37</t>
  </si>
  <si>
    <t>555AC.601</t>
  </si>
  <si>
    <t>Spalinové potrubie koncentrické , 0,50 m, DN1160/10, biela oceľ/PP</t>
  </si>
  <si>
    <t>-1090224701</t>
  </si>
  <si>
    <t>38</t>
  </si>
  <si>
    <t>2651543157</t>
  </si>
  <si>
    <t>Revízny T-kus 87° DN 160/110 biela oceľ/PP</t>
  </si>
  <si>
    <t>-1745133158</t>
  </si>
  <si>
    <t>39</t>
  </si>
  <si>
    <t>7568331</t>
  </si>
  <si>
    <t>Sada potrubných spôn pre kaskádový zberač spalín, DN160</t>
  </si>
  <si>
    <t>1893961785</t>
  </si>
  <si>
    <t>40</t>
  </si>
  <si>
    <t>BKAA.AC.601</t>
  </si>
  <si>
    <t>Spalinové potrubie, PP, 2 m, DN 110</t>
  </si>
  <si>
    <t>1045784871</t>
  </si>
  <si>
    <t>41</t>
  </si>
  <si>
    <t>731890801.S</t>
  </si>
  <si>
    <t>Vnútrostaveniskové premiestnenie vybúraných hmôt kotolní vodorovne do 6 m</t>
  </si>
  <si>
    <t>-58122995</t>
  </si>
  <si>
    <t>42</t>
  </si>
  <si>
    <t>998731201.S</t>
  </si>
  <si>
    <t>Presun hmôt pre kotolne umiestnené vo výške (hĺbke) do 6 m</t>
  </si>
  <si>
    <t>-620874086</t>
  </si>
  <si>
    <t>732</t>
  </si>
  <si>
    <t>Ústredné kúrenie - strojovne</t>
  </si>
  <si>
    <t>43</t>
  </si>
  <si>
    <t>732211813.S</t>
  </si>
  <si>
    <t>Demontáž ohrievača zásobníkového ležatého objemu do 630 l,  -0,29980t</t>
  </si>
  <si>
    <t>-750289990</t>
  </si>
  <si>
    <t>45</t>
  </si>
  <si>
    <t>732219215.S</t>
  </si>
  <si>
    <t>Montáž zásobníkového ohrievača vody pre ohrev pitnej vody v spojení s kotlami objem 300 l</t>
  </si>
  <si>
    <t>218433789</t>
  </si>
  <si>
    <t>46</t>
  </si>
  <si>
    <t>484380009100.S</t>
  </si>
  <si>
    <t>Zásobníkový ohrievač TUV, typ WAS 280 Eco, 280l</t>
  </si>
  <si>
    <t>-373949728</t>
  </si>
  <si>
    <t>47</t>
  </si>
  <si>
    <t>916</t>
  </si>
  <si>
    <t>Podlahová pätka pod zásobník WAS</t>
  </si>
  <si>
    <t>-524797719</t>
  </si>
  <si>
    <t>48</t>
  </si>
  <si>
    <t>732320812.S</t>
  </si>
  <si>
    <t>Demontáž nádrže beztlakovej alebo tlakovej, odpojenie od rozvodov potrubia nádrže objemu do 100 l</t>
  </si>
  <si>
    <t>275129935</t>
  </si>
  <si>
    <t>2+2</t>
  </si>
  <si>
    <t>49</t>
  </si>
  <si>
    <t>732324812.S</t>
  </si>
  <si>
    <t>Demontáž nádrže beztlakovej alebo tlakovej, vypúšťanie vody z nádrže objemu do 100 l</t>
  </si>
  <si>
    <t>229425386</t>
  </si>
  <si>
    <t>50</t>
  </si>
  <si>
    <t>732331012.S</t>
  </si>
  <si>
    <t>Montáž expanznej nádoby tlak do 6 bar s membránou 35 l</t>
  </si>
  <si>
    <t>712879492</t>
  </si>
  <si>
    <t>51</t>
  </si>
  <si>
    <t>8208405</t>
  </si>
  <si>
    <t>Expanzná nádoba stojatá Reflex NG 35, šedá s membránou, 3 bar / 1,5 bar</t>
  </si>
  <si>
    <t>-380200049</t>
  </si>
  <si>
    <t>52</t>
  </si>
  <si>
    <t>732331864.S</t>
  </si>
  <si>
    <t>Montáž expanznej nádoby  tlak 10 barov s vakom objem 25 l</t>
  </si>
  <si>
    <t>-2058804627</t>
  </si>
  <si>
    <t>53</t>
  </si>
  <si>
    <t>7380400</t>
  </si>
  <si>
    <t>Expanzná nádoba Refix DD 25, biela s vakom, Flow-through, 10 bar</t>
  </si>
  <si>
    <t>-299451557</t>
  </si>
  <si>
    <t>54</t>
  </si>
  <si>
    <t>7611000.1</t>
  </si>
  <si>
    <t>Uchytenie na stenu pre expanzné nádoby objemu 8-25 litrov</t>
  </si>
  <si>
    <t>-865663747</t>
  </si>
  <si>
    <t>55</t>
  </si>
  <si>
    <t>732331929.Spp</t>
  </si>
  <si>
    <t>Automatické doplňovanie a kontrola tlaku vody. Uvedenie do prevádzky autorizovaným servisom-montáž</t>
  </si>
  <si>
    <t>súb.</t>
  </si>
  <si>
    <t>1097889638</t>
  </si>
  <si>
    <t>56</t>
  </si>
  <si>
    <t>555666</t>
  </si>
  <si>
    <t>Merač vodivosti, typ AQA ThermoControl k montáži na doplňovaciu stanicu</t>
  </si>
  <si>
    <t>990145693</t>
  </si>
  <si>
    <t>57</t>
  </si>
  <si>
    <t>R146DY018</t>
  </si>
  <si>
    <t>Odkaľovací magnetický separátor vrátane tepelnej izolácie, R 1 1/2"</t>
  </si>
  <si>
    <t>-708246439</t>
  </si>
  <si>
    <t>58</t>
  </si>
  <si>
    <t>436310000200.Spp</t>
  </si>
  <si>
    <t>Doplňovacia stanica vykurovacej vody podľa DIN EN 1717 a VDI 2035 pre trvalú inštaláciu v kotolni (redukčný ventil, vodomer, 1ks demineralizačná kartuša)</t>
  </si>
  <si>
    <t>439685627</t>
  </si>
  <si>
    <t>59</t>
  </si>
  <si>
    <t>436320007454p</t>
  </si>
  <si>
    <t xml:space="preserve">Demineralizačná kartuša </t>
  </si>
  <si>
    <t>-1397943986</t>
  </si>
  <si>
    <t>60</t>
  </si>
  <si>
    <t>732470025.Spp</t>
  </si>
  <si>
    <t xml:space="preserve">Montáž čerpadlovej skupiny </t>
  </si>
  <si>
    <t>917767036</t>
  </si>
  <si>
    <t>61</t>
  </si>
  <si>
    <t>45890.56</t>
  </si>
  <si>
    <t>Čerpadlová skupina NW 25 typ WHI pump 25-5 #5, čerpadlo Grundfos typ: UPM3 Auto 25-50 180</t>
  </si>
  <si>
    <t>-979706463</t>
  </si>
  <si>
    <t>62</t>
  </si>
  <si>
    <t>26102 UPM359</t>
  </si>
  <si>
    <t>Zmiešavacia skupina NW 25 typ WHI mix 25-5-2,5 #5, čerpadlo Grundfos typ: UPM3 Auto 25-50 180, KVS 2,5</t>
  </si>
  <si>
    <t>-550232698</t>
  </si>
  <si>
    <t>63</t>
  </si>
  <si>
    <t>66813.3665</t>
  </si>
  <si>
    <t>Zmiešavacia skupina NW 25 typ WHI mix 25-7-8 #5, čerpadlo Grundfos typ: UPM3 Auto 25-70 180, KVS 8</t>
  </si>
  <si>
    <t>1273409279</t>
  </si>
  <si>
    <t>64</t>
  </si>
  <si>
    <t>732890801.S</t>
  </si>
  <si>
    <t>Vnútrostaveniskové premiestnenie vybúraných hmôt strojovní vodorovne 100 m z objektov výšky do 6 m</t>
  </si>
  <si>
    <t>2053634</t>
  </si>
  <si>
    <t>65</t>
  </si>
  <si>
    <t>998732201.S</t>
  </si>
  <si>
    <t>Presun hmôt pre strojovne v objektoch výšky do 6 m</t>
  </si>
  <si>
    <t>-348281667</t>
  </si>
  <si>
    <t>733</t>
  </si>
  <si>
    <t>Ústredné kúrenie - rozvodné potrubie</t>
  </si>
  <si>
    <t>66</t>
  </si>
  <si>
    <t>733110806.S</t>
  </si>
  <si>
    <t>Demontáž potrubia z oceľových rúrok závitových nad 15 do DN 32,  -0,00320t</t>
  </si>
  <si>
    <t>1810046949</t>
  </si>
  <si>
    <t>67</t>
  </si>
  <si>
    <t>733111105.S</t>
  </si>
  <si>
    <t>Potrubie z rúrok závitových oceľových bezšvových bežných nízkotlakových DN 25</t>
  </si>
  <si>
    <t>812806775</t>
  </si>
  <si>
    <t>68</t>
  </si>
  <si>
    <t>733111106.S</t>
  </si>
  <si>
    <t>Potrubie z rúrok závitových oceľových bezšvových bežných nízkotlakových DN 32</t>
  </si>
  <si>
    <t>1612639400</t>
  </si>
  <si>
    <t>69</t>
  </si>
  <si>
    <t>733111107.S</t>
  </si>
  <si>
    <t>Potrubie z rúrok závitových oceľových bezšvových bežných nízkotlakových DN 40</t>
  </si>
  <si>
    <t>364201161</t>
  </si>
  <si>
    <t>70</t>
  </si>
  <si>
    <t>733113116.S</t>
  </si>
  <si>
    <t>Potrubie z rúrok závitových Príplatok k cene za zhotovenie prípojky z oceľ. rúrok DN 32</t>
  </si>
  <si>
    <t>-465436919</t>
  </si>
  <si>
    <t>71</t>
  </si>
  <si>
    <t>733125003.S</t>
  </si>
  <si>
    <t>Potrubie z uhlíkovej ocele spájané lisovaním 15x1,2</t>
  </si>
  <si>
    <t>2055577821</t>
  </si>
  <si>
    <t>72</t>
  </si>
  <si>
    <t>733125006.S</t>
  </si>
  <si>
    <t>Potrubie z uhlíkovej ocele spájané lisovaním 18x1,2</t>
  </si>
  <si>
    <t>-346320708</t>
  </si>
  <si>
    <t>73</t>
  </si>
  <si>
    <t>733125009.S</t>
  </si>
  <si>
    <t>Potrubie z uhlíkovej ocele spájané lisovaním 22x1,5</t>
  </si>
  <si>
    <t>-1108072878</t>
  </si>
  <si>
    <t>74</t>
  </si>
  <si>
    <t>733125012.S</t>
  </si>
  <si>
    <t>Potrubie z uhlíkovej ocele spájané lisovaním 28x1,5</t>
  </si>
  <si>
    <t>145015390</t>
  </si>
  <si>
    <t>75</t>
  </si>
  <si>
    <t>733125015.S</t>
  </si>
  <si>
    <t>Potrubie z uhlíkovej ocele spájané lisovaním 35x1,5</t>
  </si>
  <si>
    <t>-1897604948</t>
  </si>
  <si>
    <t>76</t>
  </si>
  <si>
    <t>733160809.S</t>
  </si>
  <si>
    <t>Demontáž plastového dymovodu do D 90 mm,  -0,00364t</t>
  </si>
  <si>
    <t>1644770368</t>
  </si>
  <si>
    <t>77</t>
  </si>
  <si>
    <t>733190107.S</t>
  </si>
  <si>
    <t>Tlaková skúška potrubia z oceľových rúrok z uhlík. ocele</t>
  </si>
  <si>
    <t>-1159524954</t>
  </si>
  <si>
    <t>78</t>
  </si>
  <si>
    <t>733190107.S1</t>
  </si>
  <si>
    <t>Tlaková skúška potrubia z oceľových rúrok závitových</t>
  </si>
  <si>
    <t>665493273</t>
  </si>
  <si>
    <t>79</t>
  </si>
  <si>
    <t>733890801.S</t>
  </si>
  <si>
    <t>Vnútrostav. premiestnenie vybúraných hmôt rozvodov potrubia vodorovne do 100 m z obj. výš. do 6 m</t>
  </si>
  <si>
    <t>-1885769467</t>
  </si>
  <si>
    <t>80</t>
  </si>
  <si>
    <t>998733201.S</t>
  </si>
  <si>
    <t>Presun hmôt pre rozvody potrubia v objektoch výšky do 6 m</t>
  </si>
  <si>
    <t>-541164507</t>
  </si>
  <si>
    <t>734</t>
  </si>
  <si>
    <t>Ústredné kúrenie - armatúry</t>
  </si>
  <si>
    <t>81</t>
  </si>
  <si>
    <t>734200823.S</t>
  </si>
  <si>
    <t>Demontáž armatúry závitovej s dvomi závitmi nad 1 do G 6/4,  -0,00200t</t>
  </si>
  <si>
    <t>1942427786</t>
  </si>
  <si>
    <t>82</t>
  </si>
  <si>
    <t>734200832.S</t>
  </si>
  <si>
    <t>Demontáž armatúry s tromi závitmi nad 1/2 do G 1,  -0,00151t</t>
  </si>
  <si>
    <t>-1929116393</t>
  </si>
  <si>
    <t>83</t>
  </si>
  <si>
    <t>734209114.S</t>
  </si>
  <si>
    <t>Montáž závitovej armatúry s 2 závitmi G 3/4</t>
  </si>
  <si>
    <t>2095062142</t>
  </si>
  <si>
    <t>1+1</t>
  </si>
  <si>
    <t>84</t>
  </si>
  <si>
    <t>7613000</t>
  </si>
  <si>
    <t>Guľový kohút so zaistením MK 3/4" pre expanzné nádoby Reflex N+NG, C, F, S, S/V, V</t>
  </si>
  <si>
    <t>-860038142</t>
  </si>
  <si>
    <t>85</t>
  </si>
  <si>
    <t>9116799</t>
  </si>
  <si>
    <t>Flowjet 3/4" pre expanzné nádoby Refix DD</t>
  </si>
  <si>
    <t>-553962871</t>
  </si>
  <si>
    <t>86</t>
  </si>
  <si>
    <t>734213250.S</t>
  </si>
  <si>
    <t>Montáž ventilu odvzdušňovacieho závitového automatického G 1/2</t>
  </si>
  <si>
    <t>1755179597</t>
  </si>
  <si>
    <t>87</t>
  </si>
  <si>
    <t>551210009500.S</t>
  </si>
  <si>
    <t>Ventil odvzdušňovací automatický, 1/2"</t>
  </si>
  <si>
    <t>2094766123</t>
  </si>
  <si>
    <t>88</t>
  </si>
  <si>
    <t>734223120.S</t>
  </si>
  <si>
    <t>Montáž ventilu závitového termostatického rohového jednoregulačného G 1/2</t>
  </si>
  <si>
    <t>-513245554</t>
  </si>
  <si>
    <t>89</t>
  </si>
  <si>
    <t>013G0014</t>
  </si>
  <si>
    <t>RA-N 15, priamy, DN1/2", kvs 0,04-0,73, balenie 75ks</t>
  </si>
  <si>
    <t>110339559</t>
  </si>
  <si>
    <t>90</t>
  </si>
  <si>
    <t>734223230.S</t>
  </si>
  <si>
    <t>Montáž termostatickej hlavice kvapalinovej PN 10 do 110°C so vstavaným snímačom</t>
  </si>
  <si>
    <t>-1961160202</t>
  </si>
  <si>
    <t>91</t>
  </si>
  <si>
    <t>013G5094</t>
  </si>
  <si>
    <t>RAE 5054 termostatická hlavica so západkovým upevnením  so zabud. snímačom</t>
  </si>
  <si>
    <t>1756998248</t>
  </si>
  <si>
    <t>92</t>
  </si>
  <si>
    <t>734223257.S</t>
  </si>
  <si>
    <t>Montáž zverného šróbenia pre vykurovacie telesá</t>
  </si>
  <si>
    <t>1060250847</t>
  </si>
  <si>
    <t>93</t>
  </si>
  <si>
    <t>003L0124</t>
  </si>
  <si>
    <t>RLV-S 15, priame, DN1/2", kvs 2,5 pre pripojenie na sústavu vnútorným závitom,</t>
  </si>
  <si>
    <t>2035345507</t>
  </si>
  <si>
    <t>94</t>
  </si>
  <si>
    <t>734224006.S</t>
  </si>
  <si>
    <t>Montáž guľového kohúta závitového G 1/2</t>
  </si>
  <si>
    <t>-1275721400</t>
  </si>
  <si>
    <t>95</t>
  </si>
  <si>
    <t>551210044600.S</t>
  </si>
  <si>
    <t>Guľový ventil 1/2”, páčka chróm</t>
  </si>
  <si>
    <t>-2126364250</t>
  </si>
  <si>
    <t>96</t>
  </si>
  <si>
    <t>734224012.S</t>
  </si>
  <si>
    <t>Montáž guľového kohúta závitového G 1</t>
  </si>
  <si>
    <t>57521093</t>
  </si>
  <si>
    <t>97</t>
  </si>
  <si>
    <t>551210044800.S</t>
  </si>
  <si>
    <t>Guľový ventil 1”, páčka chróm</t>
  </si>
  <si>
    <t>987078085</t>
  </si>
  <si>
    <t>98</t>
  </si>
  <si>
    <t>734224015.S</t>
  </si>
  <si>
    <t>Montáž guľového kohúta závitového G 5/4</t>
  </si>
  <si>
    <t>-1479890565</t>
  </si>
  <si>
    <t>99</t>
  </si>
  <si>
    <t>551210044900.S</t>
  </si>
  <si>
    <t>Guľový ventil 1 1/4”, páčka chróm</t>
  </si>
  <si>
    <t>-1406464960</t>
  </si>
  <si>
    <t>100</t>
  </si>
  <si>
    <t>734224018.S</t>
  </si>
  <si>
    <t>Montáž guľového kohúta závitového G 6/4</t>
  </si>
  <si>
    <t>-1857501428</t>
  </si>
  <si>
    <t>101</t>
  </si>
  <si>
    <t>551210045000.S</t>
  </si>
  <si>
    <t>Guľový ventil 1 1/2”, páčka chróm</t>
  </si>
  <si>
    <t>-1302092823</t>
  </si>
  <si>
    <t>102</t>
  </si>
  <si>
    <t>734240010.S</t>
  </si>
  <si>
    <t>Montáž spätnej klapky závitovej G 1</t>
  </si>
  <si>
    <t>1904571188</t>
  </si>
  <si>
    <t>103</t>
  </si>
  <si>
    <t>551190001000.S</t>
  </si>
  <si>
    <t>Spätná klapka vodorovná závitová 1", PN 10, pre vodu, mosadz</t>
  </si>
  <si>
    <t>1632068228</t>
  </si>
  <si>
    <t>104</t>
  </si>
  <si>
    <t>734240015.S</t>
  </si>
  <si>
    <t>Montáž spätnej klapky závitovej G 5/4</t>
  </si>
  <si>
    <t>611540654</t>
  </si>
  <si>
    <t>105</t>
  </si>
  <si>
    <t>551190001100.S</t>
  </si>
  <si>
    <t>Spätná klapka vodorovná závitová 5/4", PN 10, pre vodu, mosadz</t>
  </si>
  <si>
    <t>1777547555</t>
  </si>
  <si>
    <t>106</t>
  </si>
  <si>
    <t>734252110.S</t>
  </si>
  <si>
    <t>Montáž ventilu poistného rohového G 1/2</t>
  </si>
  <si>
    <t>-246342716</t>
  </si>
  <si>
    <t>107</t>
  </si>
  <si>
    <t>551210023300</t>
  </si>
  <si>
    <t>Ventil poistný pre vykurovanie, 1/2" FF, 3 bar, PN 16 mosadz</t>
  </si>
  <si>
    <t>-984018017</t>
  </si>
  <si>
    <t>108</t>
  </si>
  <si>
    <t>734252120.S</t>
  </si>
  <si>
    <t>Montáž ventilu poistného rohového G 3/4</t>
  </si>
  <si>
    <t>355533573</t>
  </si>
  <si>
    <t>109</t>
  </si>
  <si>
    <t>551210023700</t>
  </si>
  <si>
    <t>Ventil poistný pre vykurovanie, 3/4" FF, 6 bar, PN 16 mosadz,</t>
  </si>
  <si>
    <t>-2032391738</t>
  </si>
  <si>
    <t>110</t>
  </si>
  <si>
    <t>734291113.S</t>
  </si>
  <si>
    <t>Ostané armatúry, kohútik plniaci a vypúšťací normy 13 7061, PN 1,0/100st. C G 1/2</t>
  </si>
  <si>
    <t>2074000168</t>
  </si>
  <si>
    <t>111</t>
  </si>
  <si>
    <t>734424120.S</t>
  </si>
  <si>
    <t>Montáž tlakomera - manometra axiálneho priemer 63 mm</t>
  </si>
  <si>
    <t>-762112549</t>
  </si>
  <si>
    <t>112</t>
  </si>
  <si>
    <t>388430004600.S</t>
  </si>
  <si>
    <t>Manometer axiálny d 63 mm, pripojenie 1/4" zadné, 0-10 bar</t>
  </si>
  <si>
    <t>-1693399032</t>
  </si>
  <si>
    <t>113</t>
  </si>
  <si>
    <t>734493111.S</t>
  </si>
  <si>
    <t>Ostatné meracie armatúry, ochranná jamka so závitom do G 1</t>
  </si>
  <si>
    <t>-115972895</t>
  </si>
  <si>
    <t>114</t>
  </si>
  <si>
    <t>734890801.S</t>
  </si>
  <si>
    <t>Vnútrostaveniskové premiestnenie vybúraných hmôt armatúr do 6m</t>
  </si>
  <si>
    <t>-1998041727</t>
  </si>
  <si>
    <t>115</t>
  </si>
  <si>
    <t>998734201.S</t>
  </si>
  <si>
    <t>Presun hmôt pre armatúry v objektoch výšky do 6 m</t>
  </si>
  <si>
    <t>-1181687512</t>
  </si>
  <si>
    <t>735</t>
  </si>
  <si>
    <t>Ústredné kúrenie - vykurovacie telesá</t>
  </si>
  <si>
    <t>116</t>
  </si>
  <si>
    <t>735154140.S</t>
  </si>
  <si>
    <t>Montáž vykurovacieho telesa panelového dvojradového výšky 600 mm/ dĺžky 400-600 mm</t>
  </si>
  <si>
    <t>-2086614410</t>
  </si>
  <si>
    <t>117</t>
  </si>
  <si>
    <t>484530065700</t>
  </si>
  <si>
    <t>Teleso vykurovacie doskové dvojpanelové oceľové KORAD 22K, vxl 600x600 mm s bočným pripojením a dvoma konvektormi,</t>
  </si>
  <si>
    <t>1815820230</t>
  </si>
  <si>
    <t>118</t>
  </si>
  <si>
    <t>484530056500.S</t>
  </si>
  <si>
    <t>Teleso vykurovacie doskové dvojpanelové oceľové KORAD 21K, vxl 600x600 mm s bočným pripojením a jedným konvektorom,</t>
  </si>
  <si>
    <t>1756119046</t>
  </si>
  <si>
    <t>119</t>
  </si>
  <si>
    <t>735154141.S</t>
  </si>
  <si>
    <t>Montáž vykurovacieho telesa panelového dvojradového výšky 600 mm/ dĺžky 700-900 mm</t>
  </si>
  <si>
    <t>179365631</t>
  </si>
  <si>
    <t>120</t>
  </si>
  <si>
    <t>484530066000</t>
  </si>
  <si>
    <t xml:space="preserve">Teleso vykurovacie doskové dvojpanelové oceľové KORAD 22K, vxl 600x900 mm s bočným pripojením a dvoma konvektormi, </t>
  </si>
  <si>
    <t>1060160838</t>
  </si>
  <si>
    <t>121</t>
  </si>
  <si>
    <t>735158120.S</t>
  </si>
  <si>
    <t>Vykurovacie telesá panelové dvojradové, tlaková skúška telesa vodou</t>
  </si>
  <si>
    <t>-1347983227</t>
  </si>
  <si>
    <t>122</t>
  </si>
  <si>
    <t>735311520.S</t>
  </si>
  <si>
    <t>Montáž zostavy rozdeľovač / zberač na stenu typ 3 cestný</t>
  </si>
  <si>
    <t>-1988056148</t>
  </si>
  <si>
    <t>123</t>
  </si>
  <si>
    <t>25100</t>
  </si>
  <si>
    <t>Rozdeľovač pre 3 vykurovacie okruhy s integrovaným anuloidom vrátane tepel.izolácie, typ WHI distri-comp 25-3-3,5 #1</t>
  </si>
  <si>
    <t>-513891885</t>
  </si>
  <si>
    <t>124</t>
  </si>
  <si>
    <t>ZK0368415</t>
  </si>
  <si>
    <t>Nástenná konzola pre rozdeľovač WHI distri, typ WHÜ-A-O</t>
  </si>
  <si>
    <t>520092060</t>
  </si>
  <si>
    <t>125</t>
  </si>
  <si>
    <t>998735201.S</t>
  </si>
  <si>
    <t>Presun hmôt pre vykurovacie telesá v objektoch výšky do 6 m</t>
  </si>
  <si>
    <t>16870730</t>
  </si>
  <si>
    <t>Nátery</t>
  </si>
  <si>
    <t>126</t>
  </si>
  <si>
    <t>783424740.S</t>
  </si>
  <si>
    <t>Nátery kov.potr.a armatúr syntetické potrubie do DN 50 mm základné - 35µm</t>
  </si>
  <si>
    <t>2083748660</t>
  </si>
  <si>
    <t>Práce a dodávky M</t>
  </si>
  <si>
    <t>36-M</t>
  </si>
  <si>
    <t>Montáž prevádzkových, meracích a regulačných zariadení</t>
  </si>
  <si>
    <t>128</t>
  </si>
  <si>
    <t>8738206183</t>
  </si>
  <si>
    <t>CAN-Bus 4-pólové tienené vedenie 1,5 m</t>
  </si>
  <si>
    <t>256</t>
  </si>
  <si>
    <t>1450469657</t>
  </si>
  <si>
    <t>129</t>
  </si>
  <si>
    <t>873820618326</t>
  </si>
  <si>
    <t>CAN-Bus 4-pólové tienené vedenie 0,6 m</t>
  </si>
  <si>
    <t>184661839</t>
  </si>
  <si>
    <t>131</t>
  </si>
  <si>
    <t>389610001200.S</t>
  </si>
  <si>
    <t>Snímač vonkajšej teploty NTC 2k</t>
  </si>
  <si>
    <t>885299903</t>
  </si>
  <si>
    <t>133</t>
  </si>
  <si>
    <t>389610000100.S</t>
  </si>
  <si>
    <t>-932563669</t>
  </si>
  <si>
    <t>135</t>
  </si>
  <si>
    <t>389610002400.S</t>
  </si>
  <si>
    <t>Snímač teploty vykurovacej vody anuloidu (výmenníka) typ NTC 5k, dĺžka 5m</t>
  </si>
  <si>
    <t>1336905426</t>
  </si>
  <si>
    <t>136</t>
  </si>
  <si>
    <t>389610002500.S185</t>
  </si>
  <si>
    <t>Snímač teploty TUV typ NTC 5k, 5 m</t>
  </si>
  <si>
    <t>1210301762</t>
  </si>
  <si>
    <t>137</t>
  </si>
  <si>
    <t>MD</t>
  </si>
  <si>
    <t>Mimostavenisková doprava</t>
  </si>
  <si>
    <t>-1250813797</t>
  </si>
  <si>
    <t>138</t>
  </si>
  <si>
    <t>MV</t>
  </si>
  <si>
    <t>Murárske výpomoci</t>
  </si>
  <si>
    <t>994941231</t>
  </si>
  <si>
    <t>139</t>
  </si>
  <si>
    <t>PD</t>
  </si>
  <si>
    <t>Presun dodávok</t>
  </si>
  <si>
    <t>599498402</t>
  </si>
  <si>
    <t>140</t>
  </si>
  <si>
    <t>PM</t>
  </si>
  <si>
    <t>Podružný materiál</t>
  </si>
  <si>
    <t>-1411457771</t>
  </si>
  <si>
    <t>141</t>
  </si>
  <si>
    <t>PPV</t>
  </si>
  <si>
    <t>Podiel pridružených výkonov</t>
  </si>
  <si>
    <t>779306241</t>
  </si>
  <si>
    <t>HZS</t>
  </si>
  <si>
    <t>Hodinové zúčtovacie sadzby</t>
  </si>
  <si>
    <t>142</t>
  </si>
  <si>
    <t>HZS000112.S</t>
  </si>
  <si>
    <t>spustenie a spätné napustenie systému cca 450 litrov</t>
  </si>
  <si>
    <t>512</t>
  </si>
  <si>
    <t>-1665154324</t>
  </si>
  <si>
    <t>143</t>
  </si>
  <si>
    <t>HZS000114.S</t>
  </si>
  <si>
    <t>Vykurovacia skúška - skúšobná prevádzka</t>
  </si>
  <si>
    <t>-1334976280</t>
  </si>
  <si>
    <t>144</t>
  </si>
  <si>
    <t>HZS000211.S</t>
  </si>
  <si>
    <t xml:space="preserve">Stavebno montážne práce menej náročne, </t>
  </si>
  <si>
    <t>-1112087640</t>
  </si>
  <si>
    <t xml:space="preserve">Dátum: </t>
  </si>
  <si>
    <t xml:space="preserve">Projektant:  </t>
  </si>
  <si>
    <t xml:space="preserve">Spracoval:   </t>
  </si>
  <si>
    <t xml:space="preserve">Dátum: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</si>
</sst>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;\-#,##0.000"/>
    <numFmt numFmtId="165" formatCode="#,##0.00000"/>
    <numFmt numFmtId="166" formatCode="#,##0.000"/>
    <numFmt numFmtId="167" formatCode="#,##0.0"/>
    <numFmt numFmtId="168" formatCode="#,##0.0000"/>
    <numFmt numFmtId="169" formatCode="0.000"/>
    <numFmt numFmtId="170" formatCode="dd\.mm\.yyyy"/>
    <numFmt numFmtId="171" formatCode="#,##0.00%"/>
  </numFmts>
  <fonts count="46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sz val="7"/>
      <name val="Arial CE"/>
      <charset val="238"/>
    </font>
    <font>
      <sz val="8"/>
      <name val="Arial CYR"/>
      <charset val="238"/>
    </font>
    <font>
      <sz val="7"/>
      <name val="MS Sans Serif"/>
      <charset val="238"/>
    </font>
    <font>
      <sz val="7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b/>
      <sz val="8"/>
      <name val="Arial Narrow"/>
      <charset val="238"/>
    </font>
    <font>
      <sz val="8"/>
      <name val="Arial Narrow"/>
      <charset val="238"/>
    </font>
    <font>
      <sz val="10"/>
      <name val="Arial CE"/>
      <charset val="238"/>
    </font>
    <font>
      <sz val="8"/>
      <color indexed="9"/>
      <name val="Arial Narrow"/>
      <charset val="238"/>
    </font>
    <font>
      <sz val="7.5"/>
      <color rgb="FFFFFFFF"/>
      <name val="Arial Narrow"/>
      <charset val="238"/>
    </font>
    <font>
      <b/>
      <sz val="8"/>
      <color indexed="9"/>
      <name val="Arial Narrow"/>
      <charset val="238"/>
    </font>
    <font>
      <b/>
      <sz val="10"/>
      <name val="Arial Narrow"/>
      <charset val="238"/>
    </font>
    <font>
      <sz val="8"/>
      <color indexed="12"/>
      <name val="Arial Narrow"/>
      <charset val="238"/>
    </font>
    <font>
      <b/>
      <sz val="8"/>
      <name val="Arial Narrow"/>
      <family val="2"/>
      <charset val="238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sz val="10"/>
      <color rgb="FF464646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C0C0C0"/>
      </patternFill>
    </fill>
    <fill>
      <patternFill patternType="solid">
        <fgColor rgb="FFD2D2D2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15" fillId="0" borderId="0"/>
  </cellStyleXfs>
  <cellXfs count="2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4" fontId="0" fillId="0" borderId="0" xfId="0" applyNumberFormat="1" applyAlignment="1" applyProtection="1">
      <alignment horizontal="right" vertical="top"/>
      <protection locked="0"/>
    </xf>
    <xf numFmtId="3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3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3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39" fontId="9" fillId="0" borderId="0" xfId="0" applyNumberFormat="1" applyFont="1" applyAlignment="1" applyProtection="1">
      <alignment horizontal="right"/>
      <protection locked="0"/>
    </xf>
    <xf numFmtId="37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39" fontId="10" fillId="0" borderId="0" xfId="0" applyNumberFormat="1" applyFont="1" applyAlignment="1" applyProtection="1">
      <alignment horizontal="right"/>
      <protection locked="0"/>
    </xf>
    <xf numFmtId="37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39" fontId="3" fillId="0" borderId="1" xfId="0" applyNumberFormat="1" applyFont="1" applyBorder="1" applyAlignment="1" applyProtection="1">
      <alignment horizontal="right"/>
      <protection locked="0"/>
    </xf>
    <xf numFmtId="37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39" fontId="11" fillId="0" borderId="1" xfId="0" applyNumberFormat="1" applyFont="1" applyBorder="1" applyAlignment="1" applyProtection="1">
      <alignment horizontal="right"/>
      <protection locked="0"/>
    </xf>
    <xf numFmtId="3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right"/>
      <protection locked="0"/>
    </xf>
    <xf numFmtId="39" fontId="12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0" fontId="16" fillId="0" borderId="0" xfId="1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right" wrapText="1"/>
    </xf>
    <xf numFmtId="49" fontId="14" fillId="0" borderId="0" xfId="0" applyNumberFormat="1" applyFont="1"/>
    <xf numFmtId="0" fontId="18" fillId="0" borderId="0" xfId="1" applyFont="1"/>
    <xf numFmtId="49" fontId="18" fillId="0" borderId="0" xfId="1" applyNumberFormat="1" applyFont="1"/>
    <xf numFmtId="167" fontId="17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wrapText="1"/>
    </xf>
    <xf numFmtId="166" fontId="17" fillId="0" borderId="0" xfId="0" applyNumberFormat="1" applyFont="1" applyAlignment="1">
      <alignment horizontal="right" wrapText="1"/>
    </xf>
    <xf numFmtId="168" fontId="17" fillId="0" borderId="0" xfId="0" applyNumberFormat="1" applyFont="1" applyAlignment="1">
      <alignment horizontal="right" wrapText="1"/>
    </xf>
    <xf numFmtId="49" fontId="14" fillId="0" borderId="0" xfId="0" applyNumberFormat="1" applyFont="1" applyAlignment="1">
      <alignment horizontal="center"/>
    </xf>
    <xf numFmtId="0" fontId="19" fillId="0" borderId="0" xfId="0" applyFont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49" fontId="14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166" fontId="14" fillId="0" borderId="7" xfId="0" applyNumberFormat="1" applyFont="1" applyBorder="1"/>
    <xf numFmtId="0" fontId="14" fillId="0" borderId="7" xfId="0" applyFont="1" applyBorder="1"/>
    <xf numFmtId="49" fontId="14" fillId="0" borderId="7" xfId="0" applyNumberFormat="1" applyFont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14" fillId="0" borderId="0" xfId="0" applyFont="1" applyAlignment="1">
      <alignment horizontal="right" vertical="top"/>
    </xf>
    <xf numFmtId="49" fontId="21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top" wrapText="1"/>
    </xf>
    <xf numFmtId="166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65" fontId="14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top"/>
    </xf>
    <xf numFmtId="169" fontId="14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right" vertical="top" wrapText="1"/>
    </xf>
    <xf numFmtId="4" fontId="21" fillId="0" borderId="0" xfId="0" applyNumberFormat="1" applyFont="1" applyAlignment="1">
      <alignment vertical="top"/>
    </xf>
    <xf numFmtId="165" fontId="21" fillId="0" borderId="0" xfId="0" applyNumberFormat="1" applyFont="1" applyAlignment="1">
      <alignment vertical="top"/>
    </xf>
    <xf numFmtId="166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horizontal="left" vertical="top" wrapText="1"/>
    </xf>
    <xf numFmtId="0" fontId="22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70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0" fillId="0" borderId="12" xfId="0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171" fontId="25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32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/>
    </xf>
    <xf numFmtId="0" fontId="32" fillId="4" borderId="14" xfId="0" applyFont="1" applyFill="1" applyBorder="1" applyAlignment="1">
      <alignment horizontal="right" vertical="center"/>
    </xf>
    <xf numFmtId="0" fontId="32" fillId="4" borderId="14" xfId="0" applyFont="1" applyFill="1" applyBorder="1" applyAlignment="1">
      <alignment horizontal="center" vertical="center"/>
    </xf>
    <xf numFmtId="4" fontId="32" fillId="4" borderId="14" xfId="0" applyNumberFormat="1" applyFont="1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33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5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34" fillId="4" borderId="0" xfId="0" applyFont="1" applyFill="1" applyAlignment="1">
      <alignment horizontal="left" vertical="center"/>
    </xf>
    <xf numFmtId="0" fontId="34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20" xfId="0" applyFont="1" applyBorder="1" applyAlignment="1">
      <alignment horizontal="left" vertical="center"/>
    </xf>
    <xf numFmtId="0" fontId="36" fillId="0" borderId="20" xfId="0" applyFont="1" applyBorder="1" applyAlignment="1">
      <alignment vertical="center"/>
    </xf>
    <xf numFmtId="4" fontId="36" fillId="0" borderId="20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20" xfId="0" applyFont="1" applyBorder="1" applyAlignment="1">
      <alignment horizontal="left" vertical="center"/>
    </xf>
    <xf numFmtId="0" fontId="37" fillId="0" borderId="20" xfId="0" applyFont="1" applyBorder="1" applyAlignment="1">
      <alignment vertical="center"/>
    </xf>
    <xf numFmtId="4" fontId="37" fillId="0" borderId="20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4" fontId="30" fillId="4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vertical="center" wrapText="1"/>
    </xf>
    <xf numFmtId="0" fontId="34" fillId="4" borderId="23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4" fontId="30" fillId="0" borderId="0" xfId="0" applyNumberFormat="1" applyFont="1"/>
    <xf numFmtId="0" fontId="0" fillId="0" borderId="24" xfId="0" applyBorder="1" applyAlignment="1">
      <alignment vertical="center"/>
    </xf>
    <xf numFmtId="165" fontId="39" fillId="0" borderId="12" xfId="0" applyNumberFormat="1" applyFont="1" applyBorder="1"/>
    <xf numFmtId="165" fontId="39" fillId="0" borderId="25" xfId="0" applyNumberFormat="1" applyFont="1" applyBorder="1"/>
    <xf numFmtId="4" fontId="40" fillId="0" borderId="0" xfId="0" applyNumberFormat="1" applyFont="1" applyAlignment="1">
      <alignment vertical="center"/>
    </xf>
    <xf numFmtId="0" fontId="41" fillId="0" borderId="0" xfId="0" applyFont="1"/>
    <xf numFmtId="0" fontId="41" fillId="0" borderId="11" xfId="0" applyFont="1" applyBorder="1"/>
    <xf numFmtId="0" fontId="4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4" fontId="36" fillId="0" borderId="0" xfId="0" applyNumberFormat="1" applyFont="1"/>
    <xf numFmtId="0" fontId="41" fillId="0" borderId="26" xfId="0" applyFont="1" applyBorder="1"/>
    <xf numFmtId="165" fontId="41" fillId="0" borderId="0" xfId="0" applyNumberFormat="1" applyFont="1"/>
    <xf numFmtId="165" fontId="41" fillId="0" borderId="27" xfId="0" applyNumberFormat="1" applyFont="1" applyBorder="1"/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vertical="center"/>
    </xf>
    <xf numFmtId="0" fontId="37" fillId="0" borderId="0" xfId="0" applyFont="1" applyAlignment="1">
      <alignment horizontal="left"/>
    </xf>
    <xf numFmtId="4" fontId="37" fillId="0" borderId="0" xfId="0" applyNumberFormat="1" applyFont="1"/>
    <xf numFmtId="0" fontId="0" fillId="0" borderId="11" xfId="0" applyBorder="1" applyAlignment="1" applyProtection="1">
      <alignment vertical="center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49" fontId="34" fillId="0" borderId="28" xfId="0" applyNumberFormat="1" applyFont="1" applyBorder="1" applyAlignment="1" applyProtection="1">
      <alignment horizontal="left" vertical="center" wrapText="1"/>
      <protection locked="0"/>
    </xf>
    <xf numFmtId="0" fontId="34" fillId="0" borderId="28" xfId="0" applyFont="1" applyBorder="1" applyAlignment="1" applyProtection="1">
      <alignment horizontal="left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166" fontId="34" fillId="0" borderId="28" xfId="0" applyNumberFormat="1" applyFont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38" fillId="0" borderId="26" xfId="0" applyFont="1" applyBorder="1" applyAlignment="1">
      <alignment horizontal="left" vertical="center"/>
    </xf>
    <xf numFmtId="165" fontId="38" fillId="0" borderId="0" xfId="0" applyNumberFormat="1" applyFont="1" applyAlignment="1">
      <alignment vertical="center"/>
    </xf>
    <xf numFmtId="165" fontId="38" fillId="0" borderId="27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42" fillId="0" borderId="0" xfId="0" applyFont="1" applyAlignment="1">
      <alignment vertical="center"/>
    </xf>
    <xf numFmtId="0" fontId="42" fillId="0" borderId="11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166" fontId="42" fillId="0" borderId="0" xfId="0" applyNumberFormat="1" applyFont="1" applyAlignment="1">
      <alignment vertical="center"/>
    </xf>
    <xf numFmtId="0" fontId="42" fillId="0" borderId="26" xfId="0" applyFont="1" applyBorder="1" applyAlignment="1">
      <alignment vertical="center"/>
    </xf>
    <xf numFmtId="0" fontId="42" fillId="0" borderId="27" xfId="0" applyFont="1" applyBorder="1" applyAlignment="1">
      <alignment vertical="center"/>
    </xf>
    <xf numFmtId="0" fontId="44" fillId="0" borderId="28" xfId="0" applyFont="1" applyBorder="1" applyAlignment="1" applyProtection="1">
      <alignment horizontal="center" vertical="center"/>
      <protection locked="0"/>
    </xf>
    <xf numFmtId="49" fontId="44" fillId="0" borderId="28" xfId="0" applyNumberFormat="1" applyFont="1" applyBorder="1" applyAlignment="1" applyProtection="1">
      <alignment horizontal="left" vertical="center" wrapText="1"/>
      <protection locked="0"/>
    </xf>
    <xf numFmtId="0" fontId="44" fillId="0" borderId="28" xfId="0" applyFont="1" applyBorder="1" applyAlignment="1" applyProtection="1">
      <alignment horizontal="left" vertical="center" wrapText="1"/>
      <protection locked="0"/>
    </xf>
    <xf numFmtId="0" fontId="44" fillId="0" borderId="28" xfId="0" applyFont="1" applyBorder="1" applyAlignment="1" applyProtection="1">
      <alignment horizontal="center" vertical="center" wrapText="1"/>
      <protection locked="0"/>
    </xf>
    <xf numFmtId="166" fontId="44" fillId="0" borderId="28" xfId="0" applyNumberFormat="1" applyFont="1" applyBorder="1" applyAlignment="1" applyProtection="1">
      <alignment vertical="center"/>
      <protection locked="0"/>
    </xf>
    <xf numFmtId="4" fontId="44" fillId="0" borderId="28" xfId="0" applyNumberFormat="1" applyFont="1" applyBorder="1" applyAlignment="1" applyProtection="1">
      <alignment vertical="center"/>
      <protection locked="0"/>
    </xf>
    <xf numFmtId="0" fontId="45" fillId="0" borderId="28" xfId="0" applyFont="1" applyBorder="1" applyAlignment="1" applyProtection="1">
      <alignment vertical="center"/>
      <protection locked="0"/>
    </xf>
    <xf numFmtId="0" fontId="45" fillId="0" borderId="11" xfId="0" applyFont="1" applyBorder="1" applyAlignment="1">
      <alignment vertical="center"/>
    </xf>
    <xf numFmtId="0" fontId="44" fillId="0" borderId="26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165" fontId="38" fillId="0" borderId="20" xfId="0" applyNumberFormat="1" applyFont="1" applyBorder="1" applyAlignment="1">
      <alignment vertical="center"/>
    </xf>
    <xf numFmtId="165" fontId="38" fillId="0" borderId="30" xfId="0" applyNumberFormat="1" applyFont="1" applyBorder="1" applyAlignment="1">
      <alignment vertical="center"/>
    </xf>
  </cellXfs>
  <cellStyles count="2">
    <cellStyle name="Normálna" xfId="0" builtinId="0"/>
    <cellStyle name="normálne_KLs" xfId="1" xr:uid="{D3EEE978-26D5-42CD-8513-7A0561483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KAS~1.BAZ\AppData\Local\Temp\Rar$DIa6068.31296\Matersk&#225;%20tkola%20Kave&#402;any%20zadanie%20U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uv - Ústredné vykurovanie"/>
    </sheetNames>
    <sheetDataSet>
      <sheetData sheetId="0">
        <row r="6">
          <cell r="K6" t="str">
            <v>Materská škola Kavečeny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1F92-679C-46D3-9AE8-D221EA7F720A}">
  <dimension ref="A1:G71"/>
  <sheetViews>
    <sheetView tabSelected="1" workbookViewId="0">
      <selection activeCell="F68" sqref="F68"/>
    </sheetView>
  </sheetViews>
  <sheetFormatPr defaultColWidth="9" defaultRowHeight="15"/>
  <cols>
    <col min="1" max="1" width="6.140625" style="37" customWidth="1"/>
    <col min="2" max="2" width="12.28515625" style="38" customWidth="1"/>
    <col min="3" max="3" width="41.7109375" style="38" customWidth="1"/>
    <col min="4" max="4" width="4.42578125" style="38" customWidth="1"/>
    <col min="5" max="5" width="13.140625" style="9" customWidth="1"/>
    <col min="6" max="6" width="15.5703125" style="39" customWidth="1"/>
    <col min="7" max="7" width="14" style="39" customWidth="1"/>
    <col min="8" max="256" width="9" style="3"/>
    <col min="257" max="257" width="6.140625" style="3" customWidth="1"/>
    <col min="258" max="258" width="12.28515625" style="3" customWidth="1"/>
    <col min="259" max="259" width="41.7109375" style="3" customWidth="1"/>
    <col min="260" max="260" width="4.42578125" style="3" customWidth="1"/>
    <col min="261" max="261" width="13.140625" style="3" customWidth="1"/>
    <col min="262" max="262" width="15.5703125" style="3" customWidth="1"/>
    <col min="263" max="263" width="14" style="3" customWidth="1"/>
    <col min="264" max="512" width="9" style="3"/>
    <col min="513" max="513" width="6.140625" style="3" customWidth="1"/>
    <col min="514" max="514" width="12.28515625" style="3" customWidth="1"/>
    <col min="515" max="515" width="41.7109375" style="3" customWidth="1"/>
    <col min="516" max="516" width="4.42578125" style="3" customWidth="1"/>
    <col min="517" max="517" width="13.140625" style="3" customWidth="1"/>
    <col min="518" max="518" width="15.5703125" style="3" customWidth="1"/>
    <col min="519" max="519" width="14" style="3" customWidth="1"/>
    <col min="520" max="768" width="9" style="3"/>
    <col min="769" max="769" width="6.140625" style="3" customWidth="1"/>
    <col min="770" max="770" width="12.28515625" style="3" customWidth="1"/>
    <col min="771" max="771" width="41.7109375" style="3" customWidth="1"/>
    <col min="772" max="772" width="4.42578125" style="3" customWidth="1"/>
    <col min="773" max="773" width="13.140625" style="3" customWidth="1"/>
    <col min="774" max="774" width="15.5703125" style="3" customWidth="1"/>
    <col min="775" max="775" width="14" style="3" customWidth="1"/>
    <col min="776" max="1024" width="9" style="3"/>
    <col min="1025" max="1025" width="6.140625" style="3" customWidth="1"/>
    <col min="1026" max="1026" width="12.28515625" style="3" customWidth="1"/>
    <col min="1027" max="1027" width="41.7109375" style="3" customWidth="1"/>
    <col min="1028" max="1028" width="4.42578125" style="3" customWidth="1"/>
    <col min="1029" max="1029" width="13.140625" style="3" customWidth="1"/>
    <col min="1030" max="1030" width="15.5703125" style="3" customWidth="1"/>
    <col min="1031" max="1031" width="14" style="3" customWidth="1"/>
    <col min="1032" max="1280" width="9" style="3"/>
    <col min="1281" max="1281" width="6.140625" style="3" customWidth="1"/>
    <col min="1282" max="1282" width="12.28515625" style="3" customWidth="1"/>
    <col min="1283" max="1283" width="41.7109375" style="3" customWidth="1"/>
    <col min="1284" max="1284" width="4.42578125" style="3" customWidth="1"/>
    <col min="1285" max="1285" width="13.140625" style="3" customWidth="1"/>
    <col min="1286" max="1286" width="15.5703125" style="3" customWidth="1"/>
    <col min="1287" max="1287" width="14" style="3" customWidth="1"/>
    <col min="1288" max="1536" width="9" style="3"/>
    <col min="1537" max="1537" width="6.140625" style="3" customWidth="1"/>
    <col min="1538" max="1538" width="12.28515625" style="3" customWidth="1"/>
    <col min="1539" max="1539" width="41.7109375" style="3" customWidth="1"/>
    <col min="1540" max="1540" width="4.42578125" style="3" customWidth="1"/>
    <col min="1541" max="1541" width="13.140625" style="3" customWidth="1"/>
    <col min="1542" max="1542" width="15.5703125" style="3" customWidth="1"/>
    <col min="1543" max="1543" width="14" style="3" customWidth="1"/>
    <col min="1544" max="1792" width="9" style="3"/>
    <col min="1793" max="1793" width="6.140625" style="3" customWidth="1"/>
    <col min="1794" max="1794" width="12.28515625" style="3" customWidth="1"/>
    <col min="1795" max="1795" width="41.7109375" style="3" customWidth="1"/>
    <col min="1796" max="1796" width="4.42578125" style="3" customWidth="1"/>
    <col min="1797" max="1797" width="13.140625" style="3" customWidth="1"/>
    <col min="1798" max="1798" width="15.5703125" style="3" customWidth="1"/>
    <col min="1799" max="1799" width="14" style="3" customWidth="1"/>
    <col min="1800" max="2048" width="9" style="3"/>
    <col min="2049" max="2049" width="6.140625" style="3" customWidth="1"/>
    <col min="2050" max="2050" width="12.28515625" style="3" customWidth="1"/>
    <col min="2051" max="2051" width="41.7109375" style="3" customWidth="1"/>
    <col min="2052" max="2052" width="4.42578125" style="3" customWidth="1"/>
    <col min="2053" max="2053" width="13.140625" style="3" customWidth="1"/>
    <col min="2054" max="2054" width="15.5703125" style="3" customWidth="1"/>
    <col min="2055" max="2055" width="14" style="3" customWidth="1"/>
    <col min="2056" max="2304" width="9" style="3"/>
    <col min="2305" max="2305" width="6.140625" style="3" customWidth="1"/>
    <col min="2306" max="2306" width="12.28515625" style="3" customWidth="1"/>
    <col min="2307" max="2307" width="41.7109375" style="3" customWidth="1"/>
    <col min="2308" max="2308" width="4.42578125" style="3" customWidth="1"/>
    <col min="2309" max="2309" width="13.140625" style="3" customWidth="1"/>
    <col min="2310" max="2310" width="15.5703125" style="3" customWidth="1"/>
    <col min="2311" max="2311" width="14" style="3" customWidth="1"/>
    <col min="2312" max="2560" width="9" style="3"/>
    <col min="2561" max="2561" width="6.140625" style="3" customWidth="1"/>
    <col min="2562" max="2562" width="12.28515625" style="3" customWidth="1"/>
    <col min="2563" max="2563" width="41.7109375" style="3" customWidth="1"/>
    <col min="2564" max="2564" width="4.42578125" style="3" customWidth="1"/>
    <col min="2565" max="2565" width="13.140625" style="3" customWidth="1"/>
    <col min="2566" max="2566" width="15.5703125" style="3" customWidth="1"/>
    <col min="2567" max="2567" width="14" style="3" customWidth="1"/>
    <col min="2568" max="2816" width="9" style="3"/>
    <col min="2817" max="2817" width="6.140625" style="3" customWidth="1"/>
    <col min="2818" max="2818" width="12.28515625" style="3" customWidth="1"/>
    <col min="2819" max="2819" width="41.7109375" style="3" customWidth="1"/>
    <col min="2820" max="2820" width="4.42578125" style="3" customWidth="1"/>
    <col min="2821" max="2821" width="13.140625" style="3" customWidth="1"/>
    <col min="2822" max="2822" width="15.5703125" style="3" customWidth="1"/>
    <col min="2823" max="2823" width="14" style="3" customWidth="1"/>
    <col min="2824" max="3072" width="9" style="3"/>
    <col min="3073" max="3073" width="6.140625" style="3" customWidth="1"/>
    <col min="3074" max="3074" width="12.28515625" style="3" customWidth="1"/>
    <col min="3075" max="3075" width="41.7109375" style="3" customWidth="1"/>
    <col min="3076" max="3076" width="4.42578125" style="3" customWidth="1"/>
    <col min="3077" max="3077" width="13.140625" style="3" customWidth="1"/>
    <col min="3078" max="3078" width="15.5703125" style="3" customWidth="1"/>
    <col min="3079" max="3079" width="14" style="3" customWidth="1"/>
    <col min="3080" max="3328" width="9" style="3"/>
    <col min="3329" max="3329" width="6.140625" style="3" customWidth="1"/>
    <col min="3330" max="3330" width="12.28515625" style="3" customWidth="1"/>
    <col min="3331" max="3331" width="41.7109375" style="3" customWidth="1"/>
    <col min="3332" max="3332" width="4.42578125" style="3" customWidth="1"/>
    <col min="3333" max="3333" width="13.140625" style="3" customWidth="1"/>
    <col min="3334" max="3334" width="15.5703125" style="3" customWidth="1"/>
    <col min="3335" max="3335" width="14" style="3" customWidth="1"/>
    <col min="3336" max="3584" width="9" style="3"/>
    <col min="3585" max="3585" width="6.140625" style="3" customWidth="1"/>
    <col min="3586" max="3586" width="12.28515625" style="3" customWidth="1"/>
    <col min="3587" max="3587" width="41.7109375" style="3" customWidth="1"/>
    <col min="3588" max="3588" width="4.42578125" style="3" customWidth="1"/>
    <col min="3589" max="3589" width="13.140625" style="3" customWidth="1"/>
    <col min="3590" max="3590" width="15.5703125" style="3" customWidth="1"/>
    <col min="3591" max="3591" width="14" style="3" customWidth="1"/>
    <col min="3592" max="3840" width="9" style="3"/>
    <col min="3841" max="3841" width="6.140625" style="3" customWidth="1"/>
    <col min="3842" max="3842" width="12.28515625" style="3" customWidth="1"/>
    <col min="3843" max="3843" width="41.7109375" style="3" customWidth="1"/>
    <col min="3844" max="3844" width="4.42578125" style="3" customWidth="1"/>
    <col min="3845" max="3845" width="13.140625" style="3" customWidth="1"/>
    <col min="3846" max="3846" width="15.5703125" style="3" customWidth="1"/>
    <col min="3847" max="3847" width="14" style="3" customWidth="1"/>
    <col min="3848" max="4096" width="9" style="3"/>
    <col min="4097" max="4097" width="6.140625" style="3" customWidth="1"/>
    <col min="4098" max="4098" width="12.28515625" style="3" customWidth="1"/>
    <col min="4099" max="4099" width="41.7109375" style="3" customWidth="1"/>
    <col min="4100" max="4100" width="4.42578125" style="3" customWidth="1"/>
    <col min="4101" max="4101" width="13.140625" style="3" customWidth="1"/>
    <col min="4102" max="4102" width="15.5703125" style="3" customWidth="1"/>
    <col min="4103" max="4103" width="14" style="3" customWidth="1"/>
    <col min="4104" max="4352" width="9" style="3"/>
    <col min="4353" max="4353" width="6.140625" style="3" customWidth="1"/>
    <col min="4354" max="4354" width="12.28515625" style="3" customWidth="1"/>
    <col min="4355" max="4355" width="41.7109375" style="3" customWidth="1"/>
    <col min="4356" max="4356" width="4.42578125" style="3" customWidth="1"/>
    <col min="4357" max="4357" width="13.140625" style="3" customWidth="1"/>
    <col min="4358" max="4358" width="15.5703125" style="3" customWidth="1"/>
    <col min="4359" max="4359" width="14" style="3" customWidth="1"/>
    <col min="4360" max="4608" width="9" style="3"/>
    <col min="4609" max="4609" width="6.140625" style="3" customWidth="1"/>
    <col min="4610" max="4610" width="12.28515625" style="3" customWidth="1"/>
    <col min="4611" max="4611" width="41.7109375" style="3" customWidth="1"/>
    <col min="4612" max="4612" width="4.42578125" style="3" customWidth="1"/>
    <col min="4613" max="4613" width="13.140625" style="3" customWidth="1"/>
    <col min="4614" max="4614" width="15.5703125" style="3" customWidth="1"/>
    <col min="4615" max="4615" width="14" style="3" customWidth="1"/>
    <col min="4616" max="4864" width="9" style="3"/>
    <col min="4865" max="4865" width="6.140625" style="3" customWidth="1"/>
    <col min="4866" max="4866" width="12.28515625" style="3" customWidth="1"/>
    <col min="4867" max="4867" width="41.7109375" style="3" customWidth="1"/>
    <col min="4868" max="4868" width="4.42578125" style="3" customWidth="1"/>
    <col min="4869" max="4869" width="13.140625" style="3" customWidth="1"/>
    <col min="4870" max="4870" width="15.5703125" style="3" customWidth="1"/>
    <col min="4871" max="4871" width="14" style="3" customWidth="1"/>
    <col min="4872" max="5120" width="9" style="3"/>
    <col min="5121" max="5121" width="6.140625" style="3" customWidth="1"/>
    <col min="5122" max="5122" width="12.28515625" style="3" customWidth="1"/>
    <col min="5123" max="5123" width="41.7109375" style="3" customWidth="1"/>
    <col min="5124" max="5124" width="4.42578125" style="3" customWidth="1"/>
    <col min="5125" max="5125" width="13.140625" style="3" customWidth="1"/>
    <col min="5126" max="5126" width="15.5703125" style="3" customWidth="1"/>
    <col min="5127" max="5127" width="14" style="3" customWidth="1"/>
    <col min="5128" max="5376" width="9" style="3"/>
    <col min="5377" max="5377" width="6.140625" style="3" customWidth="1"/>
    <col min="5378" max="5378" width="12.28515625" style="3" customWidth="1"/>
    <col min="5379" max="5379" width="41.7109375" style="3" customWidth="1"/>
    <col min="5380" max="5380" width="4.42578125" style="3" customWidth="1"/>
    <col min="5381" max="5381" width="13.140625" style="3" customWidth="1"/>
    <col min="5382" max="5382" width="15.5703125" style="3" customWidth="1"/>
    <col min="5383" max="5383" width="14" style="3" customWidth="1"/>
    <col min="5384" max="5632" width="9" style="3"/>
    <col min="5633" max="5633" width="6.140625" style="3" customWidth="1"/>
    <col min="5634" max="5634" width="12.28515625" style="3" customWidth="1"/>
    <col min="5635" max="5635" width="41.7109375" style="3" customWidth="1"/>
    <col min="5636" max="5636" width="4.42578125" style="3" customWidth="1"/>
    <col min="5637" max="5637" width="13.140625" style="3" customWidth="1"/>
    <col min="5638" max="5638" width="15.5703125" style="3" customWidth="1"/>
    <col min="5639" max="5639" width="14" style="3" customWidth="1"/>
    <col min="5640" max="5888" width="9" style="3"/>
    <col min="5889" max="5889" width="6.140625" style="3" customWidth="1"/>
    <col min="5890" max="5890" width="12.28515625" style="3" customWidth="1"/>
    <col min="5891" max="5891" width="41.7109375" style="3" customWidth="1"/>
    <col min="5892" max="5892" width="4.42578125" style="3" customWidth="1"/>
    <col min="5893" max="5893" width="13.140625" style="3" customWidth="1"/>
    <col min="5894" max="5894" width="15.5703125" style="3" customWidth="1"/>
    <col min="5895" max="5895" width="14" style="3" customWidth="1"/>
    <col min="5896" max="6144" width="9" style="3"/>
    <col min="6145" max="6145" width="6.140625" style="3" customWidth="1"/>
    <col min="6146" max="6146" width="12.28515625" style="3" customWidth="1"/>
    <col min="6147" max="6147" width="41.7109375" style="3" customWidth="1"/>
    <col min="6148" max="6148" width="4.42578125" style="3" customWidth="1"/>
    <col min="6149" max="6149" width="13.140625" style="3" customWidth="1"/>
    <col min="6150" max="6150" width="15.5703125" style="3" customWidth="1"/>
    <col min="6151" max="6151" width="14" style="3" customWidth="1"/>
    <col min="6152" max="6400" width="9" style="3"/>
    <col min="6401" max="6401" width="6.140625" style="3" customWidth="1"/>
    <col min="6402" max="6402" width="12.28515625" style="3" customWidth="1"/>
    <col min="6403" max="6403" width="41.7109375" style="3" customWidth="1"/>
    <col min="6404" max="6404" width="4.42578125" style="3" customWidth="1"/>
    <col min="6405" max="6405" width="13.140625" style="3" customWidth="1"/>
    <col min="6406" max="6406" width="15.5703125" style="3" customWidth="1"/>
    <col min="6407" max="6407" width="14" style="3" customWidth="1"/>
    <col min="6408" max="6656" width="9" style="3"/>
    <col min="6657" max="6657" width="6.140625" style="3" customWidth="1"/>
    <col min="6658" max="6658" width="12.28515625" style="3" customWidth="1"/>
    <col min="6659" max="6659" width="41.7109375" style="3" customWidth="1"/>
    <col min="6660" max="6660" width="4.42578125" style="3" customWidth="1"/>
    <col min="6661" max="6661" width="13.140625" style="3" customWidth="1"/>
    <col min="6662" max="6662" width="15.5703125" style="3" customWidth="1"/>
    <col min="6663" max="6663" width="14" style="3" customWidth="1"/>
    <col min="6664" max="6912" width="9" style="3"/>
    <col min="6913" max="6913" width="6.140625" style="3" customWidth="1"/>
    <col min="6914" max="6914" width="12.28515625" style="3" customWidth="1"/>
    <col min="6915" max="6915" width="41.7109375" style="3" customWidth="1"/>
    <col min="6916" max="6916" width="4.42578125" style="3" customWidth="1"/>
    <col min="6917" max="6917" width="13.140625" style="3" customWidth="1"/>
    <col min="6918" max="6918" width="15.5703125" style="3" customWidth="1"/>
    <col min="6919" max="6919" width="14" style="3" customWidth="1"/>
    <col min="6920" max="7168" width="9" style="3"/>
    <col min="7169" max="7169" width="6.140625" style="3" customWidth="1"/>
    <col min="7170" max="7170" width="12.28515625" style="3" customWidth="1"/>
    <col min="7171" max="7171" width="41.7109375" style="3" customWidth="1"/>
    <col min="7172" max="7172" width="4.42578125" style="3" customWidth="1"/>
    <col min="7173" max="7173" width="13.140625" style="3" customWidth="1"/>
    <col min="7174" max="7174" width="15.5703125" style="3" customWidth="1"/>
    <col min="7175" max="7175" width="14" style="3" customWidth="1"/>
    <col min="7176" max="7424" width="9" style="3"/>
    <col min="7425" max="7425" width="6.140625" style="3" customWidth="1"/>
    <col min="7426" max="7426" width="12.28515625" style="3" customWidth="1"/>
    <col min="7427" max="7427" width="41.7109375" style="3" customWidth="1"/>
    <col min="7428" max="7428" width="4.42578125" style="3" customWidth="1"/>
    <col min="7429" max="7429" width="13.140625" style="3" customWidth="1"/>
    <col min="7430" max="7430" width="15.5703125" style="3" customWidth="1"/>
    <col min="7431" max="7431" width="14" style="3" customWidth="1"/>
    <col min="7432" max="7680" width="9" style="3"/>
    <col min="7681" max="7681" width="6.140625" style="3" customWidth="1"/>
    <col min="7682" max="7682" width="12.28515625" style="3" customWidth="1"/>
    <col min="7683" max="7683" width="41.7109375" style="3" customWidth="1"/>
    <col min="7684" max="7684" width="4.42578125" style="3" customWidth="1"/>
    <col min="7685" max="7685" width="13.140625" style="3" customWidth="1"/>
    <col min="7686" max="7686" width="15.5703125" style="3" customWidth="1"/>
    <col min="7687" max="7687" width="14" style="3" customWidth="1"/>
    <col min="7688" max="7936" width="9" style="3"/>
    <col min="7937" max="7937" width="6.140625" style="3" customWidth="1"/>
    <col min="7938" max="7938" width="12.28515625" style="3" customWidth="1"/>
    <col min="7939" max="7939" width="41.7109375" style="3" customWidth="1"/>
    <col min="7940" max="7940" width="4.42578125" style="3" customWidth="1"/>
    <col min="7941" max="7941" width="13.140625" style="3" customWidth="1"/>
    <col min="7942" max="7942" width="15.5703125" style="3" customWidth="1"/>
    <col min="7943" max="7943" width="14" style="3" customWidth="1"/>
    <col min="7944" max="8192" width="9" style="3"/>
    <col min="8193" max="8193" width="6.140625" style="3" customWidth="1"/>
    <col min="8194" max="8194" width="12.28515625" style="3" customWidth="1"/>
    <col min="8195" max="8195" width="41.7109375" style="3" customWidth="1"/>
    <col min="8196" max="8196" width="4.42578125" style="3" customWidth="1"/>
    <col min="8197" max="8197" width="13.140625" style="3" customWidth="1"/>
    <col min="8198" max="8198" width="15.5703125" style="3" customWidth="1"/>
    <col min="8199" max="8199" width="14" style="3" customWidth="1"/>
    <col min="8200" max="8448" width="9" style="3"/>
    <col min="8449" max="8449" width="6.140625" style="3" customWidth="1"/>
    <col min="8450" max="8450" width="12.28515625" style="3" customWidth="1"/>
    <col min="8451" max="8451" width="41.7109375" style="3" customWidth="1"/>
    <col min="8452" max="8452" width="4.42578125" style="3" customWidth="1"/>
    <col min="8453" max="8453" width="13.140625" style="3" customWidth="1"/>
    <col min="8454" max="8454" width="15.5703125" style="3" customWidth="1"/>
    <col min="8455" max="8455" width="14" style="3" customWidth="1"/>
    <col min="8456" max="8704" width="9" style="3"/>
    <col min="8705" max="8705" width="6.140625" style="3" customWidth="1"/>
    <col min="8706" max="8706" width="12.28515625" style="3" customWidth="1"/>
    <col min="8707" max="8707" width="41.7109375" style="3" customWidth="1"/>
    <col min="8708" max="8708" width="4.42578125" style="3" customWidth="1"/>
    <col min="8709" max="8709" width="13.140625" style="3" customWidth="1"/>
    <col min="8710" max="8710" width="15.5703125" style="3" customWidth="1"/>
    <col min="8711" max="8711" width="14" style="3" customWidth="1"/>
    <col min="8712" max="8960" width="9" style="3"/>
    <col min="8961" max="8961" width="6.140625" style="3" customWidth="1"/>
    <col min="8962" max="8962" width="12.28515625" style="3" customWidth="1"/>
    <col min="8963" max="8963" width="41.7109375" style="3" customWidth="1"/>
    <col min="8964" max="8964" width="4.42578125" style="3" customWidth="1"/>
    <col min="8965" max="8965" width="13.140625" style="3" customWidth="1"/>
    <col min="8966" max="8966" width="15.5703125" style="3" customWidth="1"/>
    <col min="8967" max="8967" width="14" style="3" customWidth="1"/>
    <col min="8968" max="9216" width="9" style="3"/>
    <col min="9217" max="9217" width="6.140625" style="3" customWidth="1"/>
    <col min="9218" max="9218" width="12.28515625" style="3" customWidth="1"/>
    <col min="9219" max="9219" width="41.7109375" style="3" customWidth="1"/>
    <col min="9220" max="9220" width="4.42578125" style="3" customWidth="1"/>
    <col min="9221" max="9221" width="13.140625" style="3" customWidth="1"/>
    <col min="9222" max="9222" width="15.5703125" style="3" customWidth="1"/>
    <col min="9223" max="9223" width="14" style="3" customWidth="1"/>
    <col min="9224" max="9472" width="9" style="3"/>
    <col min="9473" max="9473" width="6.140625" style="3" customWidth="1"/>
    <col min="9474" max="9474" width="12.28515625" style="3" customWidth="1"/>
    <col min="9475" max="9475" width="41.7109375" style="3" customWidth="1"/>
    <col min="9476" max="9476" width="4.42578125" style="3" customWidth="1"/>
    <col min="9477" max="9477" width="13.140625" style="3" customWidth="1"/>
    <col min="9478" max="9478" width="15.5703125" style="3" customWidth="1"/>
    <col min="9479" max="9479" width="14" style="3" customWidth="1"/>
    <col min="9480" max="9728" width="9" style="3"/>
    <col min="9729" max="9729" width="6.140625" style="3" customWidth="1"/>
    <col min="9730" max="9730" width="12.28515625" style="3" customWidth="1"/>
    <col min="9731" max="9731" width="41.7109375" style="3" customWidth="1"/>
    <col min="9732" max="9732" width="4.42578125" style="3" customWidth="1"/>
    <col min="9733" max="9733" width="13.140625" style="3" customWidth="1"/>
    <col min="9734" max="9734" width="15.5703125" style="3" customWidth="1"/>
    <col min="9735" max="9735" width="14" style="3" customWidth="1"/>
    <col min="9736" max="9984" width="9" style="3"/>
    <col min="9985" max="9985" width="6.140625" style="3" customWidth="1"/>
    <col min="9986" max="9986" width="12.28515625" style="3" customWidth="1"/>
    <col min="9987" max="9987" width="41.7109375" style="3" customWidth="1"/>
    <col min="9988" max="9988" width="4.42578125" style="3" customWidth="1"/>
    <col min="9989" max="9989" width="13.140625" style="3" customWidth="1"/>
    <col min="9990" max="9990" width="15.5703125" style="3" customWidth="1"/>
    <col min="9991" max="9991" width="14" style="3" customWidth="1"/>
    <col min="9992" max="10240" width="9" style="3"/>
    <col min="10241" max="10241" width="6.140625" style="3" customWidth="1"/>
    <col min="10242" max="10242" width="12.28515625" style="3" customWidth="1"/>
    <col min="10243" max="10243" width="41.7109375" style="3" customWidth="1"/>
    <col min="10244" max="10244" width="4.42578125" style="3" customWidth="1"/>
    <col min="10245" max="10245" width="13.140625" style="3" customWidth="1"/>
    <col min="10246" max="10246" width="15.5703125" style="3" customWidth="1"/>
    <col min="10247" max="10247" width="14" style="3" customWidth="1"/>
    <col min="10248" max="10496" width="9" style="3"/>
    <col min="10497" max="10497" width="6.140625" style="3" customWidth="1"/>
    <col min="10498" max="10498" width="12.28515625" style="3" customWidth="1"/>
    <col min="10499" max="10499" width="41.7109375" style="3" customWidth="1"/>
    <col min="10500" max="10500" width="4.42578125" style="3" customWidth="1"/>
    <col min="10501" max="10501" width="13.140625" style="3" customWidth="1"/>
    <col min="10502" max="10502" width="15.5703125" style="3" customWidth="1"/>
    <col min="10503" max="10503" width="14" style="3" customWidth="1"/>
    <col min="10504" max="10752" width="9" style="3"/>
    <col min="10753" max="10753" width="6.140625" style="3" customWidth="1"/>
    <col min="10754" max="10754" width="12.28515625" style="3" customWidth="1"/>
    <col min="10755" max="10755" width="41.7109375" style="3" customWidth="1"/>
    <col min="10756" max="10756" width="4.42578125" style="3" customWidth="1"/>
    <col min="10757" max="10757" width="13.140625" style="3" customWidth="1"/>
    <col min="10758" max="10758" width="15.5703125" style="3" customWidth="1"/>
    <col min="10759" max="10759" width="14" style="3" customWidth="1"/>
    <col min="10760" max="11008" width="9" style="3"/>
    <col min="11009" max="11009" width="6.140625" style="3" customWidth="1"/>
    <col min="11010" max="11010" width="12.28515625" style="3" customWidth="1"/>
    <col min="11011" max="11011" width="41.7109375" style="3" customWidth="1"/>
    <col min="11012" max="11012" width="4.42578125" style="3" customWidth="1"/>
    <col min="11013" max="11013" width="13.140625" style="3" customWidth="1"/>
    <col min="11014" max="11014" width="15.5703125" style="3" customWidth="1"/>
    <col min="11015" max="11015" width="14" style="3" customWidth="1"/>
    <col min="11016" max="11264" width="9" style="3"/>
    <col min="11265" max="11265" width="6.140625" style="3" customWidth="1"/>
    <col min="11266" max="11266" width="12.28515625" style="3" customWidth="1"/>
    <col min="11267" max="11267" width="41.7109375" style="3" customWidth="1"/>
    <col min="11268" max="11268" width="4.42578125" style="3" customWidth="1"/>
    <col min="11269" max="11269" width="13.140625" style="3" customWidth="1"/>
    <col min="11270" max="11270" width="15.5703125" style="3" customWidth="1"/>
    <col min="11271" max="11271" width="14" style="3" customWidth="1"/>
    <col min="11272" max="11520" width="9" style="3"/>
    <col min="11521" max="11521" width="6.140625" style="3" customWidth="1"/>
    <col min="11522" max="11522" width="12.28515625" style="3" customWidth="1"/>
    <col min="11523" max="11523" width="41.7109375" style="3" customWidth="1"/>
    <col min="11524" max="11524" width="4.42578125" style="3" customWidth="1"/>
    <col min="11525" max="11525" width="13.140625" style="3" customWidth="1"/>
    <col min="11526" max="11526" width="15.5703125" style="3" customWidth="1"/>
    <col min="11527" max="11527" width="14" style="3" customWidth="1"/>
    <col min="11528" max="11776" width="9" style="3"/>
    <col min="11777" max="11777" width="6.140625" style="3" customWidth="1"/>
    <col min="11778" max="11778" width="12.28515625" style="3" customWidth="1"/>
    <col min="11779" max="11779" width="41.7109375" style="3" customWidth="1"/>
    <col min="11780" max="11780" width="4.42578125" style="3" customWidth="1"/>
    <col min="11781" max="11781" width="13.140625" style="3" customWidth="1"/>
    <col min="11782" max="11782" width="15.5703125" style="3" customWidth="1"/>
    <col min="11783" max="11783" width="14" style="3" customWidth="1"/>
    <col min="11784" max="12032" width="9" style="3"/>
    <col min="12033" max="12033" width="6.140625" style="3" customWidth="1"/>
    <col min="12034" max="12034" width="12.28515625" style="3" customWidth="1"/>
    <col min="12035" max="12035" width="41.7109375" style="3" customWidth="1"/>
    <col min="12036" max="12036" width="4.42578125" style="3" customWidth="1"/>
    <col min="12037" max="12037" width="13.140625" style="3" customWidth="1"/>
    <col min="12038" max="12038" width="15.5703125" style="3" customWidth="1"/>
    <col min="12039" max="12039" width="14" style="3" customWidth="1"/>
    <col min="12040" max="12288" width="9" style="3"/>
    <col min="12289" max="12289" width="6.140625" style="3" customWidth="1"/>
    <col min="12290" max="12290" width="12.28515625" style="3" customWidth="1"/>
    <col min="12291" max="12291" width="41.7109375" style="3" customWidth="1"/>
    <col min="12292" max="12292" width="4.42578125" style="3" customWidth="1"/>
    <col min="12293" max="12293" width="13.140625" style="3" customWidth="1"/>
    <col min="12294" max="12294" width="15.5703125" style="3" customWidth="1"/>
    <col min="12295" max="12295" width="14" style="3" customWidth="1"/>
    <col min="12296" max="12544" width="9" style="3"/>
    <col min="12545" max="12545" width="6.140625" style="3" customWidth="1"/>
    <col min="12546" max="12546" width="12.28515625" style="3" customWidth="1"/>
    <col min="12547" max="12547" width="41.7109375" style="3" customWidth="1"/>
    <col min="12548" max="12548" width="4.42578125" style="3" customWidth="1"/>
    <col min="12549" max="12549" width="13.140625" style="3" customWidth="1"/>
    <col min="12550" max="12550" width="15.5703125" style="3" customWidth="1"/>
    <col min="12551" max="12551" width="14" style="3" customWidth="1"/>
    <col min="12552" max="12800" width="9" style="3"/>
    <col min="12801" max="12801" width="6.140625" style="3" customWidth="1"/>
    <col min="12802" max="12802" width="12.28515625" style="3" customWidth="1"/>
    <col min="12803" max="12803" width="41.7109375" style="3" customWidth="1"/>
    <col min="12804" max="12804" width="4.42578125" style="3" customWidth="1"/>
    <col min="12805" max="12805" width="13.140625" style="3" customWidth="1"/>
    <col min="12806" max="12806" width="15.5703125" style="3" customWidth="1"/>
    <col min="12807" max="12807" width="14" style="3" customWidth="1"/>
    <col min="12808" max="13056" width="9" style="3"/>
    <col min="13057" max="13057" width="6.140625" style="3" customWidth="1"/>
    <col min="13058" max="13058" width="12.28515625" style="3" customWidth="1"/>
    <col min="13059" max="13059" width="41.7109375" style="3" customWidth="1"/>
    <col min="13060" max="13060" width="4.42578125" style="3" customWidth="1"/>
    <col min="13061" max="13061" width="13.140625" style="3" customWidth="1"/>
    <col min="13062" max="13062" width="15.5703125" style="3" customWidth="1"/>
    <col min="13063" max="13063" width="14" style="3" customWidth="1"/>
    <col min="13064" max="13312" width="9" style="3"/>
    <col min="13313" max="13313" width="6.140625" style="3" customWidth="1"/>
    <col min="13314" max="13314" width="12.28515625" style="3" customWidth="1"/>
    <col min="13315" max="13315" width="41.7109375" style="3" customWidth="1"/>
    <col min="13316" max="13316" width="4.42578125" style="3" customWidth="1"/>
    <col min="13317" max="13317" width="13.140625" style="3" customWidth="1"/>
    <col min="13318" max="13318" width="15.5703125" style="3" customWidth="1"/>
    <col min="13319" max="13319" width="14" style="3" customWidth="1"/>
    <col min="13320" max="13568" width="9" style="3"/>
    <col min="13569" max="13569" width="6.140625" style="3" customWidth="1"/>
    <col min="13570" max="13570" width="12.28515625" style="3" customWidth="1"/>
    <col min="13571" max="13571" width="41.7109375" style="3" customWidth="1"/>
    <col min="13572" max="13572" width="4.42578125" style="3" customWidth="1"/>
    <col min="13573" max="13573" width="13.140625" style="3" customWidth="1"/>
    <col min="13574" max="13574" width="15.5703125" style="3" customWidth="1"/>
    <col min="13575" max="13575" width="14" style="3" customWidth="1"/>
    <col min="13576" max="13824" width="9" style="3"/>
    <col min="13825" max="13825" width="6.140625" style="3" customWidth="1"/>
    <col min="13826" max="13826" width="12.28515625" style="3" customWidth="1"/>
    <col min="13827" max="13827" width="41.7109375" style="3" customWidth="1"/>
    <col min="13828" max="13828" width="4.42578125" style="3" customWidth="1"/>
    <col min="13829" max="13829" width="13.140625" style="3" customWidth="1"/>
    <col min="13830" max="13830" width="15.5703125" style="3" customWidth="1"/>
    <col min="13831" max="13831" width="14" style="3" customWidth="1"/>
    <col min="13832" max="14080" width="9" style="3"/>
    <col min="14081" max="14081" width="6.140625" style="3" customWidth="1"/>
    <col min="14082" max="14082" width="12.28515625" style="3" customWidth="1"/>
    <col min="14083" max="14083" width="41.7109375" style="3" customWidth="1"/>
    <col min="14084" max="14084" width="4.42578125" style="3" customWidth="1"/>
    <col min="14085" max="14085" width="13.140625" style="3" customWidth="1"/>
    <col min="14086" max="14086" width="15.5703125" style="3" customWidth="1"/>
    <col min="14087" max="14087" width="14" style="3" customWidth="1"/>
    <col min="14088" max="14336" width="9" style="3"/>
    <col min="14337" max="14337" width="6.140625" style="3" customWidth="1"/>
    <col min="14338" max="14338" width="12.28515625" style="3" customWidth="1"/>
    <col min="14339" max="14339" width="41.7109375" style="3" customWidth="1"/>
    <col min="14340" max="14340" width="4.42578125" style="3" customWidth="1"/>
    <col min="14341" max="14341" width="13.140625" style="3" customWidth="1"/>
    <col min="14342" max="14342" width="15.5703125" style="3" customWidth="1"/>
    <col min="14343" max="14343" width="14" style="3" customWidth="1"/>
    <col min="14344" max="14592" width="9" style="3"/>
    <col min="14593" max="14593" width="6.140625" style="3" customWidth="1"/>
    <col min="14594" max="14594" width="12.28515625" style="3" customWidth="1"/>
    <col min="14595" max="14595" width="41.7109375" style="3" customWidth="1"/>
    <col min="14596" max="14596" width="4.42578125" style="3" customWidth="1"/>
    <col min="14597" max="14597" width="13.140625" style="3" customWidth="1"/>
    <col min="14598" max="14598" width="15.5703125" style="3" customWidth="1"/>
    <col min="14599" max="14599" width="14" style="3" customWidth="1"/>
    <col min="14600" max="14848" width="9" style="3"/>
    <col min="14849" max="14849" width="6.140625" style="3" customWidth="1"/>
    <col min="14850" max="14850" width="12.28515625" style="3" customWidth="1"/>
    <col min="14851" max="14851" width="41.7109375" style="3" customWidth="1"/>
    <col min="14852" max="14852" width="4.42578125" style="3" customWidth="1"/>
    <col min="14853" max="14853" width="13.140625" style="3" customWidth="1"/>
    <col min="14854" max="14854" width="15.5703125" style="3" customWidth="1"/>
    <col min="14855" max="14855" width="14" style="3" customWidth="1"/>
    <col min="14856" max="15104" width="9" style="3"/>
    <col min="15105" max="15105" width="6.140625" style="3" customWidth="1"/>
    <col min="15106" max="15106" width="12.28515625" style="3" customWidth="1"/>
    <col min="15107" max="15107" width="41.7109375" style="3" customWidth="1"/>
    <col min="15108" max="15108" width="4.42578125" style="3" customWidth="1"/>
    <col min="15109" max="15109" width="13.140625" style="3" customWidth="1"/>
    <col min="15110" max="15110" width="15.5703125" style="3" customWidth="1"/>
    <col min="15111" max="15111" width="14" style="3" customWidth="1"/>
    <col min="15112" max="15360" width="9" style="3"/>
    <col min="15361" max="15361" width="6.140625" style="3" customWidth="1"/>
    <col min="15362" max="15362" width="12.28515625" style="3" customWidth="1"/>
    <col min="15363" max="15363" width="41.7109375" style="3" customWidth="1"/>
    <col min="15364" max="15364" width="4.42578125" style="3" customWidth="1"/>
    <col min="15365" max="15365" width="13.140625" style="3" customWidth="1"/>
    <col min="15366" max="15366" width="15.5703125" style="3" customWidth="1"/>
    <col min="15367" max="15367" width="14" style="3" customWidth="1"/>
    <col min="15368" max="15616" width="9" style="3"/>
    <col min="15617" max="15617" width="6.140625" style="3" customWidth="1"/>
    <col min="15618" max="15618" width="12.28515625" style="3" customWidth="1"/>
    <col min="15619" max="15619" width="41.7109375" style="3" customWidth="1"/>
    <col min="15620" max="15620" width="4.42578125" style="3" customWidth="1"/>
    <col min="15621" max="15621" width="13.140625" style="3" customWidth="1"/>
    <col min="15622" max="15622" width="15.5703125" style="3" customWidth="1"/>
    <col min="15623" max="15623" width="14" style="3" customWidth="1"/>
    <col min="15624" max="15872" width="9" style="3"/>
    <col min="15873" max="15873" width="6.140625" style="3" customWidth="1"/>
    <col min="15874" max="15874" width="12.28515625" style="3" customWidth="1"/>
    <col min="15875" max="15875" width="41.7109375" style="3" customWidth="1"/>
    <col min="15876" max="15876" width="4.42578125" style="3" customWidth="1"/>
    <col min="15877" max="15877" width="13.140625" style="3" customWidth="1"/>
    <col min="15878" max="15878" width="15.5703125" style="3" customWidth="1"/>
    <col min="15879" max="15879" width="14" style="3" customWidth="1"/>
    <col min="15880" max="16128" width="9" style="3"/>
    <col min="16129" max="16129" width="6.140625" style="3" customWidth="1"/>
    <col min="16130" max="16130" width="12.28515625" style="3" customWidth="1"/>
    <col min="16131" max="16131" width="41.7109375" style="3" customWidth="1"/>
    <col min="16132" max="16132" width="4.42578125" style="3" customWidth="1"/>
    <col min="16133" max="16133" width="13.140625" style="3" customWidth="1"/>
    <col min="16134" max="16134" width="15.5703125" style="3" customWidth="1"/>
    <col min="16135" max="16135" width="14" style="3" customWidth="1"/>
    <col min="16136" max="16384" width="9" style="3"/>
  </cols>
  <sheetData>
    <row r="1" spans="1:7" ht="27.75" customHeight="1">
      <c r="A1" s="1" t="s">
        <v>0</v>
      </c>
      <c r="B1" s="1"/>
      <c r="C1" s="1"/>
      <c r="D1" s="1"/>
      <c r="E1" s="2"/>
      <c r="F1" s="1"/>
      <c r="G1" s="1"/>
    </row>
    <row r="2" spans="1:7" ht="12.75" customHeight="1">
      <c r="A2" s="4" t="s">
        <v>1</v>
      </c>
      <c r="B2" s="5"/>
      <c r="C2" s="5"/>
      <c r="D2" s="5"/>
      <c r="E2" s="6"/>
      <c r="F2" s="5"/>
      <c r="G2" s="5"/>
    </row>
    <row r="3" spans="1:7" ht="12.75" customHeight="1">
      <c r="A3" s="4" t="s">
        <v>2</v>
      </c>
      <c r="B3" s="5"/>
      <c r="C3" s="5"/>
      <c r="D3" s="5"/>
      <c r="E3" s="6"/>
      <c r="F3" s="5"/>
      <c r="G3" s="5"/>
    </row>
    <row r="4" spans="1:7" ht="13.5" customHeight="1">
      <c r="A4" s="4"/>
      <c r="B4" s="4"/>
      <c r="C4" s="7"/>
      <c r="D4" s="5"/>
      <c r="E4" s="6"/>
      <c r="F4" s="5"/>
      <c r="G4" s="5"/>
    </row>
    <row r="5" spans="1:7" ht="6.75" customHeight="1">
      <c r="A5" s="5"/>
      <c r="B5" s="5"/>
      <c r="C5" s="5"/>
      <c r="D5" s="5"/>
      <c r="E5" s="3"/>
      <c r="F5" s="5"/>
      <c r="G5" s="5"/>
    </row>
    <row r="6" spans="1:7" ht="13.5" customHeight="1">
      <c r="A6" s="5" t="s">
        <v>3</v>
      </c>
      <c r="B6" s="8"/>
      <c r="C6" s="8"/>
      <c r="D6" s="8"/>
      <c r="F6" s="10"/>
      <c r="G6" s="10"/>
    </row>
    <row r="7" spans="1:7" ht="13.5" customHeight="1">
      <c r="A7" s="5" t="s">
        <v>4</v>
      </c>
      <c r="B7" s="8"/>
      <c r="C7" s="8"/>
      <c r="D7" s="8"/>
      <c r="F7" s="11" t="s">
        <v>1002</v>
      </c>
      <c r="G7" s="12"/>
    </row>
    <row r="8" spans="1:7" ht="13.5" customHeight="1">
      <c r="A8" s="5" t="s">
        <v>5</v>
      </c>
      <c r="B8" s="8"/>
      <c r="C8" s="8"/>
      <c r="D8" s="8"/>
      <c r="F8" s="5" t="s">
        <v>1003</v>
      </c>
      <c r="G8" s="10"/>
    </row>
    <row r="9" spans="1:7" ht="6.75" customHeight="1">
      <c r="A9" s="13"/>
      <c r="B9" s="13"/>
      <c r="C9" s="13"/>
      <c r="D9" s="13"/>
      <c r="E9" s="3"/>
      <c r="F9" s="13"/>
      <c r="G9" s="13"/>
    </row>
    <row r="10" spans="1:7" ht="22.5" customHeight="1">
      <c r="A10" s="14" t="s">
        <v>6</v>
      </c>
      <c r="B10" s="14" t="s">
        <v>7</v>
      </c>
      <c r="C10" s="14" t="s">
        <v>8</v>
      </c>
      <c r="D10" s="14" t="s">
        <v>9</v>
      </c>
      <c r="E10" s="15" t="s">
        <v>10</v>
      </c>
      <c r="F10" s="14" t="s">
        <v>11</v>
      </c>
      <c r="G10" s="14" t="s">
        <v>12</v>
      </c>
    </row>
    <row r="11" spans="1:7" ht="12.75" hidden="1" customHeight="1">
      <c r="A11" s="16" t="s">
        <v>13</v>
      </c>
      <c r="B11" s="16" t="s">
        <v>14</v>
      </c>
      <c r="C11" s="16" t="s">
        <v>15</v>
      </c>
      <c r="D11" s="16" t="s">
        <v>16</v>
      </c>
      <c r="E11" s="15" t="s">
        <v>17</v>
      </c>
      <c r="F11" s="16" t="s">
        <v>18</v>
      </c>
      <c r="G11" s="16" t="s">
        <v>19</v>
      </c>
    </row>
    <row r="12" spans="1:7" ht="4.5" customHeight="1">
      <c r="A12" s="13"/>
      <c r="B12" s="13"/>
      <c r="C12" s="13"/>
      <c r="D12" s="13"/>
      <c r="E12" s="3"/>
      <c r="F12" s="13"/>
      <c r="G12" s="13"/>
    </row>
    <row r="13" spans="1:7" ht="30.75" customHeight="1">
      <c r="A13" s="17"/>
      <c r="B13" s="18" t="s">
        <v>20</v>
      </c>
      <c r="C13" s="18" t="s">
        <v>21</v>
      </c>
      <c r="D13" s="18"/>
      <c r="E13" s="19"/>
      <c r="F13" s="20"/>
      <c r="G13" s="20"/>
    </row>
    <row r="14" spans="1:7" ht="28.5" customHeight="1">
      <c r="A14" s="21"/>
      <c r="B14" s="22" t="s">
        <v>22</v>
      </c>
      <c r="C14" s="22" t="s">
        <v>23</v>
      </c>
      <c r="D14" s="22"/>
      <c r="E14" s="23"/>
      <c r="F14" s="24"/>
      <c r="G14" s="24"/>
    </row>
    <row r="15" spans="1:7" ht="13.5" customHeight="1">
      <c r="A15" s="25">
        <v>1</v>
      </c>
      <c r="B15" s="26" t="s">
        <v>24</v>
      </c>
      <c r="C15" s="26" t="s">
        <v>25</v>
      </c>
      <c r="D15" s="26" t="s">
        <v>26</v>
      </c>
      <c r="E15" s="27">
        <v>1</v>
      </c>
      <c r="F15" s="28"/>
      <c r="G15" s="28"/>
    </row>
    <row r="16" spans="1:7" ht="13.5" customHeight="1">
      <c r="A16" s="29">
        <v>2</v>
      </c>
      <c r="B16" s="30" t="s">
        <v>27</v>
      </c>
      <c r="C16" s="30" t="s">
        <v>28</v>
      </c>
      <c r="D16" s="30" t="s">
        <v>26</v>
      </c>
      <c r="E16" s="31">
        <v>1</v>
      </c>
      <c r="F16" s="32"/>
      <c r="G16" s="32"/>
    </row>
    <row r="17" spans="1:7" ht="13.5" customHeight="1">
      <c r="A17" s="25">
        <v>3</v>
      </c>
      <c r="B17" s="26" t="s">
        <v>29</v>
      </c>
      <c r="C17" s="26" t="s">
        <v>30</v>
      </c>
      <c r="D17" s="26" t="s">
        <v>26</v>
      </c>
      <c r="E17" s="27">
        <v>1</v>
      </c>
      <c r="F17" s="28"/>
      <c r="G17" s="28"/>
    </row>
    <row r="18" spans="1:7" ht="13.5" customHeight="1">
      <c r="A18" s="29">
        <v>4</v>
      </c>
      <c r="B18" s="30" t="s">
        <v>31</v>
      </c>
      <c r="C18" s="30" t="s">
        <v>32</v>
      </c>
      <c r="D18" s="30" t="s">
        <v>33</v>
      </c>
      <c r="E18" s="31">
        <v>1</v>
      </c>
      <c r="F18" s="32"/>
      <c r="G18" s="32"/>
    </row>
    <row r="19" spans="1:7" ht="13.5" customHeight="1">
      <c r="A19" s="25">
        <v>5</v>
      </c>
      <c r="B19" s="26" t="s">
        <v>34</v>
      </c>
      <c r="C19" s="26" t="s">
        <v>35</v>
      </c>
      <c r="D19" s="26" t="s">
        <v>26</v>
      </c>
      <c r="E19" s="27">
        <v>5</v>
      </c>
      <c r="F19" s="28"/>
      <c r="G19" s="28"/>
    </row>
    <row r="20" spans="1:7" ht="13.5" customHeight="1">
      <c r="A20" s="25">
        <v>6</v>
      </c>
      <c r="B20" s="26" t="s">
        <v>36</v>
      </c>
      <c r="C20" s="26" t="s">
        <v>37</v>
      </c>
      <c r="D20" s="26" t="s">
        <v>26</v>
      </c>
      <c r="E20" s="27">
        <v>3</v>
      </c>
      <c r="F20" s="28"/>
      <c r="G20" s="28"/>
    </row>
    <row r="21" spans="1:7" ht="13.5" customHeight="1">
      <c r="A21" s="29">
        <v>7</v>
      </c>
      <c r="B21" s="30" t="s">
        <v>38</v>
      </c>
      <c r="C21" s="30" t="s">
        <v>39</v>
      </c>
      <c r="D21" s="30" t="s">
        <v>26</v>
      </c>
      <c r="E21" s="31">
        <v>1</v>
      </c>
      <c r="F21" s="32"/>
      <c r="G21" s="32"/>
    </row>
    <row r="22" spans="1:7" ht="13.5" customHeight="1">
      <c r="A22" s="29">
        <v>8</v>
      </c>
      <c r="B22" s="30" t="s">
        <v>40</v>
      </c>
      <c r="C22" s="30" t="s">
        <v>41</v>
      </c>
      <c r="D22" s="30" t="s">
        <v>26</v>
      </c>
      <c r="E22" s="31">
        <v>1</v>
      </c>
      <c r="F22" s="32"/>
      <c r="G22" s="32"/>
    </row>
    <row r="23" spans="1:7" ht="13.5" customHeight="1">
      <c r="A23" s="29">
        <v>9</v>
      </c>
      <c r="B23" s="30" t="s">
        <v>42</v>
      </c>
      <c r="C23" s="30" t="s">
        <v>43</v>
      </c>
      <c r="D23" s="30" t="s">
        <v>26</v>
      </c>
      <c r="E23" s="31">
        <v>1</v>
      </c>
      <c r="F23" s="32"/>
      <c r="G23" s="32"/>
    </row>
    <row r="24" spans="1:7" ht="24" customHeight="1">
      <c r="A24" s="25">
        <v>10</v>
      </c>
      <c r="B24" s="26" t="s">
        <v>44</v>
      </c>
      <c r="C24" s="26" t="s">
        <v>45</v>
      </c>
      <c r="D24" s="26" t="s">
        <v>26</v>
      </c>
      <c r="E24" s="27">
        <v>2</v>
      </c>
      <c r="F24" s="28"/>
      <c r="G24" s="28"/>
    </row>
    <row r="25" spans="1:7" ht="13.5" customHeight="1">
      <c r="A25" s="29">
        <v>11</v>
      </c>
      <c r="B25" s="30" t="s">
        <v>46</v>
      </c>
      <c r="C25" s="30" t="s">
        <v>47</v>
      </c>
      <c r="D25" s="30" t="s">
        <v>33</v>
      </c>
      <c r="E25" s="31">
        <v>2</v>
      </c>
      <c r="F25" s="32"/>
      <c r="G25" s="32"/>
    </row>
    <row r="26" spans="1:7" ht="24" customHeight="1">
      <c r="A26" s="25">
        <v>12</v>
      </c>
      <c r="B26" s="26" t="s">
        <v>48</v>
      </c>
      <c r="C26" s="26" t="s">
        <v>49</v>
      </c>
      <c r="D26" s="26" t="s">
        <v>50</v>
      </c>
      <c r="E26" s="27">
        <v>1</v>
      </c>
      <c r="F26" s="28"/>
      <c r="G26" s="28"/>
    </row>
    <row r="27" spans="1:7" ht="13.5" customHeight="1">
      <c r="A27" s="29">
        <v>13</v>
      </c>
      <c r="B27" s="30" t="s">
        <v>51</v>
      </c>
      <c r="C27" s="30" t="s">
        <v>52</v>
      </c>
      <c r="D27" s="30" t="s">
        <v>50</v>
      </c>
      <c r="E27" s="31">
        <v>1</v>
      </c>
      <c r="F27" s="32"/>
      <c r="G27" s="32"/>
    </row>
    <row r="28" spans="1:7" ht="13.5" customHeight="1">
      <c r="A28" s="25">
        <v>14</v>
      </c>
      <c r="B28" s="26" t="s">
        <v>53</v>
      </c>
      <c r="C28" s="26" t="s">
        <v>54</v>
      </c>
      <c r="D28" s="26" t="s">
        <v>26</v>
      </c>
      <c r="E28" s="27">
        <v>1</v>
      </c>
      <c r="F28" s="28"/>
      <c r="G28" s="28"/>
    </row>
    <row r="29" spans="1:7" ht="13.5" customHeight="1">
      <c r="A29" s="29">
        <v>15</v>
      </c>
      <c r="B29" s="30" t="s">
        <v>55</v>
      </c>
      <c r="C29" s="30" t="s">
        <v>56</v>
      </c>
      <c r="D29" s="30" t="s">
        <v>33</v>
      </c>
      <c r="E29" s="31">
        <v>1</v>
      </c>
      <c r="F29" s="32"/>
      <c r="G29" s="32"/>
    </row>
    <row r="30" spans="1:7" ht="13.5" customHeight="1">
      <c r="A30" s="25">
        <v>16</v>
      </c>
      <c r="B30" s="26" t="s">
        <v>57</v>
      </c>
      <c r="C30" s="26" t="s">
        <v>58</v>
      </c>
      <c r="D30" s="26" t="s">
        <v>26</v>
      </c>
      <c r="E30" s="27">
        <v>18</v>
      </c>
      <c r="F30" s="28"/>
      <c r="G30" s="28"/>
    </row>
    <row r="31" spans="1:7" ht="13.5" customHeight="1">
      <c r="A31" s="29">
        <v>17</v>
      </c>
      <c r="B31" s="30" t="s">
        <v>59</v>
      </c>
      <c r="C31" s="30" t="s">
        <v>60</v>
      </c>
      <c r="D31" s="30" t="s">
        <v>26</v>
      </c>
      <c r="E31" s="31">
        <v>15</v>
      </c>
      <c r="F31" s="32"/>
      <c r="G31" s="32"/>
    </row>
    <row r="32" spans="1:7" ht="13.5" customHeight="1">
      <c r="A32" s="29">
        <v>18</v>
      </c>
      <c r="B32" s="30" t="s">
        <v>61</v>
      </c>
      <c r="C32" s="30" t="s">
        <v>62</v>
      </c>
      <c r="D32" s="30" t="s">
        <v>26</v>
      </c>
      <c r="E32" s="31">
        <v>15</v>
      </c>
      <c r="F32" s="32"/>
      <c r="G32" s="32"/>
    </row>
    <row r="33" spans="1:7" ht="13.5" customHeight="1">
      <c r="A33" s="29">
        <v>19</v>
      </c>
      <c r="B33" s="30" t="s">
        <v>63</v>
      </c>
      <c r="C33" s="30" t="s">
        <v>64</v>
      </c>
      <c r="D33" s="30" t="s">
        <v>26</v>
      </c>
      <c r="E33" s="31">
        <v>3</v>
      </c>
      <c r="F33" s="32"/>
      <c r="G33" s="32"/>
    </row>
    <row r="34" spans="1:7" ht="24" customHeight="1">
      <c r="A34" s="25">
        <v>20</v>
      </c>
      <c r="B34" s="26" t="s">
        <v>65</v>
      </c>
      <c r="C34" s="26" t="s">
        <v>66</v>
      </c>
      <c r="D34" s="26" t="s">
        <v>20</v>
      </c>
      <c r="E34" s="27">
        <v>80</v>
      </c>
      <c r="F34" s="28"/>
      <c r="G34" s="28"/>
    </row>
    <row r="35" spans="1:7" ht="13.5" customHeight="1">
      <c r="A35" s="29">
        <v>21</v>
      </c>
      <c r="B35" s="30" t="s">
        <v>67</v>
      </c>
      <c r="C35" s="30" t="s">
        <v>68</v>
      </c>
      <c r="D35" s="30" t="s">
        <v>20</v>
      </c>
      <c r="E35" s="31">
        <v>70</v>
      </c>
      <c r="F35" s="32"/>
      <c r="G35" s="32"/>
    </row>
    <row r="36" spans="1:7" ht="13.5" customHeight="1">
      <c r="A36" s="29">
        <v>22</v>
      </c>
      <c r="B36" s="30" t="s">
        <v>69</v>
      </c>
      <c r="C36" s="30" t="s">
        <v>70</v>
      </c>
      <c r="D36" s="30" t="s">
        <v>20</v>
      </c>
      <c r="E36" s="31">
        <v>10</v>
      </c>
      <c r="F36" s="32"/>
      <c r="G36" s="32"/>
    </row>
    <row r="37" spans="1:7" ht="24" customHeight="1">
      <c r="A37" s="25">
        <v>23</v>
      </c>
      <c r="B37" s="26" t="s">
        <v>71</v>
      </c>
      <c r="C37" s="26" t="s">
        <v>72</v>
      </c>
      <c r="D37" s="26" t="s">
        <v>73</v>
      </c>
      <c r="E37" s="27">
        <v>12</v>
      </c>
      <c r="F37" s="28"/>
      <c r="G37" s="28"/>
    </row>
    <row r="38" spans="1:7" ht="24" customHeight="1">
      <c r="A38" s="29">
        <v>24</v>
      </c>
      <c r="B38" s="30" t="s">
        <v>74</v>
      </c>
      <c r="C38" s="30" t="s">
        <v>75</v>
      </c>
      <c r="D38" s="30" t="s">
        <v>73</v>
      </c>
      <c r="E38" s="31">
        <v>12</v>
      </c>
      <c r="F38" s="32"/>
      <c r="G38" s="32"/>
    </row>
    <row r="39" spans="1:7" ht="24" customHeight="1">
      <c r="A39" s="29">
        <v>25</v>
      </c>
      <c r="B39" s="30" t="s">
        <v>76</v>
      </c>
      <c r="C39" s="30" t="s">
        <v>77</v>
      </c>
      <c r="D39" s="30" t="s">
        <v>73</v>
      </c>
      <c r="E39" s="31">
        <v>12</v>
      </c>
      <c r="F39" s="32"/>
      <c r="G39" s="32"/>
    </row>
    <row r="40" spans="1:7" ht="13.5" customHeight="1">
      <c r="A40" s="29">
        <v>26</v>
      </c>
      <c r="B40" s="30" t="s">
        <v>78</v>
      </c>
      <c r="C40" s="30" t="s">
        <v>79</v>
      </c>
      <c r="D40" s="30" t="s">
        <v>50</v>
      </c>
      <c r="E40" s="31">
        <v>6</v>
      </c>
      <c r="F40" s="32"/>
      <c r="G40" s="32"/>
    </row>
    <row r="41" spans="1:7" ht="24" customHeight="1">
      <c r="A41" s="29">
        <v>27</v>
      </c>
      <c r="B41" s="30" t="s">
        <v>80</v>
      </c>
      <c r="C41" s="30" t="s">
        <v>81</v>
      </c>
      <c r="D41" s="30" t="s">
        <v>50</v>
      </c>
      <c r="E41" s="31">
        <v>12</v>
      </c>
      <c r="F41" s="32"/>
      <c r="G41" s="32"/>
    </row>
    <row r="42" spans="1:7" ht="24" customHeight="1">
      <c r="A42" s="29">
        <v>28</v>
      </c>
      <c r="B42" s="30" t="s">
        <v>82</v>
      </c>
      <c r="C42" s="30" t="s">
        <v>83</v>
      </c>
      <c r="D42" s="30" t="s">
        <v>73</v>
      </c>
      <c r="E42" s="31">
        <v>12</v>
      </c>
      <c r="F42" s="32"/>
      <c r="G42" s="32"/>
    </row>
    <row r="43" spans="1:7" ht="13.5" customHeight="1">
      <c r="A43" s="25">
        <v>29</v>
      </c>
      <c r="B43" s="26" t="s">
        <v>84</v>
      </c>
      <c r="C43" s="26" t="s">
        <v>85</v>
      </c>
      <c r="D43" s="26" t="s">
        <v>26</v>
      </c>
      <c r="E43" s="27">
        <v>12</v>
      </c>
      <c r="F43" s="28"/>
      <c r="G43" s="28"/>
    </row>
    <row r="44" spans="1:7" ht="13.5" customHeight="1">
      <c r="A44" s="29">
        <v>30</v>
      </c>
      <c r="B44" s="30" t="s">
        <v>86</v>
      </c>
      <c r="C44" s="30" t="s">
        <v>87</v>
      </c>
      <c r="D44" s="30" t="s">
        <v>50</v>
      </c>
      <c r="E44" s="31">
        <v>12</v>
      </c>
      <c r="F44" s="32"/>
      <c r="G44" s="32"/>
    </row>
    <row r="45" spans="1:7" ht="13.5" customHeight="1">
      <c r="A45" s="29">
        <v>31</v>
      </c>
      <c r="B45" s="30" t="s">
        <v>88</v>
      </c>
      <c r="C45" s="30" t="s">
        <v>89</v>
      </c>
      <c r="D45" s="30" t="s">
        <v>50</v>
      </c>
      <c r="E45" s="31">
        <v>1</v>
      </c>
      <c r="F45" s="32"/>
      <c r="G45" s="32"/>
    </row>
    <row r="46" spans="1:7" ht="13.5" customHeight="1">
      <c r="A46" s="29">
        <v>32</v>
      </c>
      <c r="B46" s="30" t="s">
        <v>90</v>
      </c>
      <c r="C46" s="30" t="s">
        <v>91</v>
      </c>
      <c r="D46" s="30" t="s">
        <v>50</v>
      </c>
      <c r="E46" s="31">
        <v>24</v>
      </c>
      <c r="F46" s="32"/>
      <c r="G46" s="32"/>
    </row>
    <row r="47" spans="1:7" ht="13.5" customHeight="1">
      <c r="A47" s="25">
        <v>33</v>
      </c>
      <c r="B47" s="26" t="s">
        <v>92</v>
      </c>
      <c r="C47" s="26" t="s">
        <v>93</v>
      </c>
      <c r="D47" s="26" t="s">
        <v>20</v>
      </c>
      <c r="E47" s="27">
        <v>12</v>
      </c>
      <c r="F47" s="28"/>
      <c r="G47" s="28"/>
    </row>
    <row r="48" spans="1:7" ht="13.5" customHeight="1">
      <c r="A48" s="25">
        <v>34</v>
      </c>
      <c r="B48" s="26" t="s">
        <v>94</v>
      </c>
      <c r="C48" s="26" t="s">
        <v>95</v>
      </c>
      <c r="D48" s="26" t="s">
        <v>73</v>
      </c>
      <c r="E48" s="27">
        <v>30</v>
      </c>
      <c r="F48" s="28"/>
      <c r="G48" s="28"/>
    </row>
    <row r="49" spans="1:7" ht="13.5" customHeight="1">
      <c r="A49" s="29">
        <v>35</v>
      </c>
      <c r="B49" s="30" t="s">
        <v>96</v>
      </c>
      <c r="C49" s="30" t="s">
        <v>97</v>
      </c>
      <c r="D49" s="30" t="s">
        <v>73</v>
      </c>
      <c r="E49" s="31">
        <v>30</v>
      </c>
      <c r="F49" s="32"/>
      <c r="G49" s="32"/>
    </row>
    <row r="50" spans="1:7" ht="24" customHeight="1">
      <c r="A50" s="25">
        <v>36</v>
      </c>
      <c r="B50" s="26" t="s">
        <v>98</v>
      </c>
      <c r="C50" s="26" t="s">
        <v>99</v>
      </c>
      <c r="D50" s="26" t="s">
        <v>73</v>
      </c>
      <c r="E50" s="27">
        <v>50</v>
      </c>
      <c r="F50" s="28"/>
      <c r="G50" s="28"/>
    </row>
    <row r="51" spans="1:7" ht="13.5" customHeight="1">
      <c r="A51" s="29">
        <v>37</v>
      </c>
      <c r="B51" s="30" t="s">
        <v>100</v>
      </c>
      <c r="C51" s="30" t="s">
        <v>101</v>
      </c>
      <c r="D51" s="30" t="s">
        <v>73</v>
      </c>
      <c r="E51" s="31">
        <v>50</v>
      </c>
      <c r="F51" s="32"/>
      <c r="G51" s="32"/>
    </row>
    <row r="52" spans="1:7" ht="24" customHeight="1">
      <c r="A52" s="25">
        <v>38</v>
      </c>
      <c r="B52" s="26" t="s">
        <v>102</v>
      </c>
      <c r="C52" s="26" t="s">
        <v>103</v>
      </c>
      <c r="D52" s="26" t="s">
        <v>73</v>
      </c>
      <c r="E52" s="27">
        <v>10</v>
      </c>
      <c r="F52" s="28"/>
      <c r="G52" s="28"/>
    </row>
    <row r="53" spans="1:7" ht="13.5" customHeight="1">
      <c r="A53" s="29">
        <v>39</v>
      </c>
      <c r="B53" s="30" t="s">
        <v>104</v>
      </c>
      <c r="C53" s="30" t="s">
        <v>105</v>
      </c>
      <c r="D53" s="30" t="s">
        <v>73</v>
      </c>
      <c r="E53" s="31">
        <v>10</v>
      </c>
      <c r="F53" s="32"/>
      <c r="G53" s="32"/>
    </row>
    <row r="54" spans="1:7" ht="13.5" customHeight="1">
      <c r="A54" s="25">
        <v>40</v>
      </c>
      <c r="B54" s="26" t="s">
        <v>106</v>
      </c>
      <c r="C54" s="26" t="s">
        <v>107</v>
      </c>
      <c r="D54" s="26" t="s">
        <v>20</v>
      </c>
      <c r="E54" s="27">
        <v>230</v>
      </c>
      <c r="F54" s="28"/>
      <c r="G54" s="28"/>
    </row>
    <row r="55" spans="1:7" ht="13.5" customHeight="1">
      <c r="A55" s="25">
        <v>41</v>
      </c>
      <c r="B55" s="26" t="s">
        <v>108</v>
      </c>
      <c r="C55" s="26" t="s">
        <v>109</v>
      </c>
      <c r="D55" s="26" t="s">
        <v>26</v>
      </c>
      <c r="E55" s="27">
        <v>48</v>
      </c>
      <c r="F55" s="28"/>
      <c r="G55" s="28"/>
    </row>
    <row r="56" spans="1:7" ht="13.5" customHeight="1">
      <c r="A56" s="25">
        <v>42</v>
      </c>
      <c r="B56" s="26" t="s">
        <v>110</v>
      </c>
      <c r="C56" s="26" t="s">
        <v>111</v>
      </c>
      <c r="D56" s="26" t="s">
        <v>26</v>
      </c>
      <c r="E56" s="27">
        <v>48</v>
      </c>
      <c r="F56" s="28"/>
      <c r="G56" s="28"/>
    </row>
    <row r="57" spans="1:7" ht="13.5" customHeight="1">
      <c r="A57" s="29">
        <v>43</v>
      </c>
      <c r="B57" s="30" t="s">
        <v>112</v>
      </c>
      <c r="C57" s="30" t="s">
        <v>113</v>
      </c>
      <c r="D57" s="30" t="s">
        <v>20</v>
      </c>
      <c r="E57" s="31">
        <v>10</v>
      </c>
      <c r="F57" s="32"/>
      <c r="G57" s="32"/>
    </row>
    <row r="58" spans="1:7" ht="13.5" customHeight="1">
      <c r="A58" s="29">
        <v>44</v>
      </c>
      <c r="B58" s="30" t="s">
        <v>114</v>
      </c>
      <c r="C58" s="30" t="s">
        <v>115</v>
      </c>
      <c r="D58" s="30" t="s">
        <v>20</v>
      </c>
      <c r="E58" s="31">
        <v>30</v>
      </c>
      <c r="F58" s="32"/>
      <c r="G58" s="32"/>
    </row>
    <row r="59" spans="1:7" ht="13.5" customHeight="1">
      <c r="A59" s="29">
        <v>45</v>
      </c>
      <c r="B59" s="30" t="s">
        <v>116</v>
      </c>
      <c r="C59" s="30" t="s">
        <v>117</v>
      </c>
      <c r="D59" s="30" t="s">
        <v>73</v>
      </c>
      <c r="E59" s="31">
        <v>25</v>
      </c>
      <c r="F59" s="32"/>
      <c r="G59" s="32"/>
    </row>
    <row r="60" spans="1:7" ht="13.5" customHeight="1">
      <c r="A60" s="29">
        <v>46</v>
      </c>
      <c r="B60" s="30" t="s">
        <v>118</v>
      </c>
      <c r="C60" s="30" t="s">
        <v>119</v>
      </c>
      <c r="D60" s="30" t="s">
        <v>73</v>
      </c>
      <c r="E60" s="31">
        <v>10</v>
      </c>
      <c r="F60" s="32"/>
      <c r="G60" s="32"/>
    </row>
    <row r="61" spans="1:7" ht="13.5" customHeight="1">
      <c r="A61" s="29">
        <v>47</v>
      </c>
      <c r="B61" s="30" t="s">
        <v>120</v>
      </c>
      <c r="C61" s="30" t="s">
        <v>121</v>
      </c>
      <c r="D61" s="30" t="s">
        <v>20</v>
      </c>
      <c r="E61" s="31">
        <v>60</v>
      </c>
      <c r="F61" s="32"/>
      <c r="G61" s="32"/>
    </row>
    <row r="62" spans="1:7" ht="13.5" customHeight="1">
      <c r="A62" s="29">
        <v>48</v>
      </c>
      <c r="B62" s="30" t="s">
        <v>122</v>
      </c>
      <c r="C62" s="30" t="s">
        <v>123</v>
      </c>
      <c r="D62" s="30" t="s">
        <v>73</v>
      </c>
      <c r="E62" s="31">
        <v>15</v>
      </c>
      <c r="F62" s="32"/>
      <c r="G62" s="32"/>
    </row>
    <row r="63" spans="1:7" ht="13.5" customHeight="1">
      <c r="A63" s="29">
        <v>49</v>
      </c>
      <c r="B63" s="30" t="s">
        <v>124</v>
      </c>
      <c r="C63" s="30" t="s">
        <v>125</v>
      </c>
      <c r="D63" s="30" t="s">
        <v>73</v>
      </c>
      <c r="E63" s="31">
        <v>10</v>
      </c>
      <c r="F63" s="32"/>
      <c r="G63" s="32"/>
    </row>
    <row r="64" spans="1:7" ht="13.5" customHeight="1">
      <c r="A64" s="29">
        <v>50</v>
      </c>
      <c r="B64" s="30" t="s">
        <v>126</v>
      </c>
      <c r="C64" s="30" t="s">
        <v>127</v>
      </c>
      <c r="D64" s="30" t="s">
        <v>73</v>
      </c>
      <c r="E64" s="31">
        <v>15</v>
      </c>
      <c r="F64" s="32"/>
      <c r="G64" s="32"/>
    </row>
    <row r="65" spans="1:7" ht="13.5" customHeight="1">
      <c r="A65" s="29">
        <v>51</v>
      </c>
      <c r="B65" s="30" t="s">
        <v>128</v>
      </c>
      <c r="C65" s="30" t="s">
        <v>129</v>
      </c>
      <c r="D65" s="30" t="s">
        <v>73</v>
      </c>
      <c r="E65" s="31">
        <v>25</v>
      </c>
      <c r="F65" s="32"/>
      <c r="G65" s="32"/>
    </row>
    <row r="66" spans="1:7" ht="13.5" customHeight="1">
      <c r="A66" s="29">
        <v>52</v>
      </c>
      <c r="B66" s="30" t="s">
        <v>130</v>
      </c>
      <c r="C66" s="30" t="s">
        <v>131</v>
      </c>
      <c r="D66" s="30" t="s">
        <v>73</v>
      </c>
      <c r="E66" s="31">
        <v>30</v>
      </c>
      <c r="F66" s="32"/>
      <c r="G66" s="32"/>
    </row>
    <row r="67" spans="1:7" ht="13.5" customHeight="1">
      <c r="A67" s="25">
        <v>53</v>
      </c>
      <c r="B67" s="26" t="s">
        <v>132</v>
      </c>
      <c r="C67" s="26" t="s">
        <v>133</v>
      </c>
      <c r="D67" s="26" t="s">
        <v>26</v>
      </c>
      <c r="E67" s="27">
        <v>60</v>
      </c>
      <c r="F67" s="28"/>
      <c r="G67" s="28"/>
    </row>
    <row r="68" spans="1:7" ht="13.5" customHeight="1">
      <c r="A68" s="25">
        <v>54</v>
      </c>
      <c r="B68" s="26" t="s">
        <v>134</v>
      </c>
      <c r="C68" s="26" t="s">
        <v>135</v>
      </c>
      <c r="D68" s="26" t="s">
        <v>136</v>
      </c>
      <c r="E68" s="27">
        <v>6</v>
      </c>
      <c r="F68" s="28"/>
      <c r="G68" s="28"/>
    </row>
    <row r="69" spans="1:7" ht="13.5" customHeight="1">
      <c r="A69" s="25">
        <v>55</v>
      </c>
      <c r="B69" s="26" t="s">
        <v>137</v>
      </c>
      <c r="C69" s="26" t="s">
        <v>138</v>
      </c>
      <c r="D69" s="26" t="s">
        <v>136</v>
      </c>
      <c r="E69" s="27">
        <v>20</v>
      </c>
      <c r="F69" s="28"/>
      <c r="G69" s="28"/>
    </row>
    <row r="70" spans="1:7" ht="13.5" customHeight="1">
      <c r="A70" s="29">
        <v>56</v>
      </c>
      <c r="B70" s="30" t="s">
        <v>139</v>
      </c>
      <c r="C70" s="30" t="s">
        <v>140</v>
      </c>
      <c r="D70" s="30" t="s">
        <v>50</v>
      </c>
      <c r="E70" s="31">
        <v>1</v>
      </c>
      <c r="F70" s="32"/>
      <c r="G70" s="32"/>
    </row>
    <row r="71" spans="1:7" ht="30.75" customHeight="1">
      <c r="A71" s="33"/>
      <c r="B71" s="34"/>
      <c r="C71" s="34" t="s">
        <v>141</v>
      </c>
      <c r="D71" s="34"/>
      <c r="E71" s="35"/>
      <c r="F71" s="36"/>
      <c r="G71" s="36"/>
    </row>
  </sheetData>
  <mergeCells count="2">
    <mergeCell ref="A1:G1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5999-66B4-465E-B4BB-B414F6DF6FD5}">
  <dimension ref="A1:AK63"/>
  <sheetViews>
    <sheetView workbookViewId="0">
      <selection activeCell="E3" sqref="E3"/>
    </sheetView>
  </sheetViews>
  <sheetFormatPr defaultColWidth="9.140625" defaultRowHeight="12.75"/>
  <cols>
    <col min="1" max="1" width="6.7109375" style="77" customWidth="1"/>
    <col min="2" max="2" width="3.7109375" style="87" customWidth="1"/>
    <col min="3" max="3" width="13" style="79" customWidth="1"/>
    <col min="4" max="4" width="35.7109375" style="80" customWidth="1"/>
    <col min="5" max="5" width="10.7109375" style="81" customWidth="1"/>
    <col min="6" max="6" width="5.28515625" style="82" customWidth="1"/>
    <col min="7" max="7" width="8.7109375" style="83" customWidth="1"/>
    <col min="8" max="9" width="9.7109375" style="83" hidden="1" customWidth="1"/>
    <col min="10" max="10" width="9.7109375" style="83" customWidth="1"/>
    <col min="11" max="11" width="7.42578125" style="84" hidden="1" customWidth="1"/>
    <col min="12" max="12" width="8.28515625" style="84" hidden="1" customWidth="1"/>
    <col min="13" max="13" width="9.140625" style="81" hidden="1" customWidth="1"/>
    <col min="14" max="14" width="7" style="81" hidden="1" customWidth="1"/>
    <col min="15" max="15" width="3.5703125" style="82" customWidth="1"/>
    <col min="16" max="16" width="12.7109375" style="82" hidden="1" customWidth="1"/>
    <col min="17" max="19" width="13.28515625" style="81" hidden="1" customWidth="1"/>
    <col min="20" max="20" width="10.5703125" style="85" hidden="1" customWidth="1"/>
    <col min="21" max="21" width="10.28515625" style="85" hidden="1" customWidth="1"/>
    <col min="22" max="22" width="5.7109375" style="85" hidden="1" customWidth="1"/>
    <col min="23" max="23" width="9.140625" style="86" hidden="1" customWidth="1"/>
    <col min="24" max="25" width="5.7109375" style="82" hidden="1" customWidth="1"/>
    <col min="26" max="26" width="7.5703125" style="82" hidden="1" customWidth="1"/>
    <col min="27" max="27" width="24.85546875" style="82" hidden="1" customWidth="1"/>
    <col min="28" max="28" width="4.28515625" style="82" hidden="1" customWidth="1"/>
    <col min="29" max="29" width="8.28515625" style="82" hidden="1" customWidth="1"/>
    <col min="30" max="30" width="8.7109375" style="82" hidden="1" customWidth="1"/>
    <col min="31" max="34" width="9.140625" style="82" hidden="1" customWidth="1"/>
    <col min="35" max="35" width="9.140625" style="41"/>
    <col min="36" max="37" width="0" style="41" hidden="1" customWidth="1"/>
    <col min="38" max="16384" width="9.140625" style="41"/>
  </cols>
  <sheetData>
    <row r="1" spans="1:37" ht="24">
      <c r="A1" s="40" t="s">
        <v>142</v>
      </c>
      <c r="B1" s="41"/>
      <c r="C1" s="41"/>
      <c r="D1" s="41"/>
      <c r="E1" s="40" t="s">
        <v>143</v>
      </c>
      <c r="F1" s="41"/>
      <c r="G1" s="42"/>
      <c r="H1" s="41"/>
      <c r="I1" s="41"/>
      <c r="J1" s="42"/>
      <c r="K1" s="43"/>
      <c r="L1" s="41"/>
      <c r="M1" s="41"/>
      <c r="N1" s="41"/>
      <c r="O1" s="41"/>
      <c r="P1" s="41"/>
      <c r="Q1" s="44"/>
      <c r="R1" s="44"/>
      <c r="S1" s="44"/>
      <c r="T1" s="41"/>
      <c r="U1" s="41"/>
      <c r="V1" s="41"/>
      <c r="W1" s="41"/>
      <c r="X1" s="41"/>
      <c r="Y1" s="41"/>
      <c r="Z1" s="45" t="s">
        <v>144</v>
      </c>
      <c r="AA1" s="45" t="s">
        <v>145</v>
      </c>
      <c r="AB1" s="45" t="s">
        <v>146</v>
      </c>
      <c r="AC1" s="45" t="s">
        <v>147</v>
      </c>
      <c r="AD1" s="45" t="s">
        <v>148</v>
      </c>
      <c r="AE1" s="46" t="s">
        <v>149</v>
      </c>
      <c r="AF1" s="47" t="s">
        <v>150</v>
      </c>
      <c r="AG1" s="41"/>
      <c r="AH1" s="41"/>
    </row>
    <row r="2" spans="1:37">
      <c r="A2" s="40" t="s">
        <v>1001</v>
      </c>
      <c r="B2" s="41"/>
      <c r="C2" s="41"/>
      <c r="D2" s="41"/>
      <c r="E2" s="40" t="s">
        <v>151</v>
      </c>
      <c r="F2" s="41"/>
      <c r="G2" s="42"/>
      <c r="H2" s="48"/>
      <c r="I2" s="41"/>
      <c r="J2" s="42"/>
      <c r="K2" s="43"/>
      <c r="L2" s="41"/>
      <c r="M2" s="41"/>
      <c r="N2" s="41"/>
      <c r="O2" s="41"/>
      <c r="P2" s="41"/>
      <c r="Q2" s="44"/>
      <c r="R2" s="44"/>
      <c r="S2" s="44"/>
      <c r="T2" s="41"/>
      <c r="U2" s="41"/>
      <c r="V2" s="41"/>
      <c r="W2" s="41"/>
      <c r="X2" s="41"/>
      <c r="Y2" s="41"/>
      <c r="Z2" s="45" t="s">
        <v>152</v>
      </c>
      <c r="AA2" s="49" t="s">
        <v>153</v>
      </c>
      <c r="AB2" s="49" t="s">
        <v>154</v>
      </c>
      <c r="AC2" s="49"/>
      <c r="AD2" s="50"/>
      <c r="AE2" s="46">
        <v>1</v>
      </c>
      <c r="AF2" s="51">
        <v>123.5</v>
      </c>
      <c r="AG2" s="41"/>
      <c r="AH2" s="41"/>
    </row>
    <row r="3" spans="1:37">
      <c r="A3" s="40" t="s">
        <v>155</v>
      </c>
      <c r="B3" s="41"/>
      <c r="C3" s="41"/>
      <c r="D3" s="41"/>
      <c r="E3" s="40" t="s">
        <v>1000</v>
      </c>
      <c r="F3" s="41"/>
      <c r="G3" s="42"/>
      <c r="H3" s="41"/>
      <c r="I3" s="41"/>
      <c r="J3" s="42"/>
      <c r="K3" s="43"/>
      <c r="L3" s="41"/>
      <c r="M3" s="41"/>
      <c r="N3" s="41"/>
      <c r="O3" s="41"/>
      <c r="P3" s="41"/>
      <c r="Q3" s="44"/>
      <c r="R3" s="44"/>
      <c r="S3" s="44"/>
      <c r="T3" s="41"/>
      <c r="U3" s="41"/>
      <c r="V3" s="41"/>
      <c r="W3" s="41"/>
      <c r="X3" s="41"/>
      <c r="Y3" s="41"/>
      <c r="Z3" s="45" t="s">
        <v>156</v>
      </c>
      <c r="AA3" s="49" t="s">
        <v>157</v>
      </c>
      <c r="AB3" s="49" t="s">
        <v>154</v>
      </c>
      <c r="AC3" s="49" t="s">
        <v>158</v>
      </c>
      <c r="AD3" s="50" t="s">
        <v>159</v>
      </c>
      <c r="AE3" s="46">
        <v>2</v>
      </c>
      <c r="AF3" s="52">
        <v>123.46</v>
      </c>
      <c r="AG3" s="41"/>
      <c r="AH3" s="41"/>
    </row>
    <row r="4" spans="1:37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4"/>
      <c r="R4" s="44"/>
      <c r="S4" s="44"/>
      <c r="T4" s="41"/>
      <c r="U4" s="41"/>
      <c r="V4" s="41"/>
      <c r="W4" s="41"/>
      <c r="X4" s="41"/>
      <c r="Y4" s="41"/>
      <c r="Z4" s="45" t="s">
        <v>160</v>
      </c>
      <c r="AA4" s="49" t="s">
        <v>161</v>
      </c>
      <c r="AB4" s="49" t="s">
        <v>154</v>
      </c>
      <c r="AC4" s="49"/>
      <c r="AD4" s="50"/>
      <c r="AE4" s="46">
        <v>3</v>
      </c>
      <c r="AF4" s="53">
        <v>123.45699999999999</v>
      </c>
      <c r="AG4" s="41"/>
      <c r="AH4" s="41"/>
    </row>
    <row r="5" spans="1:37">
      <c r="A5" s="40" t="s">
        <v>162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4"/>
      <c r="R5" s="44"/>
      <c r="S5" s="44"/>
      <c r="T5" s="41"/>
      <c r="U5" s="41"/>
      <c r="V5" s="41"/>
      <c r="W5" s="41"/>
      <c r="X5" s="41"/>
      <c r="Y5" s="41"/>
      <c r="Z5" s="45" t="s">
        <v>163</v>
      </c>
      <c r="AA5" s="49" t="s">
        <v>157</v>
      </c>
      <c r="AB5" s="49" t="s">
        <v>154</v>
      </c>
      <c r="AC5" s="49" t="s">
        <v>158</v>
      </c>
      <c r="AD5" s="50" t="s">
        <v>159</v>
      </c>
      <c r="AE5" s="46">
        <v>4</v>
      </c>
      <c r="AF5" s="54">
        <v>123.4567</v>
      </c>
      <c r="AG5" s="41"/>
      <c r="AH5" s="41"/>
    </row>
    <row r="6" spans="1:37">
      <c r="A6" s="40" t="s">
        <v>164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4"/>
      <c r="R6" s="44"/>
      <c r="S6" s="44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6" t="s">
        <v>165</v>
      </c>
      <c r="AF6" s="52">
        <v>123.46</v>
      </c>
      <c r="AG6" s="41"/>
      <c r="AH6" s="41"/>
    </row>
    <row r="7" spans="1:37">
      <c r="A7" s="40" t="s">
        <v>166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4"/>
      <c r="R7" s="44"/>
      <c r="S7" s="44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7" ht="13.5">
      <c r="A8" s="41" t="s">
        <v>167</v>
      </c>
      <c r="B8" s="55"/>
      <c r="C8" s="48"/>
      <c r="D8" s="56" t="str">
        <f>CONCATENATE(AA2," ",AB2," ",AC2," ",AD2)</f>
        <v xml:space="preserve">Prehľad rozpočtových nákladov v EUR  </v>
      </c>
      <c r="E8" s="44"/>
      <c r="F8" s="41"/>
      <c r="G8" s="42"/>
      <c r="H8" s="42"/>
      <c r="I8" s="42"/>
      <c r="J8" s="42"/>
      <c r="K8" s="43"/>
      <c r="L8" s="43"/>
      <c r="M8" s="44"/>
      <c r="N8" s="44"/>
      <c r="O8" s="41"/>
      <c r="P8" s="41"/>
      <c r="Q8" s="44"/>
      <c r="R8" s="44"/>
      <c r="S8" s="44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7">
      <c r="A9" s="57" t="s">
        <v>168</v>
      </c>
      <c r="B9" s="57" t="s">
        <v>169</v>
      </c>
      <c r="C9" s="57" t="s">
        <v>7</v>
      </c>
      <c r="D9" s="57" t="s">
        <v>170</v>
      </c>
      <c r="E9" s="57" t="s">
        <v>171</v>
      </c>
      <c r="F9" s="57" t="s">
        <v>172</v>
      </c>
      <c r="G9" s="57" t="s">
        <v>173</v>
      </c>
      <c r="H9" s="57" t="s">
        <v>174</v>
      </c>
      <c r="I9" s="57" t="s">
        <v>175</v>
      </c>
      <c r="J9" s="57" t="s">
        <v>176</v>
      </c>
      <c r="K9" s="58" t="s">
        <v>177</v>
      </c>
      <c r="L9" s="59"/>
      <c r="M9" s="60" t="s">
        <v>178</v>
      </c>
      <c r="N9" s="59"/>
      <c r="O9" s="57" t="s">
        <v>179</v>
      </c>
      <c r="P9" s="61" t="s">
        <v>180</v>
      </c>
      <c r="Q9" s="57" t="s">
        <v>171</v>
      </c>
      <c r="R9" s="57" t="s">
        <v>171</v>
      </c>
      <c r="S9" s="61" t="s">
        <v>171</v>
      </c>
      <c r="T9" s="62" t="s">
        <v>181</v>
      </c>
      <c r="U9" s="63" t="s">
        <v>182</v>
      </c>
      <c r="V9" s="64" t="s">
        <v>183</v>
      </c>
      <c r="W9" s="57" t="s">
        <v>184</v>
      </c>
      <c r="X9" s="57" t="s">
        <v>185</v>
      </c>
      <c r="Y9" s="57" t="s">
        <v>186</v>
      </c>
      <c r="Z9" s="65" t="s">
        <v>187</v>
      </c>
      <c r="AA9" s="65" t="s">
        <v>188</v>
      </c>
      <c r="AB9" s="57" t="s">
        <v>183</v>
      </c>
      <c r="AC9" s="57" t="s">
        <v>189</v>
      </c>
      <c r="AD9" s="57" t="s">
        <v>190</v>
      </c>
      <c r="AE9" s="66" t="s">
        <v>191</v>
      </c>
      <c r="AF9" s="66" t="s">
        <v>192</v>
      </c>
      <c r="AG9" s="66" t="s">
        <v>171</v>
      </c>
      <c r="AH9" s="66" t="s">
        <v>193</v>
      </c>
      <c r="AJ9" s="41" t="s">
        <v>194</v>
      </c>
      <c r="AK9" s="41" t="s">
        <v>195</v>
      </c>
    </row>
    <row r="10" spans="1:37">
      <c r="A10" s="67" t="s">
        <v>196</v>
      </c>
      <c r="B10" s="67" t="s">
        <v>197</v>
      </c>
      <c r="C10" s="68"/>
      <c r="D10" s="67" t="s">
        <v>198</v>
      </c>
      <c r="E10" s="67" t="s">
        <v>199</v>
      </c>
      <c r="F10" s="67" t="s">
        <v>200</v>
      </c>
      <c r="G10" s="67" t="s">
        <v>201</v>
      </c>
      <c r="H10" s="67" t="s">
        <v>202</v>
      </c>
      <c r="I10" s="67" t="s">
        <v>203</v>
      </c>
      <c r="J10" s="67"/>
      <c r="K10" s="67" t="s">
        <v>173</v>
      </c>
      <c r="L10" s="67" t="s">
        <v>176</v>
      </c>
      <c r="M10" s="69" t="s">
        <v>173</v>
      </c>
      <c r="N10" s="67" t="s">
        <v>176</v>
      </c>
      <c r="O10" s="67" t="s">
        <v>204</v>
      </c>
      <c r="P10" s="69"/>
      <c r="Q10" s="67" t="s">
        <v>205</v>
      </c>
      <c r="R10" s="67" t="s">
        <v>206</v>
      </c>
      <c r="S10" s="69" t="s">
        <v>207</v>
      </c>
      <c r="T10" s="70" t="s">
        <v>208</v>
      </c>
      <c r="U10" s="71" t="s">
        <v>209</v>
      </c>
      <c r="V10" s="72" t="s">
        <v>210</v>
      </c>
      <c r="W10" s="73"/>
      <c r="X10" s="74"/>
      <c r="Y10" s="74"/>
      <c r="Z10" s="75" t="s">
        <v>211</v>
      </c>
      <c r="AA10" s="75" t="s">
        <v>196</v>
      </c>
      <c r="AB10" s="67" t="s">
        <v>212</v>
      </c>
      <c r="AC10" s="74"/>
      <c r="AD10" s="74"/>
      <c r="AE10" s="76"/>
      <c r="AF10" s="76"/>
      <c r="AG10" s="76"/>
      <c r="AH10" s="76"/>
      <c r="AJ10" s="41" t="s">
        <v>213</v>
      </c>
      <c r="AK10" s="41" t="s">
        <v>214</v>
      </c>
    </row>
    <row r="12" spans="1:37">
      <c r="B12" s="78" t="s">
        <v>215</v>
      </c>
    </row>
    <row r="13" spans="1:37">
      <c r="B13" s="79" t="s">
        <v>216</v>
      </c>
    </row>
    <row r="14" spans="1:37">
      <c r="A14" s="77">
        <v>1</v>
      </c>
      <c r="B14" s="87" t="s">
        <v>217</v>
      </c>
      <c r="C14" s="79" t="s">
        <v>218</v>
      </c>
      <c r="D14" s="80" t="s">
        <v>219</v>
      </c>
      <c r="E14" s="81">
        <v>2</v>
      </c>
      <c r="F14" s="82" t="s">
        <v>220</v>
      </c>
      <c r="H14" s="83">
        <f>ROUND(E14*G14,2)</f>
        <v>0</v>
      </c>
      <c r="J14" s="83">
        <f>ROUND(E14*G14,2)</f>
        <v>0</v>
      </c>
      <c r="K14" s="84">
        <v>4.5199999999999997E-3</v>
      </c>
      <c r="L14" s="84">
        <f>E14*K14</f>
        <v>9.0399999999999994E-3</v>
      </c>
      <c r="N14" s="81">
        <f>E14*M14</f>
        <v>0</v>
      </c>
      <c r="P14" s="82" t="s">
        <v>221</v>
      </c>
      <c r="V14" s="85" t="s">
        <v>222</v>
      </c>
      <c r="X14" s="79" t="s">
        <v>223</v>
      </c>
      <c r="Y14" s="79" t="s">
        <v>218</v>
      </c>
      <c r="Z14" s="82" t="s">
        <v>224</v>
      </c>
      <c r="AJ14" s="41" t="s">
        <v>225</v>
      </c>
      <c r="AK14" s="41" t="s">
        <v>226</v>
      </c>
    </row>
    <row r="15" spans="1:37">
      <c r="A15" s="77">
        <v>2</v>
      </c>
      <c r="B15" s="87" t="s">
        <v>217</v>
      </c>
      <c r="C15" s="79" t="s">
        <v>227</v>
      </c>
      <c r="D15" s="80" t="s">
        <v>228</v>
      </c>
      <c r="E15" s="81">
        <v>2</v>
      </c>
      <c r="F15" s="82" t="s">
        <v>220</v>
      </c>
      <c r="H15" s="83">
        <f>ROUND(E15*G15,2)</f>
        <v>0</v>
      </c>
      <c r="J15" s="83">
        <f>ROUND(E15*G15,2)</f>
        <v>0</v>
      </c>
      <c r="K15" s="84">
        <v>4.5199999999999997E-3</v>
      </c>
      <c r="L15" s="84">
        <f>E15*K15</f>
        <v>9.0399999999999994E-3</v>
      </c>
      <c r="N15" s="81">
        <f>E15*M15</f>
        <v>0</v>
      </c>
      <c r="P15" s="82" t="s">
        <v>221</v>
      </c>
      <c r="V15" s="85" t="s">
        <v>222</v>
      </c>
      <c r="X15" s="79" t="s">
        <v>229</v>
      </c>
      <c r="Y15" s="79" t="s">
        <v>227</v>
      </c>
      <c r="Z15" s="82" t="s">
        <v>224</v>
      </c>
      <c r="AJ15" s="41" t="s">
        <v>225</v>
      </c>
      <c r="AK15" s="41" t="s">
        <v>226</v>
      </c>
    </row>
    <row r="16" spans="1:37">
      <c r="A16" s="77">
        <v>3</v>
      </c>
      <c r="B16" s="87" t="s">
        <v>217</v>
      </c>
      <c r="C16" s="79" t="s">
        <v>230</v>
      </c>
      <c r="D16" s="80" t="s">
        <v>231</v>
      </c>
      <c r="E16" s="81">
        <v>1.7999999999999999E-2</v>
      </c>
      <c r="F16" s="82" t="s">
        <v>232</v>
      </c>
      <c r="H16" s="83">
        <f>ROUND(E16*G16,2)</f>
        <v>0</v>
      </c>
      <c r="J16" s="83">
        <f>ROUND(E16*G16,2)</f>
        <v>0</v>
      </c>
      <c r="L16" s="84">
        <f>E16*K16</f>
        <v>0</v>
      </c>
      <c r="N16" s="81">
        <f>E16*M16</f>
        <v>0</v>
      </c>
      <c r="P16" s="82" t="s">
        <v>221</v>
      </c>
      <c r="V16" s="85" t="s">
        <v>222</v>
      </c>
      <c r="X16" s="79" t="s">
        <v>233</v>
      </c>
      <c r="Y16" s="79" t="s">
        <v>230</v>
      </c>
      <c r="Z16" s="82" t="s">
        <v>234</v>
      </c>
      <c r="AJ16" s="41" t="s">
        <v>225</v>
      </c>
      <c r="AK16" s="41" t="s">
        <v>226</v>
      </c>
    </row>
    <row r="17" spans="1:37">
      <c r="D17" s="88" t="s">
        <v>235</v>
      </c>
      <c r="E17" s="89">
        <f>J17</f>
        <v>0</v>
      </c>
      <c r="H17" s="89">
        <f>SUM(H12:H16)</f>
        <v>0</v>
      </c>
      <c r="I17" s="89">
        <f>SUM(I12:I16)</f>
        <v>0</v>
      </c>
      <c r="J17" s="89">
        <f>SUM(J12:J16)</f>
        <v>0</v>
      </c>
      <c r="L17" s="90">
        <f>SUM(L12:L16)</f>
        <v>1.8079999999999999E-2</v>
      </c>
      <c r="N17" s="91">
        <f>SUM(N12:N16)</f>
        <v>0</v>
      </c>
      <c r="W17" s="86">
        <f>SUM(W12:W16)</f>
        <v>0</v>
      </c>
    </row>
    <row r="19" spans="1:37">
      <c r="D19" s="88" t="s">
        <v>236</v>
      </c>
      <c r="E19" s="91">
        <f>J19</f>
        <v>0</v>
      </c>
      <c r="H19" s="89">
        <f>+H17</f>
        <v>0</v>
      </c>
      <c r="I19" s="89">
        <f>+I17</f>
        <v>0</v>
      </c>
      <c r="J19" s="89">
        <f>+J17</f>
        <v>0</v>
      </c>
      <c r="L19" s="90">
        <f>+L17</f>
        <v>1.8079999999999999E-2</v>
      </c>
      <c r="N19" s="91">
        <f>+N17</f>
        <v>0</v>
      </c>
      <c r="W19" s="86">
        <f>+W17</f>
        <v>0</v>
      </c>
    </row>
    <row r="21" spans="1:37">
      <c r="B21" s="78" t="s">
        <v>237</v>
      </c>
    </row>
    <row r="22" spans="1:37">
      <c r="B22" s="79" t="s">
        <v>238</v>
      </c>
    </row>
    <row r="23" spans="1:37" ht="25.5">
      <c r="A23" s="77">
        <v>4</v>
      </c>
      <c r="B23" s="87" t="s">
        <v>239</v>
      </c>
      <c r="C23" s="79" t="s">
        <v>240</v>
      </c>
      <c r="D23" s="80" t="s">
        <v>241</v>
      </c>
      <c r="E23" s="81">
        <v>0.5</v>
      </c>
      <c r="F23" s="82" t="s">
        <v>73</v>
      </c>
      <c r="H23" s="83">
        <f t="shared" ref="H23:H37" si="0">ROUND(E23*G23,2)</f>
        <v>0</v>
      </c>
      <c r="J23" s="83">
        <f t="shared" ref="J23:J37" si="1">ROUND(E23*G23,2)</f>
        <v>0</v>
      </c>
      <c r="K23" s="84">
        <v>1.48E-3</v>
      </c>
      <c r="L23" s="84">
        <f t="shared" ref="L23:L37" si="2">E23*K23</f>
        <v>7.3999999999999999E-4</v>
      </c>
      <c r="N23" s="81">
        <f t="shared" ref="N23:N37" si="3">E23*M23</f>
        <v>0</v>
      </c>
      <c r="P23" s="82" t="s">
        <v>221</v>
      </c>
      <c r="V23" s="85" t="s">
        <v>242</v>
      </c>
      <c r="X23" s="79" t="s">
        <v>243</v>
      </c>
      <c r="Y23" s="79" t="s">
        <v>240</v>
      </c>
      <c r="Z23" s="82" t="s">
        <v>244</v>
      </c>
      <c r="AJ23" s="41" t="s">
        <v>245</v>
      </c>
      <c r="AK23" s="41" t="s">
        <v>226</v>
      </c>
    </row>
    <row r="24" spans="1:37">
      <c r="A24" s="77">
        <v>5</v>
      </c>
      <c r="B24" s="87" t="s">
        <v>239</v>
      </c>
      <c r="C24" s="79" t="s">
        <v>246</v>
      </c>
      <c r="D24" s="80" t="s">
        <v>247</v>
      </c>
      <c r="E24" s="81">
        <v>7</v>
      </c>
      <c r="F24" s="82" t="s">
        <v>73</v>
      </c>
      <c r="H24" s="83">
        <f t="shared" si="0"/>
        <v>0</v>
      </c>
      <c r="J24" s="83">
        <f t="shared" si="1"/>
        <v>0</v>
      </c>
      <c r="K24" s="84">
        <v>3.3E-3</v>
      </c>
      <c r="L24" s="84">
        <f t="shared" si="2"/>
        <v>2.3099999999999999E-2</v>
      </c>
      <c r="N24" s="81">
        <f t="shared" si="3"/>
        <v>0</v>
      </c>
      <c r="P24" s="82" t="s">
        <v>221</v>
      </c>
      <c r="V24" s="85" t="s">
        <v>242</v>
      </c>
      <c r="X24" s="79" t="s">
        <v>248</v>
      </c>
      <c r="Y24" s="79" t="s">
        <v>246</v>
      </c>
      <c r="Z24" s="82" t="s">
        <v>244</v>
      </c>
      <c r="AJ24" s="41" t="s">
        <v>245</v>
      </c>
      <c r="AK24" s="41" t="s">
        <v>226</v>
      </c>
    </row>
    <row r="25" spans="1:37">
      <c r="A25" s="77">
        <v>6</v>
      </c>
      <c r="B25" s="87" t="s">
        <v>239</v>
      </c>
      <c r="C25" s="79" t="s">
        <v>249</v>
      </c>
      <c r="D25" s="80" t="s">
        <v>250</v>
      </c>
      <c r="E25" s="81">
        <v>0.5</v>
      </c>
      <c r="F25" s="82" t="s">
        <v>73</v>
      </c>
      <c r="H25" s="83">
        <f t="shared" si="0"/>
        <v>0</v>
      </c>
      <c r="J25" s="83">
        <f t="shared" si="1"/>
        <v>0</v>
      </c>
      <c r="K25" s="84">
        <v>4.8500000000000001E-3</v>
      </c>
      <c r="L25" s="84">
        <f t="shared" si="2"/>
        <v>2.4250000000000001E-3</v>
      </c>
      <c r="N25" s="81">
        <f t="shared" si="3"/>
        <v>0</v>
      </c>
      <c r="P25" s="82" t="s">
        <v>221</v>
      </c>
      <c r="V25" s="85" t="s">
        <v>242</v>
      </c>
      <c r="X25" s="79" t="s">
        <v>251</v>
      </c>
      <c r="Y25" s="79" t="s">
        <v>249</v>
      </c>
      <c r="Z25" s="82" t="s">
        <v>244</v>
      </c>
      <c r="AJ25" s="41" t="s">
        <v>245</v>
      </c>
      <c r="AK25" s="41" t="s">
        <v>226</v>
      </c>
    </row>
    <row r="26" spans="1:37">
      <c r="A26" s="77">
        <v>7</v>
      </c>
      <c r="B26" s="87" t="s">
        <v>239</v>
      </c>
      <c r="C26" s="79" t="s">
        <v>252</v>
      </c>
      <c r="D26" s="80" t="s">
        <v>253</v>
      </c>
      <c r="E26" s="81">
        <v>2</v>
      </c>
      <c r="F26" s="82" t="s">
        <v>73</v>
      </c>
      <c r="H26" s="83">
        <f t="shared" si="0"/>
        <v>0</v>
      </c>
      <c r="J26" s="83">
        <f t="shared" si="1"/>
        <v>0</v>
      </c>
      <c r="K26" s="84">
        <v>3.2000000000000003E-4</v>
      </c>
      <c r="L26" s="84">
        <f t="shared" si="2"/>
        <v>6.4000000000000005E-4</v>
      </c>
      <c r="M26" s="81">
        <v>2E-3</v>
      </c>
      <c r="N26" s="81">
        <f t="shared" si="3"/>
        <v>4.0000000000000001E-3</v>
      </c>
      <c r="P26" s="82" t="s">
        <v>221</v>
      </c>
      <c r="V26" s="85" t="s">
        <v>242</v>
      </c>
      <c r="X26" s="79" t="s">
        <v>254</v>
      </c>
      <c r="Y26" s="79" t="s">
        <v>252</v>
      </c>
      <c r="Z26" s="82" t="s">
        <v>244</v>
      </c>
      <c r="AJ26" s="41" t="s">
        <v>245</v>
      </c>
      <c r="AK26" s="41" t="s">
        <v>226</v>
      </c>
    </row>
    <row r="27" spans="1:37">
      <c r="A27" s="77">
        <v>8</v>
      </c>
      <c r="B27" s="87" t="s">
        <v>239</v>
      </c>
      <c r="C27" s="79" t="s">
        <v>255</v>
      </c>
      <c r="D27" s="80" t="s">
        <v>256</v>
      </c>
      <c r="E27" s="81">
        <v>2</v>
      </c>
      <c r="F27" s="82" t="s">
        <v>257</v>
      </c>
      <c r="H27" s="83">
        <f t="shared" si="0"/>
        <v>0</v>
      </c>
      <c r="J27" s="83">
        <f t="shared" si="1"/>
        <v>0</v>
      </c>
      <c r="K27" s="84">
        <v>3.2299999999999998E-3</v>
      </c>
      <c r="L27" s="84">
        <f t="shared" si="2"/>
        <v>6.4599999999999996E-3</v>
      </c>
      <c r="N27" s="81">
        <f t="shared" si="3"/>
        <v>0</v>
      </c>
      <c r="P27" s="82" t="s">
        <v>221</v>
      </c>
      <c r="V27" s="85" t="s">
        <v>242</v>
      </c>
      <c r="X27" s="79" t="s">
        <v>258</v>
      </c>
      <c r="Y27" s="79" t="s">
        <v>255</v>
      </c>
      <c r="Z27" s="82" t="s">
        <v>244</v>
      </c>
      <c r="AJ27" s="41" t="s">
        <v>245</v>
      </c>
      <c r="AK27" s="41" t="s">
        <v>226</v>
      </c>
    </row>
    <row r="28" spans="1:37">
      <c r="A28" s="77">
        <v>9</v>
      </c>
      <c r="B28" s="87" t="s">
        <v>239</v>
      </c>
      <c r="C28" s="79" t="s">
        <v>259</v>
      </c>
      <c r="D28" s="80" t="s">
        <v>260</v>
      </c>
      <c r="E28" s="81">
        <v>2</v>
      </c>
      <c r="F28" s="82" t="s">
        <v>220</v>
      </c>
      <c r="H28" s="83">
        <f t="shared" si="0"/>
        <v>0</v>
      </c>
      <c r="J28" s="83">
        <f t="shared" si="1"/>
        <v>0</v>
      </c>
      <c r="L28" s="84">
        <f t="shared" si="2"/>
        <v>0</v>
      </c>
      <c r="N28" s="81">
        <f t="shared" si="3"/>
        <v>0</v>
      </c>
      <c r="P28" s="82" t="s">
        <v>221</v>
      </c>
      <c r="V28" s="85" t="s">
        <v>242</v>
      </c>
      <c r="X28" s="79" t="s">
        <v>261</v>
      </c>
      <c r="Y28" s="79" t="s">
        <v>259</v>
      </c>
      <c r="Z28" s="82" t="s">
        <v>244</v>
      </c>
      <c r="AJ28" s="41" t="s">
        <v>245</v>
      </c>
      <c r="AK28" s="41" t="s">
        <v>226</v>
      </c>
    </row>
    <row r="29" spans="1:37">
      <c r="A29" s="77">
        <v>10</v>
      </c>
      <c r="B29" s="87" t="s">
        <v>239</v>
      </c>
      <c r="C29" s="79" t="s">
        <v>262</v>
      </c>
      <c r="D29" s="80" t="s">
        <v>263</v>
      </c>
      <c r="E29" s="81">
        <v>8</v>
      </c>
      <c r="F29" s="82" t="s">
        <v>73</v>
      </c>
      <c r="H29" s="83">
        <f t="shared" si="0"/>
        <v>0</v>
      </c>
      <c r="J29" s="83">
        <f t="shared" si="1"/>
        <v>0</v>
      </c>
      <c r="L29" s="84">
        <f t="shared" si="2"/>
        <v>0</v>
      </c>
      <c r="N29" s="81">
        <f t="shared" si="3"/>
        <v>0</v>
      </c>
      <c r="P29" s="82" t="s">
        <v>221</v>
      </c>
      <c r="V29" s="85" t="s">
        <v>242</v>
      </c>
      <c r="X29" s="79" t="s">
        <v>264</v>
      </c>
      <c r="Y29" s="79" t="s">
        <v>262</v>
      </c>
      <c r="Z29" s="82" t="s">
        <v>244</v>
      </c>
      <c r="AJ29" s="41" t="s">
        <v>245</v>
      </c>
      <c r="AK29" s="41" t="s">
        <v>226</v>
      </c>
    </row>
    <row r="30" spans="1:37" ht="25.5">
      <c r="A30" s="77">
        <v>11</v>
      </c>
      <c r="B30" s="87" t="s">
        <v>239</v>
      </c>
      <c r="C30" s="79" t="s">
        <v>265</v>
      </c>
      <c r="D30" s="80" t="s">
        <v>266</v>
      </c>
      <c r="E30" s="81">
        <v>1</v>
      </c>
      <c r="F30" s="82" t="s">
        <v>220</v>
      </c>
      <c r="H30" s="83">
        <f t="shared" si="0"/>
        <v>0</v>
      </c>
      <c r="J30" s="83">
        <f t="shared" si="1"/>
        <v>0</v>
      </c>
      <c r="L30" s="84">
        <f t="shared" si="2"/>
        <v>0</v>
      </c>
      <c r="N30" s="81">
        <f t="shared" si="3"/>
        <v>0</v>
      </c>
      <c r="P30" s="82" t="s">
        <v>221</v>
      </c>
      <c r="V30" s="85" t="s">
        <v>242</v>
      </c>
      <c r="X30" s="79" t="s">
        <v>267</v>
      </c>
      <c r="Y30" s="79" t="s">
        <v>265</v>
      </c>
      <c r="Z30" s="82" t="s">
        <v>244</v>
      </c>
      <c r="AJ30" s="41" t="s">
        <v>245</v>
      </c>
      <c r="AK30" s="41" t="s">
        <v>226</v>
      </c>
    </row>
    <row r="31" spans="1:37" ht="25.5">
      <c r="A31" s="77">
        <v>12</v>
      </c>
      <c r="B31" s="87" t="s">
        <v>239</v>
      </c>
      <c r="C31" s="79" t="s">
        <v>268</v>
      </c>
      <c r="D31" s="80" t="s">
        <v>269</v>
      </c>
      <c r="E31" s="81">
        <v>1</v>
      </c>
      <c r="F31" s="82" t="s">
        <v>220</v>
      </c>
      <c r="H31" s="83">
        <f t="shared" si="0"/>
        <v>0</v>
      </c>
      <c r="J31" s="83">
        <f t="shared" si="1"/>
        <v>0</v>
      </c>
      <c r="K31" s="84">
        <v>2.7999999999999998E-4</v>
      </c>
      <c r="L31" s="84">
        <f t="shared" si="2"/>
        <v>2.7999999999999998E-4</v>
      </c>
      <c r="N31" s="81">
        <f t="shared" si="3"/>
        <v>0</v>
      </c>
      <c r="P31" s="82" t="s">
        <v>221</v>
      </c>
      <c r="V31" s="85" t="s">
        <v>242</v>
      </c>
      <c r="X31" s="79" t="s">
        <v>270</v>
      </c>
      <c r="Y31" s="79" t="s">
        <v>268</v>
      </c>
      <c r="Z31" s="82" t="s">
        <v>244</v>
      </c>
      <c r="AJ31" s="41" t="s">
        <v>245</v>
      </c>
      <c r="AK31" s="41" t="s">
        <v>226</v>
      </c>
    </row>
    <row r="32" spans="1:37">
      <c r="A32" s="77">
        <v>13</v>
      </c>
      <c r="B32" s="87" t="s">
        <v>239</v>
      </c>
      <c r="C32" s="79" t="s">
        <v>271</v>
      </c>
      <c r="D32" s="80" t="s">
        <v>272</v>
      </c>
      <c r="E32" s="81">
        <v>1</v>
      </c>
      <c r="F32" s="82" t="s">
        <v>257</v>
      </c>
      <c r="H32" s="83">
        <f t="shared" si="0"/>
        <v>0</v>
      </c>
      <c r="J32" s="83">
        <f t="shared" si="1"/>
        <v>0</v>
      </c>
      <c r="K32" s="84">
        <v>4.0000000000000003E-5</v>
      </c>
      <c r="L32" s="84">
        <f t="shared" si="2"/>
        <v>4.0000000000000003E-5</v>
      </c>
      <c r="N32" s="81">
        <f t="shared" si="3"/>
        <v>0</v>
      </c>
      <c r="P32" s="82" t="s">
        <v>221</v>
      </c>
      <c r="V32" s="85" t="s">
        <v>242</v>
      </c>
      <c r="X32" s="79" t="s">
        <v>273</v>
      </c>
      <c r="Y32" s="79" t="s">
        <v>271</v>
      </c>
      <c r="Z32" s="82" t="s">
        <v>244</v>
      </c>
      <c r="AJ32" s="41" t="s">
        <v>245</v>
      </c>
      <c r="AK32" s="41" t="s">
        <v>226</v>
      </c>
    </row>
    <row r="33" spans="1:37" ht="25.5">
      <c r="A33" s="77">
        <v>14</v>
      </c>
      <c r="B33" s="87" t="s">
        <v>239</v>
      </c>
      <c r="C33" s="79" t="s">
        <v>274</v>
      </c>
      <c r="D33" s="80" t="s">
        <v>275</v>
      </c>
      <c r="E33" s="81">
        <v>2</v>
      </c>
      <c r="F33" s="82" t="s">
        <v>220</v>
      </c>
      <c r="H33" s="83">
        <f t="shared" si="0"/>
        <v>0</v>
      </c>
      <c r="J33" s="83">
        <f t="shared" si="1"/>
        <v>0</v>
      </c>
      <c r="L33" s="84">
        <f t="shared" si="2"/>
        <v>0</v>
      </c>
      <c r="N33" s="81">
        <f t="shared" si="3"/>
        <v>0</v>
      </c>
      <c r="P33" s="82" t="s">
        <v>221</v>
      </c>
      <c r="V33" s="85" t="s">
        <v>242</v>
      </c>
      <c r="X33" s="79" t="s">
        <v>276</v>
      </c>
      <c r="Y33" s="79" t="s">
        <v>274</v>
      </c>
      <c r="Z33" s="82" t="s">
        <v>244</v>
      </c>
      <c r="AJ33" s="41" t="s">
        <v>245</v>
      </c>
      <c r="AK33" s="41" t="s">
        <v>226</v>
      </c>
    </row>
    <row r="34" spans="1:37" ht="25.5">
      <c r="A34" s="77">
        <v>15</v>
      </c>
      <c r="B34" s="87" t="s">
        <v>239</v>
      </c>
      <c r="C34" s="79" t="s">
        <v>277</v>
      </c>
      <c r="D34" s="80" t="s">
        <v>278</v>
      </c>
      <c r="E34" s="81">
        <v>1</v>
      </c>
      <c r="F34" s="82" t="s">
        <v>220</v>
      </c>
      <c r="H34" s="83">
        <f t="shared" si="0"/>
        <v>0</v>
      </c>
      <c r="J34" s="83">
        <f t="shared" si="1"/>
        <v>0</v>
      </c>
      <c r="L34" s="84">
        <f t="shared" si="2"/>
        <v>0</v>
      </c>
      <c r="N34" s="81">
        <f t="shared" si="3"/>
        <v>0</v>
      </c>
      <c r="P34" s="82" t="s">
        <v>221</v>
      </c>
      <c r="V34" s="85" t="s">
        <v>242</v>
      </c>
      <c r="X34" s="79" t="s">
        <v>279</v>
      </c>
      <c r="Y34" s="79" t="s">
        <v>277</v>
      </c>
      <c r="Z34" s="82" t="s">
        <v>244</v>
      </c>
      <c r="AJ34" s="41" t="s">
        <v>245</v>
      </c>
      <c r="AK34" s="41" t="s">
        <v>226</v>
      </c>
    </row>
    <row r="35" spans="1:37" ht="25.5">
      <c r="A35" s="77">
        <v>16</v>
      </c>
      <c r="B35" s="87" t="s">
        <v>239</v>
      </c>
      <c r="C35" s="79" t="s">
        <v>280</v>
      </c>
      <c r="D35" s="80" t="s">
        <v>281</v>
      </c>
      <c r="E35" s="81">
        <v>1</v>
      </c>
      <c r="F35" s="82" t="s">
        <v>50</v>
      </c>
      <c r="H35" s="83">
        <f t="shared" si="0"/>
        <v>0</v>
      </c>
      <c r="J35" s="83">
        <f t="shared" si="1"/>
        <v>0</v>
      </c>
      <c r="L35" s="84">
        <f t="shared" si="2"/>
        <v>0</v>
      </c>
      <c r="N35" s="81">
        <f t="shared" si="3"/>
        <v>0</v>
      </c>
      <c r="P35" s="82" t="s">
        <v>221</v>
      </c>
      <c r="V35" s="85" t="s">
        <v>242</v>
      </c>
      <c r="X35" s="79" t="s">
        <v>280</v>
      </c>
      <c r="Y35" s="79" t="s">
        <v>280</v>
      </c>
      <c r="Z35" s="82" t="s">
        <v>282</v>
      </c>
      <c r="AJ35" s="41" t="s">
        <v>245</v>
      </c>
      <c r="AK35" s="41" t="s">
        <v>226</v>
      </c>
    </row>
    <row r="36" spans="1:37">
      <c r="A36" s="77">
        <v>17</v>
      </c>
      <c r="B36" s="87" t="s">
        <v>239</v>
      </c>
      <c r="C36" s="79" t="s">
        <v>283</v>
      </c>
      <c r="D36" s="80" t="s">
        <v>284</v>
      </c>
      <c r="E36" s="81">
        <v>3</v>
      </c>
      <c r="F36" s="82" t="s">
        <v>136</v>
      </c>
      <c r="H36" s="83">
        <f t="shared" si="0"/>
        <v>0</v>
      </c>
      <c r="J36" s="83">
        <f t="shared" si="1"/>
        <v>0</v>
      </c>
      <c r="L36" s="84">
        <f t="shared" si="2"/>
        <v>0</v>
      </c>
      <c r="N36" s="81">
        <f t="shared" si="3"/>
        <v>0</v>
      </c>
      <c r="P36" s="82" t="s">
        <v>221</v>
      </c>
      <c r="V36" s="85" t="s">
        <v>242</v>
      </c>
      <c r="X36" s="79" t="s">
        <v>285</v>
      </c>
      <c r="Y36" s="79" t="s">
        <v>283</v>
      </c>
      <c r="Z36" s="82" t="s">
        <v>244</v>
      </c>
      <c r="AJ36" s="41" t="s">
        <v>245</v>
      </c>
      <c r="AK36" s="41" t="s">
        <v>226</v>
      </c>
    </row>
    <row r="37" spans="1:37" ht="25.5">
      <c r="A37" s="77">
        <v>18</v>
      </c>
      <c r="B37" s="87" t="s">
        <v>239</v>
      </c>
      <c r="C37" s="79" t="s">
        <v>286</v>
      </c>
      <c r="D37" s="80" t="s">
        <v>287</v>
      </c>
      <c r="F37" s="82" t="s">
        <v>204</v>
      </c>
      <c r="H37" s="83">
        <f t="shared" si="0"/>
        <v>0</v>
      </c>
      <c r="J37" s="83">
        <f t="shared" si="1"/>
        <v>0</v>
      </c>
      <c r="L37" s="84">
        <f t="shared" si="2"/>
        <v>0</v>
      </c>
      <c r="N37" s="81">
        <f t="shared" si="3"/>
        <v>0</v>
      </c>
      <c r="P37" s="82" t="s">
        <v>221</v>
      </c>
      <c r="V37" s="85" t="s">
        <v>242</v>
      </c>
      <c r="X37" s="79" t="s">
        <v>288</v>
      </c>
      <c r="Y37" s="79" t="s">
        <v>286</v>
      </c>
      <c r="Z37" s="82" t="s">
        <v>244</v>
      </c>
      <c r="AJ37" s="41" t="s">
        <v>245</v>
      </c>
      <c r="AK37" s="41" t="s">
        <v>226</v>
      </c>
    </row>
    <row r="38" spans="1:37">
      <c r="D38" s="88" t="s">
        <v>289</v>
      </c>
      <c r="E38" s="89">
        <f>J38</f>
        <v>0</v>
      </c>
      <c r="H38" s="89">
        <f>SUM(H21:H37)</f>
        <v>0</v>
      </c>
      <c r="I38" s="89">
        <f>SUM(I21:I37)</f>
        <v>0</v>
      </c>
      <c r="J38" s="89">
        <f>SUM(J21:J37)</f>
        <v>0</v>
      </c>
      <c r="L38" s="90">
        <f>SUM(L21:L37)</f>
        <v>3.3685E-2</v>
      </c>
      <c r="N38" s="91">
        <f>SUM(N21:N37)</f>
        <v>4.0000000000000001E-3</v>
      </c>
      <c r="W38" s="86">
        <f>SUM(W21:W37)</f>
        <v>0</v>
      </c>
    </row>
    <row r="40" spans="1:37">
      <c r="B40" s="79" t="s">
        <v>290</v>
      </c>
    </row>
    <row r="41" spans="1:37" ht="25.5">
      <c r="A41" s="77">
        <v>19</v>
      </c>
      <c r="B41" s="87" t="s">
        <v>239</v>
      </c>
      <c r="C41" s="79" t="s">
        <v>291</v>
      </c>
      <c r="D41" s="80" t="s">
        <v>292</v>
      </c>
      <c r="E41" s="81">
        <v>1</v>
      </c>
      <c r="F41" s="82" t="s">
        <v>257</v>
      </c>
      <c r="H41" s="83">
        <f>ROUND(E41*G41,2)</f>
        <v>0</v>
      </c>
      <c r="J41" s="83">
        <f>ROUND(E41*G41,2)</f>
        <v>0</v>
      </c>
      <c r="L41" s="84">
        <f>E41*K41</f>
        <v>0</v>
      </c>
      <c r="N41" s="81">
        <f>E41*M41</f>
        <v>0</v>
      </c>
      <c r="P41" s="82" t="s">
        <v>221</v>
      </c>
      <c r="V41" s="85" t="s">
        <v>242</v>
      </c>
      <c r="X41" s="79" t="s">
        <v>293</v>
      </c>
      <c r="Y41" s="79" t="s">
        <v>291</v>
      </c>
      <c r="Z41" s="82" t="s">
        <v>294</v>
      </c>
      <c r="AJ41" s="41" t="s">
        <v>245</v>
      </c>
      <c r="AK41" s="41" t="s">
        <v>226</v>
      </c>
    </row>
    <row r="42" spans="1:37" ht="25.5">
      <c r="A42" s="77">
        <v>20</v>
      </c>
      <c r="B42" s="87" t="s">
        <v>239</v>
      </c>
      <c r="C42" s="79" t="s">
        <v>295</v>
      </c>
      <c r="D42" s="80" t="s">
        <v>296</v>
      </c>
      <c r="E42" s="81">
        <v>1</v>
      </c>
      <c r="F42" s="82" t="s">
        <v>257</v>
      </c>
      <c r="H42" s="83">
        <f>ROUND(E42*G42,2)</f>
        <v>0</v>
      </c>
      <c r="J42" s="83">
        <f>ROUND(E42*G42,2)</f>
        <v>0</v>
      </c>
      <c r="L42" s="84">
        <f>E42*K42</f>
        <v>0</v>
      </c>
      <c r="N42" s="81">
        <f>E42*M42</f>
        <v>0</v>
      </c>
      <c r="P42" s="82" t="s">
        <v>221</v>
      </c>
      <c r="V42" s="85" t="s">
        <v>242</v>
      </c>
      <c r="X42" s="79" t="s">
        <v>297</v>
      </c>
      <c r="Y42" s="79" t="s">
        <v>295</v>
      </c>
      <c r="Z42" s="82" t="s">
        <v>294</v>
      </c>
      <c r="AJ42" s="41" t="s">
        <v>245</v>
      </c>
      <c r="AK42" s="41" t="s">
        <v>226</v>
      </c>
    </row>
    <row r="43" spans="1:37" ht="25.5">
      <c r="A43" s="77">
        <v>21</v>
      </c>
      <c r="B43" s="87" t="s">
        <v>239</v>
      </c>
      <c r="C43" s="79" t="s">
        <v>298</v>
      </c>
      <c r="D43" s="80" t="s">
        <v>299</v>
      </c>
      <c r="F43" s="82" t="s">
        <v>204</v>
      </c>
      <c r="H43" s="83">
        <f>ROUND(E43*G43,2)</f>
        <v>0</v>
      </c>
      <c r="J43" s="83">
        <f>ROUND(E43*G43,2)</f>
        <v>0</v>
      </c>
      <c r="L43" s="84">
        <f>E43*K43</f>
        <v>0</v>
      </c>
      <c r="N43" s="81">
        <f>E43*M43</f>
        <v>0</v>
      </c>
      <c r="P43" s="82" t="s">
        <v>221</v>
      </c>
      <c r="V43" s="85" t="s">
        <v>242</v>
      </c>
      <c r="X43" s="79" t="s">
        <v>300</v>
      </c>
      <c r="Y43" s="79" t="s">
        <v>298</v>
      </c>
      <c r="Z43" s="82" t="s">
        <v>244</v>
      </c>
      <c r="AJ43" s="41" t="s">
        <v>245</v>
      </c>
      <c r="AK43" s="41" t="s">
        <v>226</v>
      </c>
    </row>
    <row r="44" spans="1:37">
      <c r="D44" s="88" t="s">
        <v>301</v>
      </c>
      <c r="E44" s="89">
        <f>J44</f>
        <v>0</v>
      </c>
      <c r="H44" s="89">
        <f>SUM(H40:H43)</f>
        <v>0</v>
      </c>
      <c r="I44" s="89">
        <f>SUM(I40:I43)</f>
        <v>0</v>
      </c>
      <c r="J44" s="89">
        <f>SUM(J40:J43)</f>
        <v>0</v>
      </c>
      <c r="L44" s="90">
        <f>SUM(L40:L43)</f>
        <v>0</v>
      </c>
      <c r="N44" s="91">
        <f>SUM(N40:N43)</f>
        <v>0</v>
      </c>
      <c r="W44" s="86">
        <f>SUM(W40:W43)</f>
        <v>0</v>
      </c>
    </row>
    <row r="46" spans="1:37">
      <c r="B46" s="79" t="s">
        <v>302</v>
      </c>
    </row>
    <row r="47" spans="1:37" ht="25.5">
      <c r="A47" s="77">
        <v>22</v>
      </c>
      <c r="B47" s="87" t="s">
        <v>303</v>
      </c>
      <c r="C47" s="79" t="s">
        <v>304</v>
      </c>
      <c r="D47" s="80" t="s">
        <v>305</v>
      </c>
      <c r="E47" s="81">
        <v>1</v>
      </c>
      <c r="F47" s="82" t="s">
        <v>220</v>
      </c>
      <c r="H47" s="83">
        <f>ROUND(E47*G47,2)</f>
        <v>0</v>
      </c>
      <c r="J47" s="83">
        <f>ROUND(E47*G47,2)</f>
        <v>0</v>
      </c>
      <c r="K47" s="84">
        <v>1.0000000000000001E-5</v>
      </c>
      <c r="L47" s="84">
        <f>E47*K47</f>
        <v>1.0000000000000001E-5</v>
      </c>
      <c r="M47" s="81">
        <v>0.35599999999999998</v>
      </c>
      <c r="N47" s="81">
        <f>E47*M47</f>
        <v>0.35599999999999998</v>
      </c>
      <c r="P47" s="82" t="s">
        <v>221</v>
      </c>
      <c r="V47" s="85" t="s">
        <v>242</v>
      </c>
      <c r="X47" s="79" t="s">
        <v>306</v>
      </c>
      <c r="Y47" s="79" t="s">
        <v>304</v>
      </c>
      <c r="Z47" s="82" t="s">
        <v>282</v>
      </c>
      <c r="AJ47" s="41" t="s">
        <v>245</v>
      </c>
      <c r="AK47" s="41" t="s">
        <v>226</v>
      </c>
    </row>
    <row r="48" spans="1:37">
      <c r="A48" s="77">
        <v>23</v>
      </c>
      <c r="B48" s="87" t="s">
        <v>303</v>
      </c>
      <c r="C48" s="79" t="s">
        <v>307</v>
      </c>
      <c r="D48" s="80" t="s">
        <v>308</v>
      </c>
      <c r="F48" s="82" t="s">
        <v>204</v>
      </c>
      <c r="H48" s="83">
        <f>ROUND(E48*G48,2)</f>
        <v>0</v>
      </c>
      <c r="J48" s="83">
        <f>ROUND(E48*G48,2)</f>
        <v>0</v>
      </c>
      <c r="L48" s="84">
        <f>E48*K48</f>
        <v>0</v>
      </c>
      <c r="N48" s="81">
        <f>E48*M48</f>
        <v>0</v>
      </c>
      <c r="P48" s="82" t="s">
        <v>221</v>
      </c>
      <c r="V48" s="85" t="s">
        <v>242</v>
      </c>
      <c r="X48" s="79" t="s">
        <v>309</v>
      </c>
      <c r="Y48" s="79" t="s">
        <v>307</v>
      </c>
      <c r="Z48" s="82" t="s">
        <v>310</v>
      </c>
      <c r="AJ48" s="41" t="s">
        <v>245</v>
      </c>
      <c r="AK48" s="41" t="s">
        <v>226</v>
      </c>
    </row>
    <row r="49" spans="1:37">
      <c r="D49" s="88" t="s">
        <v>311</v>
      </c>
      <c r="E49" s="89">
        <f>J49</f>
        <v>0</v>
      </c>
      <c r="H49" s="89">
        <f>SUM(H46:H48)</f>
        <v>0</v>
      </c>
      <c r="I49" s="89">
        <f>SUM(I46:I48)</f>
        <v>0</v>
      </c>
      <c r="J49" s="89">
        <f>SUM(J46:J48)</f>
        <v>0</v>
      </c>
      <c r="L49" s="90">
        <f>SUM(L46:L48)</f>
        <v>1.0000000000000001E-5</v>
      </c>
      <c r="N49" s="91">
        <f>SUM(N46:N48)</f>
        <v>0.35599999999999998</v>
      </c>
      <c r="W49" s="86">
        <f>SUM(W46:W48)</f>
        <v>0</v>
      </c>
    </row>
    <row r="51" spans="1:37">
      <c r="B51" s="79" t="s">
        <v>312</v>
      </c>
    </row>
    <row r="52" spans="1:37" ht="25.5">
      <c r="A52" s="77">
        <v>24</v>
      </c>
      <c r="B52" s="87" t="s">
        <v>313</v>
      </c>
      <c r="C52" s="79" t="s">
        <v>314</v>
      </c>
      <c r="D52" s="80" t="s">
        <v>315</v>
      </c>
      <c r="E52" s="81">
        <v>11</v>
      </c>
      <c r="F52" s="82" t="s">
        <v>316</v>
      </c>
      <c r="H52" s="83">
        <f>ROUND(E52*G52,2)</f>
        <v>0</v>
      </c>
      <c r="J52" s="83">
        <f>ROUND(E52*G52,2)</f>
        <v>0</v>
      </c>
      <c r="K52" s="84">
        <v>6.0000000000000002E-5</v>
      </c>
      <c r="L52" s="84">
        <f>E52*K52</f>
        <v>6.6E-4</v>
      </c>
      <c r="N52" s="81">
        <f>E52*M52</f>
        <v>0</v>
      </c>
      <c r="P52" s="82" t="s">
        <v>221</v>
      </c>
      <c r="V52" s="85" t="s">
        <v>242</v>
      </c>
      <c r="X52" s="79" t="s">
        <v>317</v>
      </c>
      <c r="Y52" s="79" t="s">
        <v>314</v>
      </c>
      <c r="Z52" s="82" t="s">
        <v>318</v>
      </c>
      <c r="AJ52" s="41" t="s">
        <v>245</v>
      </c>
      <c r="AK52" s="41" t="s">
        <v>226</v>
      </c>
    </row>
    <row r="53" spans="1:37">
      <c r="A53" s="77">
        <v>25</v>
      </c>
      <c r="B53" s="87" t="s">
        <v>313</v>
      </c>
      <c r="C53" s="79" t="s">
        <v>319</v>
      </c>
      <c r="D53" s="80" t="s">
        <v>320</v>
      </c>
      <c r="E53" s="81">
        <v>2</v>
      </c>
      <c r="F53" s="82" t="s">
        <v>50</v>
      </c>
      <c r="H53" s="83">
        <f>ROUND(E53*G53,2)</f>
        <v>0</v>
      </c>
      <c r="J53" s="83">
        <f>ROUND(E53*G53,2)</f>
        <v>0</v>
      </c>
      <c r="K53" s="84">
        <v>6.0000000000000002E-5</v>
      </c>
      <c r="L53" s="84">
        <f>E53*K53</f>
        <v>1.2E-4</v>
      </c>
      <c r="N53" s="81">
        <f>E53*M53</f>
        <v>0</v>
      </c>
      <c r="P53" s="82" t="s">
        <v>221</v>
      </c>
      <c r="V53" s="85" t="s">
        <v>242</v>
      </c>
      <c r="X53" s="79" t="s">
        <v>319</v>
      </c>
      <c r="Y53" s="79" t="s">
        <v>319</v>
      </c>
      <c r="Z53" s="82" t="s">
        <v>318</v>
      </c>
      <c r="AJ53" s="41" t="s">
        <v>245</v>
      </c>
      <c r="AK53" s="41" t="s">
        <v>226</v>
      </c>
    </row>
    <row r="54" spans="1:37" ht="25.5">
      <c r="A54" s="77">
        <v>26</v>
      </c>
      <c r="B54" s="87" t="s">
        <v>313</v>
      </c>
      <c r="C54" s="79" t="s">
        <v>321</v>
      </c>
      <c r="D54" s="80" t="s">
        <v>322</v>
      </c>
      <c r="F54" s="82" t="s">
        <v>204</v>
      </c>
      <c r="H54" s="83">
        <f>ROUND(E54*G54,2)</f>
        <v>0</v>
      </c>
      <c r="J54" s="83">
        <f>ROUND(E54*G54,2)</f>
        <v>0</v>
      </c>
      <c r="L54" s="84">
        <f>E54*K54</f>
        <v>0</v>
      </c>
      <c r="N54" s="81">
        <f>E54*M54</f>
        <v>0</v>
      </c>
      <c r="P54" s="82" t="s">
        <v>221</v>
      </c>
      <c r="V54" s="85" t="s">
        <v>242</v>
      </c>
      <c r="X54" s="79" t="s">
        <v>323</v>
      </c>
      <c r="Y54" s="79" t="s">
        <v>321</v>
      </c>
      <c r="Z54" s="82" t="s">
        <v>318</v>
      </c>
      <c r="AJ54" s="41" t="s">
        <v>245</v>
      </c>
      <c r="AK54" s="41" t="s">
        <v>226</v>
      </c>
    </row>
    <row r="55" spans="1:37">
      <c r="D55" s="88" t="s">
        <v>324</v>
      </c>
      <c r="E55" s="89">
        <f>J55</f>
        <v>0</v>
      </c>
      <c r="H55" s="89">
        <f>SUM(H51:H54)</f>
        <v>0</v>
      </c>
      <c r="I55" s="89">
        <f>SUM(I51:I54)</f>
        <v>0</v>
      </c>
      <c r="J55" s="89">
        <f>SUM(J51:J54)</f>
        <v>0</v>
      </c>
      <c r="L55" s="90">
        <f>SUM(L51:L54)</f>
        <v>7.7999999999999999E-4</v>
      </c>
      <c r="N55" s="91">
        <f>SUM(N51:N54)</f>
        <v>0</v>
      </c>
      <c r="W55" s="86">
        <f>SUM(W51:W54)</f>
        <v>0</v>
      </c>
    </row>
    <row r="57" spans="1:37">
      <c r="B57" s="79" t="s">
        <v>325</v>
      </c>
    </row>
    <row r="58" spans="1:37" ht="25.5">
      <c r="A58" s="77">
        <v>27</v>
      </c>
      <c r="B58" s="87" t="s">
        <v>326</v>
      </c>
      <c r="C58" s="79" t="s">
        <v>327</v>
      </c>
      <c r="D58" s="80" t="s">
        <v>328</v>
      </c>
      <c r="E58" s="81">
        <v>8</v>
      </c>
      <c r="F58" s="82" t="s">
        <v>73</v>
      </c>
      <c r="H58" s="83">
        <f>ROUND(E58*G58,2)</f>
        <v>0</v>
      </c>
      <c r="J58" s="83">
        <f>ROUND(E58*G58,2)</f>
        <v>0</v>
      </c>
      <c r="K58" s="84">
        <v>9.0000000000000006E-5</v>
      </c>
      <c r="L58" s="84">
        <f>E58*K58</f>
        <v>7.2000000000000005E-4</v>
      </c>
      <c r="N58" s="81">
        <f>E58*M58</f>
        <v>0</v>
      </c>
      <c r="P58" s="82" t="s">
        <v>221</v>
      </c>
      <c r="V58" s="85" t="s">
        <v>242</v>
      </c>
      <c r="X58" s="79" t="s">
        <v>329</v>
      </c>
      <c r="Y58" s="79" t="s">
        <v>327</v>
      </c>
      <c r="Z58" s="82" t="s">
        <v>330</v>
      </c>
      <c r="AJ58" s="41" t="s">
        <v>245</v>
      </c>
      <c r="AK58" s="41" t="s">
        <v>226</v>
      </c>
    </row>
    <row r="59" spans="1:37">
      <c r="D59" s="88" t="s">
        <v>331</v>
      </c>
      <c r="E59" s="89">
        <f>J59</f>
        <v>0</v>
      </c>
      <c r="H59" s="89">
        <f>SUM(H57:H58)</f>
        <v>0</v>
      </c>
      <c r="I59" s="89">
        <f>SUM(I57:I58)</f>
        <v>0</v>
      </c>
      <c r="J59" s="89">
        <f>SUM(J57:J58)</f>
        <v>0</v>
      </c>
      <c r="L59" s="90">
        <f>SUM(L57:L58)</f>
        <v>7.2000000000000005E-4</v>
      </c>
      <c r="N59" s="91">
        <f>SUM(N57:N58)</f>
        <v>0</v>
      </c>
      <c r="W59" s="86">
        <f>SUM(W57:W58)</f>
        <v>0</v>
      </c>
    </row>
    <row r="61" spans="1:37">
      <c r="D61" s="88" t="s">
        <v>332</v>
      </c>
      <c r="E61" s="89">
        <f>J61</f>
        <v>0</v>
      </c>
      <c r="H61" s="89">
        <f>+H38+H44+H49+H55+H59</f>
        <v>0</v>
      </c>
      <c r="I61" s="89">
        <f>+I38+I44+I49+I55+I59</f>
        <v>0</v>
      </c>
      <c r="J61" s="89">
        <f>+J38+J44+J49+J55+J59</f>
        <v>0</v>
      </c>
      <c r="L61" s="90">
        <f>+L38+L44+L49+L55+L59</f>
        <v>3.5195000000000004E-2</v>
      </c>
      <c r="N61" s="91">
        <f>+N38+N44+N49+N55+N59</f>
        <v>0.36</v>
      </c>
      <c r="W61" s="86">
        <f>+W38+W44+W49+W55+W59</f>
        <v>0</v>
      </c>
    </row>
    <row r="63" spans="1:37">
      <c r="D63" s="92" t="s">
        <v>333</v>
      </c>
      <c r="E63" s="89">
        <f>J63</f>
        <v>0</v>
      </c>
      <c r="H63" s="89">
        <f>+H19+H61</f>
        <v>0</v>
      </c>
      <c r="I63" s="89">
        <f>+I19+I61</f>
        <v>0</v>
      </c>
      <c r="J63" s="89">
        <f>+J19+J61</f>
        <v>0</v>
      </c>
      <c r="L63" s="90">
        <f>+L19+L61</f>
        <v>5.3275000000000003E-2</v>
      </c>
      <c r="N63" s="91">
        <f>+N19+N61</f>
        <v>0.36</v>
      </c>
      <c r="W63" s="86">
        <f>+W19+W61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CA2E-3DFA-4AE6-A6CC-1EE936376E68}">
  <dimension ref="B2:BM301"/>
  <sheetViews>
    <sheetView workbookViewId="0">
      <selection activeCell="E21" sqref="E21"/>
    </sheetView>
  </sheetViews>
  <sheetFormatPr defaultRowHeight="1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2" spans="2:46">
      <c r="L2" s="93" t="s">
        <v>334</v>
      </c>
      <c r="M2" s="93"/>
      <c r="N2" s="93"/>
      <c r="O2" s="93"/>
      <c r="P2" s="93"/>
      <c r="Q2" s="93"/>
      <c r="R2" s="93"/>
      <c r="S2" s="93"/>
      <c r="T2" s="93"/>
      <c r="U2" s="93"/>
      <c r="V2" s="93"/>
      <c r="AT2" s="94" t="s">
        <v>335</v>
      </c>
    </row>
    <row r="3" spans="2:46">
      <c r="B3" s="95"/>
      <c r="C3" s="96"/>
      <c r="D3" s="96"/>
      <c r="E3" s="96"/>
      <c r="F3" s="96"/>
      <c r="G3" s="96"/>
      <c r="H3" s="96"/>
      <c r="I3" s="96"/>
      <c r="J3" s="96"/>
      <c r="K3" s="96"/>
      <c r="L3" s="97"/>
      <c r="AT3" s="94" t="s">
        <v>336</v>
      </c>
    </row>
    <row r="4" spans="2:46" ht="18">
      <c r="B4" s="97"/>
      <c r="D4" s="98" t="s">
        <v>337</v>
      </c>
      <c r="L4" s="97"/>
      <c r="M4" s="99" t="s">
        <v>338</v>
      </c>
      <c r="AT4" s="94" t="s">
        <v>339</v>
      </c>
    </row>
    <row r="5" spans="2:46" ht="6.95" customHeight="1">
      <c r="B5" s="97"/>
      <c r="L5" s="97"/>
    </row>
    <row r="6" spans="2:46">
      <c r="B6" s="97"/>
      <c r="D6" s="100" t="s">
        <v>340</v>
      </c>
      <c r="L6" s="97"/>
    </row>
    <row r="7" spans="2:46">
      <c r="B7" s="97"/>
      <c r="E7" s="101" t="str">
        <f>'[1]Rekapitulácia stavby'!K6</f>
        <v>Materská škola Kavečeny</v>
      </c>
      <c r="F7" s="101"/>
      <c r="G7" s="101"/>
      <c r="H7" s="101"/>
      <c r="L7" s="97"/>
    </row>
    <row r="8" spans="2:46" s="102" customFormat="1">
      <c r="B8" s="103"/>
      <c r="D8" s="100" t="s">
        <v>341</v>
      </c>
      <c r="L8" s="103"/>
    </row>
    <row r="9" spans="2:46" s="102" customFormat="1">
      <c r="B9" s="103"/>
      <c r="E9" s="104" t="s">
        <v>342</v>
      </c>
      <c r="F9" s="104"/>
      <c r="G9" s="104"/>
      <c r="H9" s="104"/>
      <c r="L9" s="103"/>
    </row>
    <row r="10" spans="2:46" s="102" customFormat="1">
      <c r="B10" s="103"/>
      <c r="L10" s="103"/>
    </row>
    <row r="11" spans="2:46" s="102" customFormat="1">
      <c r="B11" s="103"/>
      <c r="D11" s="100" t="s">
        <v>343</v>
      </c>
      <c r="F11" s="105" t="s">
        <v>344</v>
      </c>
      <c r="I11" s="100" t="s">
        <v>345</v>
      </c>
      <c r="J11" s="105" t="s">
        <v>344</v>
      </c>
      <c r="L11" s="103"/>
    </row>
    <row r="12" spans="2:46" s="102" customFormat="1">
      <c r="B12" s="103"/>
      <c r="D12" s="100" t="s">
        <v>346</v>
      </c>
      <c r="F12" s="105" t="s">
        <v>347</v>
      </c>
      <c r="I12" s="100" t="s">
        <v>348</v>
      </c>
      <c r="J12" s="106"/>
      <c r="L12" s="103"/>
    </row>
    <row r="13" spans="2:46" s="102" customFormat="1">
      <c r="B13" s="103"/>
      <c r="L13" s="103"/>
    </row>
    <row r="14" spans="2:46" s="102" customFormat="1">
      <c r="B14" s="103"/>
      <c r="D14" s="100" t="s">
        <v>349</v>
      </c>
      <c r="I14" s="100" t="s">
        <v>350</v>
      </c>
      <c r="J14" s="105" t="s">
        <v>344</v>
      </c>
      <c r="L14" s="103"/>
    </row>
    <row r="15" spans="2:46" s="102" customFormat="1">
      <c r="B15" s="103"/>
      <c r="E15" s="105" t="s">
        <v>351</v>
      </c>
      <c r="I15" s="100" t="s">
        <v>352</v>
      </c>
      <c r="J15" s="105" t="s">
        <v>344</v>
      </c>
      <c r="L15" s="103"/>
    </row>
    <row r="16" spans="2:46" s="102" customFormat="1">
      <c r="B16" s="103"/>
      <c r="L16" s="103"/>
    </row>
    <row r="17" spans="2:12" s="102" customFormat="1">
      <c r="B17" s="103"/>
      <c r="D17" s="100" t="s">
        <v>353</v>
      </c>
      <c r="I17" s="100" t="s">
        <v>350</v>
      </c>
      <c r="J17" s="105" t="str">
        <f>'[1]Rekapitulácia stavby'!AN13</f>
        <v/>
      </c>
      <c r="L17" s="103"/>
    </row>
    <row r="18" spans="2:12" s="102" customFormat="1">
      <c r="B18" s="103"/>
      <c r="E18" s="107" t="str">
        <f>'[1]Rekapitulácia stavby'!E14</f>
        <v xml:space="preserve"> </v>
      </c>
      <c r="F18" s="107"/>
      <c r="G18" s="107"/>
      <c r="H18" s="107"/>
      <c r="I18" s="100" t="s">
        <v>352</v>
      </c>
      <c r="J18" s="105" t="str">
        <f>'[1]Rekapitulácia stavby'!AN14</f>
        <v/>
      </c>
      <c r="L18" s="103"/>
    </row>
    <row r="19" spans="2:12" s="102" customFormat="1">
      <c r="B19" s="103"/>
      <c r="L19" s="103"/>
    </row>
    <row r="20" spans="2:12" s="102" customFormat="1">
      <c r="B20" s="103"/>
      <c r="D20" s="100" t="s">
        <v>354</v>
      </c>
      <c r="I20" s="100" t="s">
        <v>350</v>
      </c>
      <c r="J20" s="105" t="s">
        <v>344</v>
      </c>
      <c r="L20" s="103"/>
    </row>
    <row r="21" spans="2:12" s="102" customFormat="1">
      <c r="B21" s="103"/>
      <c r="E21" s="105"/>
      <c r="I21" s="100" t="s">
        <v>352</v>
      </c>
      <c r="J21" s="105" t="s">
        <v>344</v>
      </c>
      <c r="L21" s="103"/>
    </row>
    <row r="22" spans="2:12" s="102" customFormat="1">
      <c r="B22" s="103"/>
      <c r="L22" s="103"/>
    </row>
    <row r="23" spans="2:12" s="102" customFormat="1">
      <c r="B23" s="103"/>
      <c r="D23" s="100" t="s">
        <v>355</v>
      </c>
      <c r="I23" s="100" t="s">
        <v>350</v>
      </c>
      <c r="J23" s="105" t="str">
        <f>IF('[1]Rekapitulácia stavby'!AN19="","",'[1]Rekapitulácia stavby'!AN19)</f>
        <v/>
      </c>
      <c r="L23" s="103"/>
    </row>
    <row r="24" spans="2:12" s="102" customFormat="1">
      <c r="B24" s="103"/>
      <c r="E24" s="105" t="str">
        <f>IF('[1]Rekapitulácia stavby'!E20="","",'[1]Rekapitulácia stavby'!E20)</f>
        <v xml:space="preserve"> </v>
      </c>
      <c r="I24" s="100" t="s">
        <v>352</v>
      </c>
      <c r="J24" s="105" t="str">
        <f>IF('[1]Rekapitulácia stavby'!AN20="","",'[1]Rekapitulácia stavby'!AN20)</f>
        <v/>
      </c>
      <c r="L24" s="103"/>
    </row>
    <row r="25" spans="2:12" s="102" customFormat="1">
      <c r="B25" s="103"/>
      <c r="L25" s="103"/>
    </row>
    <row r="26" spans="2:12" s="102" customFormat="1">
      <c r="B26" s="103"/>
      <c r="D26" s="100" t="s">
        <v>356</v>
      </c>
      <c r="L26" s="103"/>
    </row>
    <row r="27" spans="2:12" s="108" customFormat="1">
      <c r="B27" s="109"/>
      <c r="E27" s="110" t="s">
        <v>344</v>
      </c>
      <c r="F27" s="110"/>
      <c r="G27" s="110"/>
      <c r="H27" s="110"/>
      <c r="L27" s="109"/>
    </row>
    <row r="28" spans="2:12" s="102" customFormat="1">
      <c r="B28" s="103"/>
      <c r="L28" s="103"/>
    </row>
    <row r="29" spans="2:12" s="102" customFormat="1">
      <c r="B29" s="103"/>
      <c r="D29" s="111"/>
      <c r="E29" s="111"/>
      <c r="F29" s="111"/>
      <c r="G29" s="111"/>
      <c r="H29" s="111"/>
      <c r="I29" s="111"/>
      <c r="J29" s="111"/>
      <c r="K29" s="111"/>
      <c r="L29" s="103"/>
    </row>
    <row r="30" spans="2:12" s="102" customFormat="1">
      <c r="B30" s="103"/>
      <c r="D30" s="105" t="s">
        <v>357</v>
      </c>
      <c r="J30" s="112">
        <f>J96</f>
        <v>0</v>
      </c>
      <c r="L30" s="103"/>
    </row>
    <row r="31" spans="2:12" s="102" customFormat="1">
      <c r="B31" s="103"/>
      <c r="D31" s="113" t="s">
        <v>358</v>
      </c>
      <c r="J31" s="112">
        <f>J112</f>
        <v>0</v>
      </c>
      <c r="L31" s="103"/>
    </row>
    <row r="32" spans="2:12" s="102" customFormat="1" ht="15.75">
      <c r="B32" s="103"/>
      <c r="D32" s="114" t="s">
        <v>359</v>
      </c>
      <c r="J32" s="115">
        <f>ROUND(J30 + J31, 2)</f>
        <v>0</v>
      </c>
      <c r="L32" s="103"/>
    </row>
    <row r="33" spans="2:12" s="102" customFormat="1">
      <c r="B33" s="103"/>
      <c r="D33" s="111"/>
      <c r="E33" s="111"/>
      <c r="F33" s="111"/>
      <c r="G33" s="111"/>
      <c r="H33" s="111"/>
      <c r="I33" s="111"/>
      <c r="J33" s="111"/>
      <c r="K33" s="111"/>
      <c r="L33" s="103"/>
    </row>
    <row r="34" spans="2:12" s="102" customFormat="1">
      <c r="B34" s="103"/>
      <c r="F34" s="116" t="s">
        <v>360</v>
      </c>
      <c r="I34" s="116" t="s">
        <v>361</v>
      </c>
      <c r="J34" s="116" t="s">
        <v>362</v>
      </c>
      <c r="L34" s="103"/>
    </row>
    <row r="35" spans="2:12" s="102" customFormat="1">
      <c r="B35" s="103"/>
      <c r="D35" s="117" t="s">
        <v>179</v>
      </c>
      <c r="E35" s="100" t="s">
        <v>363</v>
      </c>
      <c r="F35" s="118">
        <f>ROUND((SUM(BE112:BE113) + SUM(BE133:BE300)),  2)</f>
        <v>0</v>
      </c>
      <c r="I35" s="119">
        <v>0.2</v>
      </c>
      <c r="J35" s="118">
        <f>ROUND(((SUM(BE112:BE113) + SUM(BE133:BE300))*I35),  2)</f>
        <v>0</v>
      </c>
      <c r="L35" s="103"/>
    </row>
    <row r="36" spans="2:12" s="102" customFormat="1">
      <c r="B36" s="103"/>
      <c r="E36" s="100" t="s">
        <v>364</v>
      </c>
      <c r="F36" s="118">
        <f>ROUND((SUM(BF112:BF113) + SUM(BF133:BF300)),  2)</f>
        <v>0</v>
      </c>
      <c r="I36" s="119">
        <v>0.2</v>
      </c>
      <c r="J36" s="118">
        <f>ROUND(((SUM(BF112:BF113) + SUM(BF133:BF300))*I36),  2)</f>
        <v>0</v>
      </c>
      <c r="L36" s="103"/>
    </row>
    <row r="37" spans="2:12" s="102" customFormat="1" hidden="1">
      <c r="B37" s="103"/>
      <c r="E37" s="100" t="s">
        <v>365</v>
      </c>
      <c r="F37" s="118">
        <f>ROUND((SUM(BG112:BG113) + SUM(BG133:BG300)),  2)</f>
        <v>0</v>
      </c>
      <c r="I37" s="119">
        <v>0.2</v>
      </c>
      <c r="J37" s="118">
        <f>0</f>
        <v>0</v>
      </c>
      <c r="L37" s="103"/>
    </row>
    <row r="38" spans="2:12" s="102" customFormat="1" hidden="1">
      <c r="B38" s="103"/>
      <c r="E38" s="100" t="s">
        <v>366</v>
      </c>
      <c r="F38" s="118">
        <f>ROUND((SUM(BH112:BH113) + SUM(BH133:BH300)),  2)</f>
        <v>0</v>
      </c>
      <c r="I38" s="119">
        <v>0.2</v>
      </c>
      <c r="J38" s="118">
        <f>0</f>
        <v>0</v>
      </c>
      <c r="L38" s="103"/>
    </row>
    <row r="39" spans="2:12" s="102" customFormat="1" hidden="1">
      <c r="B39" s="103"/>
      <c r="E39" s="100" t="s">
        <v>367</v>
      </c>
      <c r="F39" s="118">
        <f>ROUND((SUM(BI112:BI113) + SUM(BI133:BI300)),  2)</f>
        <v>0</v>
      </c>
      <c r="I39" s="119">
        <v>0</v>
      </c>
      <c r="J39" s="118">
        <f>0</f>
        <v>0</v>
      </c>
      <c r="L39" s="103"/>
    </row>
    <row r="40" spans="2:12" s="102" customFormat="1">
      <c r="B40" s="103"/>
      <c r="L40" s="103"/>
    </row>
    <row r="41" spans="2:12" s="102" customFormat="1" ht="15.75">
      <c r="B41" s="103"/>
      <c r="C41" s="120"/>
      <c r="D41" s="121" t="s">
        <v>368</v>
      </c>
      <c r="E41" s="122"/>
      <c r="F41" s="122"/>
      <c r="G41" s="123" t="s">
        <v>369</v>
      </c>
      <c r="H41" s="124" t="s">
        <v>154</v>
      </c>
      <c r="I41" s="122"/>
      <c r="J41" s="125">
        <f>SUM(J32:J39)</f>
        <v>0</v>
      </c>
      <c r="K41" s="126"/>
      <c r="L41" s="103"/>
    </row>
    <row r="42" spans="2:12" s="102" customFormat="1">
      <c r="B42" s="103"/>
      <c r="L42" s="103"/>
    </row>
    <row r="43" spans="2:12" ht="14.45" customHeight="1">
      <c r="B43" s="97"/>
      <c r="L43" s="97"/>
    </row>
    <row r="44" spans="2:12" ht="14.45" customHeight="1">
      <c r="B44" s="97"/>
      <c r="L44" s="97"/>
    </row>
    <row r="45" spans="2:12" ht="14.45" customHeight="1">
      <c r="B45" s="97"/>
      <c r="L45" s="97"/>
    </row>
    <row r="46" spans="2:12" ht="14.45" customHeight="1">
      <c r="B46" s="97"/>
      <c r="L46" s="97"/>
    </row>
    <row r="47" spans="2:12" ht="14.45" customHeight="1">
      <c r="B47" s="97"/>
      <c r="L47" s="97"/>
    </row>
    <row r="48" spans="2:12" ht="14.45" customHeight="1">
      <c r="B48" s="97"/>
      <c r="L48" s="97"/>
    </row>
    <row r="49" spans="2:12" ht="14.45" customHeight="1">
      <c r="B49" s="97"/>
      <c r="L49" s="97"/>
    </row>
    <row r="50" spans="2:12" s="102" customFormat="1">
      <c r="B50" s="103"/>
      <c r="D50" s="127" t="s">
        <v>370</v>
      </c>
      <c r="E50" s="128"/>
      <c r="F50" s="128"/>
      <c r="G50" s="127" t="s">
        <v>371</v>
      </c>
      <c r="H50" s="128"/>
      <c r="I50" s="128"/>
      <c r="J50" s="128"/>
      <c r="K50" s="128"/>
      <c r="L50" s="103"/>
    </row>
    <row r="51" spans="2:12">
      <c r="B51" s="97"/>
      <c r="L51" s="97"/>
    </row>
    <row r="52" spans="2:12">
      <c r="B52" s="97"/>
      <c r="L52" s="97"/>
    </row>
    <row r="53" spans="2:12">
      <c r="B53" s="97"/>
      <c r="L53" s="97"/>
    </row>
    <row r="54" spans="2:12">
      <c r="B54" s="97"/>
      <c r="L54" s="97"/>
    </row>
    <row r="55" spans="2:12">
      <c r="B55" s="97"/>
      <c r="L55" s="97"/>
    </row>
    <row r="56" spans="2:12">
      <c r="B56" s="97"/>
      <c r="L56" s="97"/>
    </row>
    <row r="57" spans="2:12">
      <c r="B57" s="97"/>
      <c r="L57" s="97"/>
    </row>
    <row r="58" spans="2:12">
      <c r="B58" s="97"/>
      <c r="L58" s="97"/>
    </row>
    <row r="59" spans="2:12">
      <c r="B59" s="97"/>
      <c r="L59" s="97"/>
    </row>
    <row r="60" spans="2:12">
      <c r="B60" s="97"/>
      <c r="L60" s="97"/>
    </row>
    <row r="61" spans="2:12" s="102" customFormat="1">
      <c r="B61" s="103"/>
      <c r="D61" s="129" t="s">
        <v>372</v>
      </c>
      <c r="E61" s="130"/>
      <c r="F61" s="131" t="s">
        <v>373</v>
      </c>
      <c r="G61" s="129" t="s">
        <v>372</v>
      </c>
      <c r="H61" s="130"/>
      <c r="I61" s="130"/>
      <c r="J61" s="132" t="s">
        <v>373</v>
      </c>
      <c r="K61" s="130"/>
      <c r="L61" s="103"/>
    </row>
    <row r="62" spans="2:12">
      <c r="B62" s="97"/>
      <c r="L62" s="97"/>
    </row>
    <row r="63" spans="2:12">
      <c r="B63" s="97"/>
      <c r="L63" s="97"/>
    </row>
    <row r="64" spans="2:12">
      <c r="B64" s="97"/>
      <c r="L64" s="97"/>
    </row>
    <row r="65" spans="2:12" s="102" customFormat="1">
      <c r="B65" s="103"/>
      <c r="D65" s="127" t="s">
        <v>374</v>
      </c>
      <c r="E65" s="128"/>
      <c r="F65" s="128"/>
      <c r="G65" s="127" t="s">
        <v>375</v>
      </c>
      <c r="H65" s="128"/>
      <c r="I65" s="128"/>
      <c r="J65" s="128"/>
      <c r="K65" s="128"/>
      <c r="L65" s="103"/>
    </row>
    <row r="66" spans="2:12">
      <c r="B66" s="97"/>
      <c r="L66" s="97"/>
    </row>
    <row r="67" spans="2:12">
      <c r="B67" s="97"/>
      <c r="L67" s="97"/>
    </row>
    <row r="68" spans="2:12">
      <c r="B68" s="97"/>
      <c r="L68" s="97"/>
    </row>
    <row r="69" spans="2:12">
      <c r="B69" s="97"/>
      <c r="L69" s="97"/>
    </row>
    <row r="70" spans="2:12">
      <c r="B70" s="97"/>
      <c r="L70" s="97"/>
    </row>
    <row r="71" spans="2:12">
      <c r="B71" s="97"/>
      <c r="L71" s="97"/>
    </row>
    <row r="72" spans="2:12">
      <c r="B72" s="97"/>
      <c r="L72" s="97"/>
    </row>
    <row r="73" spans="2:12">
      <c r="B73" s="97"/>
      <c r="L73" s="97"/>
    </row>
    <row r="74" spans="2:12">
      <c r="B74" s="97"/>
      <c r="L74" s="97"/>
    </row>
    <row r="75" spans="2:12">
      <c r="B75" s="97"/>
      <c r="L75" s="97"/>
    </row>
    <row r="76" spans="2:12" s="102" customFormat="1">
      <c r="B76" s="103"/>
      <c r="D76" s="129" t="s">
        <v>372</v>
      </c>
      <c r="E76" s="130"/>
      <c r="F76" s="131" t="s">
        <v>373</v>
      </c>
      <c r="G76" s="129" t="s">
        <v>372</v>
      </c>
      <c r="H76" s="130"/>
      <c r="I76" s="130"/>
      <c r="J76" s="132" t="s">
        <v>373</v>
      </c>
      <c r="K76" s="130"/>
      <c r="L76" s="103"/>
    </row>
    <row r="77" spans="2:12" s="102" customFormat="1"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103"/>
    </row>
    <row r="81" spans="2:47" s="102" customFormat="1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03"/>
    </row>
    <row r="82" spans="2:47" s="102" customFormat="1" ht="18">
      <c r="B82" s="103"/>
      <c r="C82" s="98" t="s">
        <v>376</v>
      </c>
      <c r="L82" s="103"/>
    </row>
    <row r="83" spans="2:47" s="102" customFormat="1">
      <c r="B83" s="103"/>
      <c r="L83" s="103"/>
    </row>
    <row r="84" spans="2:47" s="102" customFormat="1">
      <c r="B84" s="103"/>
      <c r="C84" s="100" t="s">
        <v>340</v>
      </c>
      <c r="L84" s="103"/>
    </row>
    <row r="85" spans="2:47" s="102" customFormat="1">
      <c r="B85" s="103"/>
      <c r="E85" s="101" t="str">
        <f>E7</f>
        <v>Materská škola Kavečeny</v>
      </c>
      <c r="F85" s="101"/>
      <c r="G85" s="101"/>
      <c r="H85" s="101"/>
      <c r="L85" s="103"/>
    </row>
    <row r="86" spans="2:47" s="102" customFormat="1">
      <c r="B86" s="103"/>
      <c r="C86" s="100" t="s">
        <v>341</v>
      </c>
      <c r="L86" s="103"/>
    </row>
    <row r="87" spans="2:47" s="102" customFormat="1">
      <c r="B87" s="103"/>
      <c r="E87" s="104" t="str">
        <f>E9</f>
        <v>uv - Ústredné vykurovanie</v>
      </c>
      <c r="F87" s="104"/>
      <c r="G87" s="104"/>
      <c r="H87" s="104"/>
      <c r="L87" s="103"/>
    </row>
    <row r="88" spans="2:47" s="102" customFormat="1">
      <c r="B88" s="103"/>
      <c r="L88" s="103"/>
    </row>
    <row r="89" spans="2:47" s="102" customFormat="1">
      <c r="B89" s="103"/>
      <c r="C89" s="100" t="s">
        <v>346</v>
      </c>
      <c r="F89" s="105" t="str">
        <f>F12</f>
        <v xml:space="preserve"> Kavečeny</v>
      </c>
      <c r="I89" s="100" t="s">
        <v>348</v>
      </c>
      <c r="J89" s="106" t="str">
        <f>IF(J12="","",J12)</f>
        <v/>
      </c>
      <c r="L89" s="103"/>
    </row>
    <row r="90" spans="2:47" s="102" customFormat="1">
      <c r="B90" s="103"/>
      <c r="L90" s="103"/>
    </row>
    <row r="91" spans="2:47" s="102" customFormat="1" ht="38.25">
      <c r="B91" s="103"/>
      <c r="C91" s="100" t="s">
        <v>349</v>
      </c>
      <c r="F91" s="105" t="str">
        <f>E15</f>
        <v>MČ  Kavečeny</v>
      </c>
      <c r="I91" s="100" t="s">
        <v>354</v>
      </c>
      <c r="J91" s="137">
        <f>E21</f>
        <v>0</v>
      </c>
      <c r="L91" s="103"/>
    </row>
    <row r="92" spans="2:47" s="102" customFormat="1">
      <c r="B92" s="103"/>
      <c r="C92" s="100" t="s">
        <v>353</v>
      </c>
      <c r="F92" s="105" t="str">
        <f>IF(E18="","",E18)</f>
        <v xml:space="preserve"> </v>
      </c>
      <c r="I92" s="100" t="s">
        <v>355</v>
      </c>
      <c r="J92" s="137" t="str">
        <f>E24</f>
        <v xml:space="preserve"> </v>
      </c>
      <c r="L92" s="103"/>
    </row>
    <row r="93" spans="2:47" s="102" customFormat="1">
      <c r="B93" s="103"/>
      <c r="L93" s="103"/>
    </row>
    <row r="94" spans="2:47" s="102" customFormat="1">
      <c r="B94" s="103"/>
      <c r="C94" s="138" t="s">
        <v>377</v>
      </c>
      <c r="D94" s="120"/>
      <c r="E94" s="120"/>
      <c r="F94" s="120"/>
      <c r="G94" s="120"/>
      <c r="H94" s="120"/>
      <c r="I94" s="120"/>
      <c r="J94" s="139" t="s">
        <v>378</v>
      </c>
      <c r="K94" s="120"/>
      <c r="L94" s="103"/>
    </row>
    <row r="95" spans="2:47" s="102" customFormat="1">
      <c r="B95" s="103"/>
      <c r="L95" s="103"/>
    </row>
    <row r="96" spans="2:47" s="102" customFormat="1" ht="15.75">
      <c r="B96" s="103"/>
      <c r="C96" s="140" t="s">
        <v>379</v>
      </c>
      <c r="J96" s="115">
        <f>J133</f>
        <v>0</v>
      </c>
      <c r="L96" s="103"/>
      <c r="AU96" s="94" t="s">
        <v>380</v>
      </c>
    </row>
    <row r="97" spans="2:14" s="141" customFormat="1">
      <c r="B97" s="142"/>
      <c r="D97" s="143" t="s">
        <v>381</v>
      </c>
      <c r="E97" s="144"/>
      <c r="F97" s="144"/>
      <c r="G97" s="144"/>
      <c r="H97" s="144"/>
      <c r="I97" s="144"/>
      <c r="J97" s="145">
        <f>J134</f>
        <v>0</v>
      </c>
      <c r="L97" s="142"/>
    </row>
    <row r="98" spans="2:14" s="146" customFormat="1" ht="12.75">
      <c r="B98" s="147"/>
      <c r="D98" s="148" t="s">
        <v>382</v>
      </c>
      <c r="E98" s="149"/>
      <c r="F98" s="149"/>
      <c r="G98" s="149"/>
      <c r="H98" s="149"/>
      <c r="I98" s="149"/>
      <c r="J98" s="150">
        <f>J135</f>
        <v>0</v>
      </c>
      <c r="L98" s="147"/>
    </row>
    <row r="99" spans="2:14" s="146" customFormat="1" ht="12.75">
      <c r="B99" s="147"/>
      <c r="D99" s="148" t="s">
        <v>383</v>
      </c>
      <c r="E99" s="149"/>
      <c r="F99" s="149"/>
      <c r="G99" s="149"/>
      <c r="H99" s="149"/>
      <c r="I99" s="149"/>
      <c r="J99" s="150">
        <f>J160</f>
        <v>0</v>
      </c>
      <c r="L99" s="147"/>
    </row>
    <row r="100" spans="2:14" s="146" customFormat="1" ht="12.75">
      <c r="B100" s="147"/>
      <c r="D100" s="148" t="s">
        <v>384</v>
      </c>
      <c r="E100" s="149"/>
      <c r="F100" s="149"/>
      <c r="G100" s="149"/>
      <c r="H100" s="149"/>
      <c r="I100" s="149"/>
      <c r="J100" s="150">
        <f>J164</f>
        <v>0</v>
      </c>
      <c r="L100" s="147"/>
    </row>
    <row r="101" spans="2:14" s="146" customFormat="1" ht="12.75">
      <c r="B101" s="147"/>
      <c r="D101" s="148" t="s">
        <v>385</v>
      </c>
      <c r="E101" s="149"/>
      <c r="F101" s="149"/>
      <c r="G101" s="149"/>
      <c r="H101" s="149"/>
      <c r="I101" s="149"/>
      <c r="J101" s="150">
        <f>J172</f>
        <v>0</v>
      </c>
      <c r="L101" s="147"/>
    </row>
    <row r="102" spans="2:14" s="146" customFormat="1" ht="12.75">
      <c r="B102" s="147"/>
      <c r="D102" s="148" t="s">
        <v>386</v>
      </c>
      <c r="E102" s="149"/>
      <c r="F102" s="149"/>
      <c r="G102" s="149"/>
      <c r="H102" s="149"/>
      <c r="I102" s="149"/>
      <c r="J102" s="150">
        <f>J193</f>
        <v>0</v>
      </c>
      <c r="L102" s="147"/>
    </row>
    <row r="103" spans="2:14" s="146" customFormat="1" ht="12.75">
      <c r="B103" s="147"/>
      <c r="D103" s="148" t="s">
        <v>387</v>
      </c>
      <c r="E103" s="149"/>
      <c r="F103" s="149"/>
      <c r="G103" s="149"/>
      <c r="H103" s="149"/>
      <c r="I103" s="149"/>
      <c r="J103" s="150">
        <f>J217</f>
        <v>0</v>
      </c>
      <c r="L103" s="147"/>
    </row>
    <row r="104" spans="2:14" s="146" customFormat="1" ht="12.75">
      <c r="B104" s="147"/>
      <c r="D104" s="148" t="s">
        <v>388</v>
      </c>
      <c r="E104" s="149"/>
      <c r="F104" s="149"/>
      <c r="G104" s="149"/>
      <c r="H104" s="149"/>
      <c r="I104" s="149"/>
      <c r="J104" s="150">
        <f>J233</f>
        <v>0</v>
      </c>
      <c r="L104" s="147"/>
    </row>
    <row r="105" spans="2:14" s="146" customFormat="1" ht="12.75">
      <c r="B105" s="147"/>
      <c r="D105" s="148" t="s">
        <v>389</v>
      </c>
      <c r="E105" s="149"/>
      <c r="F105" s="149"/>
      <c r="G105" s="149"/>
      <c r="H105" s="149"/>
      <c r="I105" s="149"/>
      <c r="J105" s="150">
        <f>J270</f>
        <v>0</v>
      </c>
      <c r="L105" s="147"/>
    </row>
    <row r="106" spans="2:14" s="146" customFormat="1" ht="12.75">
      <c r="B106" s="147"/>
      <c r="D106" s="148" t="s">
        <v>390</v>
      </c>
      <c r="E106" s="149"/>
      <c r="F106" s="149"/>
      <c r="G106" s="149"/>
      <c r="H106" s="149"/>
      <c r="I106" s="149"/>
      <c r="J106" s="150">
        <f>J282</f>
        <v>0</v>
      </c>
      <c r="L106" s="147"/>
    </row>
    <row r="107" spans="2:14" s="141" customFormat="1">
      <c r="B107" s="142"/>
      <c r="D107" s="143" t="s">
        <v>391</v>
      </c>
      <c r="E107" s="144"/>
      <c r="F107" s="144"/>
      <c r="G107" s="144"/>
      <c r="H107" s="144"/>
      <c r="I107" s="144"/>
      <c r="J107" s="145">
        <f>J284</f>
        <v>0</v>
      </c>
      <c r="L107" s="142"/>
    </row>
    <row r="108" spans="2:14" s="146" customFormat="1" ht="12.75">
      <c r="B108" s="147"/>
      <c r="D108" s="148" t="s">
        <v>392</v>
      </c>
      <c r="E108" s="149"/>
      <c r="F108" s="149"/>
      <c r="G108" s="149"/>
      <c r="H108" s="149"/>
      <c r="I108" s="149"/>
      <c r="J108" s="150">
        <f>J285</f>
        <v>0</v>
      </c>
      <c r="L108" s="147"/>
    </row>
    <row r="109" spans="2:14" s="141" customFormat="1">
      <c r="B109" s="142"/>
      <c r="D109" s="143" t="s">
        <v>393</v>
      </c>
      <c r="E109" s="144"/>
      <c r="F109" s="144"/>
      <c r="G109" s="144"/>
      <c r="H109" s="144"/>
      <c r="I109" s="144"/>
      <c r="J109" s="145">
        <f>J297</f>
        <v>0</v>
      </c>
      <c r="L109" s="142"/>
    </row>
    <row r="110" spans="2:14" s="102" customFormat="1">
      <c r="B110" s="103"/>
      <c r="L110" s="103"/>
    </row>
    <row r="111" spans="2:14" s="102" customFormat="1">
      <c r="B111" s="103"/>
      <c r="L111" s="103"/>
    </row>
    <row r="112" spans="2:14" s="102" customFormat="1" ht="15.75">
      <c r="B112" s="103"/>
      <c r="C112" s="140" t="s">
        <v>394</v>
      </c>
      <c r="J112" s="151">
        <v>0</v>
      </c>
      <c r="L112" s="103"/>
      <c r="N112" s="152" t="s">
        <v>179</v>
      </c>
    </row>
    <row r="113" spans="2:12" s="102" customFormat="1">
      <c r="B113" s="103"/>
      <c r="L113" s="103"/>
    </row>
    <row r="114" spans="2:12" s="102" customFormat="1" ht="15.75">
      <c r="B114" s="103"/>
      <c r="C114" s="153" t="s">
        <v>395</v>
      </c>
      <c r="D114" s="120"/>
      <c r="E114" s="120"/>
      <c r="F114" s="120"/>
      <c r="G114" s="120"/>
      <c r="H114" s="120"/>
      <c r="I114" s="120"/>
      <c r="J114" s="154">
        <f>ROUND(J96+J112,2)</f>
        <v>0</v>
      </c>
      <c r="K114" s="120"/>
      <c r="L114" s="103"/>
    </row>
    <row r="115" spans="2:12" s="102" customFormat="1">
      <c r="B115" s="133"/>
      <c r="C115" s="134"/>
      <c r="D115" s="134"/>
      <c r="E115" s="134"/>
      <c r="F115" s="134"/>
      <c r="G115" s="134"/>
      <c r="H115" s="134"/>
      <c r="I115" s="134"/>
      <c r="J115" s="134"/>
      <c r="K115" s="134"/>
      <c r="L115" s="103"/>
    </row>
    <row r="119" spans="2:12" s="102" customFormat="1">
      <c r="B119" s="135"/>
      <c r="C119" s="136"/>
      <c r="D119" s="136"/>
      <c r="E119" s="136"/>
      <c r="F119" s="136"/>
      <c r="G119" s="136"/>
      <c r="H119" s="136"/>
      <c r="I119" s="136"/>
      <c r="J119" s="136"/>
      <c r="K119" s="136"/>
      <c r="L119" s="103"/>
    </row>
    <row r="120" spans="2:12" s="102" customFormat="1" ht="18">
      <c r="B120" s="103"/>
      <c r="C120" s="98" t="s">
        <v>396</v>
      </c>
      <c r="L120" s="103"/>
    </row>
    <row r="121" spans="2:12" s="102" customFormat="1">
      <c r="B121" s="103"/>
      <c r="L121" s="103"/>
    </row>
    <row r="122" spans="2:12" s="102" customFormat="1">
      <c r="B122" s="103"/>
      <c r="C122" s="100" t="s">
        <v>340</v>
      </c>
      <c r="L122" s="103"/>
    </row>
    <row r="123" spans="2:12" s="102" customFormat="1">
      <c r="B123" s="103"/>
      <c r="E123" s="101" t="str">
        <f>E7</f>
        <v>Materská škola Kavečeny</v>
      </c>
      <c r="F123" s="101"/>
      <c r="G123" s="101"/>
      <c r="H123" s="101"/>
      <c r="L123" s="103"/>
    </row>
    <row r="124" spans="2:12" s="102" customFormat="1">
      <c r="B124" s="103"/>
      <c r="C124" s="100" t="s">
        <v>341</v>
      </c>
      <c r="L124" s="103"/>
    </row>
    <row r="125" spans="2:12" s="102" customFormat="1">
      <c r="B125" s="103"/>
      <c r="E125" s="104" t="str">
        <f>E9</f>
        <v>uv - Ústredné vykurovanie</v>
      </c>
      <c r="F125" s="104"/>
      <c r="G125" s="104"/>
      <c r="H125" s="104"/>
      <c r="L125" s="103"/>
    </row>
    <row r="126" spans="2:12" s="102" customFormat="1">
      <c r="B126" s="103"/>
      <c r="L126" s="103"/>
    </row>
    <row r="127" spans="2:12" s="102" customFormat="1">
      <c r="B127" s="103"/>
      <c r="C127" s="100" t="s">
        <v>346</v>
      </c>
      <c r="F127" s="105" t="str">
        <f>F12</f>
        <v xml:space="preserve"> Kavečeny</v>
      </c>
      <c r="I127" s="100" t="s">
        <v>348</v>
      </c>
      <c r="J127" s="106" t="str">
        <f>IF(J12="","",J12)</f>
        <v/>
      </c>
      <c r="L127" s="103"/>
    </row>
    <row r="128" spans="2:12" s="102" customFormat="1">
      <c r="B128" s="103"/>
      <c r="L128" s="103"/>
    </row>
    <row r="129" spans="2:65" s="102" customFormat="1" ht="38.25">
      <c r="B129" s="103"/>
      <c r="C129" s="100" t="s">
        <v>349</v>
      </c>
      <c r="F129" s="105" t="str">
        <f>E15</f>
        <v>MČ  Kavečeny</v>
      </c>
      <c r="I129" s="100" t="s">
        <v>354</v>
      </c>
      <c r="J129" s="137">
        <f>E21</f>
        <v>0</v>
      </c>
      <c r="L129" s="103"/>
    </row>
    <row r="130" spans="2:65" s="102" customFormat="1">
      <c r="B130" s="103"/>
      <c r="C130" s="100" t="s">
        <v>353</v>
      </c>
      <c r="F130" s="105" t="str">
        <f>IF(E18="","",E18)</f>
        <v xml:space="preserve"> </v>
      </c>
      <c r="I130" s="100" t="s">
        <v>355</v>
      </c>
      <c r="J130" s="137" t="str">
        <f>E24</f>
        <v xml:space="preserve"> </v>
      </c>
      <c r="L130" s="103"/>
    </row>
    <row r="131" spans="2:65" s="102" customFormat="1">
      <c r="B131" s="103"/>
      <c r="L131" s="103"/>
    </row>
    <row r="132" spans="2:65" s="155" customFormat="1" ht="36">
      <c r="B132" s="156"/>
      <c r="C132" s="157" t="s">
        <v>397</v>
      </c>
      <c r="D132" s="158" t="s">
        <v>183</v>
      </c>
      <c r="E132" s="158" t="s">
        <v>169</v>
      </c>
      <c r="F132" s="158" t="s">
        <v>8</v>
      </c>
      <c r="G132" s="158" t="s">
        <v>9</v>
      </c>
      <c r="H132" s="158" t="s">
        <v>171</v>
      </c>
      <c r="I132" s="158" t="s">
        <v>398</v>
      </c>
      <c r="J132" s="159" t="s">
        <v>378</v>
      </c>
      <c r="K132" s="160" t="s">
        <v>399</v>
      </c>
      <c r="L132" s="156"/>
      <c r="M132" s="161" t="s">
        <v>344</v>
      </c>
      <c r="N132" s="162" t="s">
        <v>179</v>
      </c>
      <c r="O132" s="162" t="s">
        <v>400</v>
      </c>
      <c r="P132" s="162" t="s">
        <v>401</v>
      </c>
      <c r="Q132" s="162" t="s">
        <v>402</v>
      </c>
      <c r="R132" s="162" t="s">
        <v>403</v>
      </c>
      <c r="S132" s="162" t="s">
        <v>404</v>
      </c>
      <c r="T132" s="163" t="s">
        <v>405</v>
      </c>
    </row>
    <row r="133" spans="2:65" s="102" customFormat="1" ht="15.75">
      <c r="B133" s="103"/>
      <c r="C133" s="164" t="s">
        <v>357</v>
      </c>
      <c r="J133" s="165">
        <f>BK133</f>
        <v>0</v>
      </c>
      <c r="L133" s="103"/>
      <c r="M133" s="166"/>
      <c r="N133" s="111"/>
      <c r="O133" s="111"/>
      <c r="P133" s="167">
        <f>P134+P284+P297</f>
        <v>186.55341599999997</v>
      </c>
      <c r="Q133" s="111"/>
      <c r="R133" s="167">
        <f>R134+R284+R297</f>
        <v>0.82332679999999991</v>
      </c>
      <c r="S133" s="111"/>
      <c r="T133" s="168">
        <f>T134+T284+T297</f>
        <v>0.86896000000000007</v>
      </c>
      <c r="AT133" s="94" t="s">
        <v>406</v>
      </c>
      <c r="AU133" s="94" t="s">
        <v>380</v>
      </c>
      <c r="BK133" s="169">
        <f>BK134+BK284+BK297</f>
        <v>0</v>
      </c>
    </row>
    <row r="134" spans="2:65" s="170" customFormat="1">
      <c r="B134" s="171"/>
      <c r="D134" s="172" t="s">
        <v>406</v>
      </c>
      <c r="E134" s="173" t="s">
        <v>407</v>
      </c>
      <c r="F134" s="173" t="s">
        <v>408</v>
      </c>
      <c r="J134" s="174">
        <f>BK134</f>
        <v>0</v>
      </c>
      <c r="L134" s="171"/>
      <c r="M134" s="175"/>
      <c r="P134" s="176">
        <f>P135+P160+P164+P172+P193+P217+P233+P270+P282</f>
        <v>153.51341599999998</v>
      </c>
      <c r="R134" s="176">
        <f>R135+R160+R164+R172+R193+R217+R233+R270+R282</f>
        <v>0.82245679999999988</v>
      </c>
      <c r="T134" s="177">
        <f>T135+T160+T164+T172+T193+T217+T233+T270+T282</f>
        <v>0.86896000000000007</v>
      </c>
      <c r="AR134" s="172" t="s">
        <v>14</v>
      </c>
      <c r="AT134" s="178" t="s">
        <v>406</v>
      </c>
      <c r="AU134" s="178" t="s">
        <v>336</v>
      </c>
      <c r="AY134" s="172" t="s">
        <v>409</v>
      </c>
      <c r="BK134" s="179">
        <f>BK135+BK160+BK164+BK172+BK193+BK217+BK233+BK270+BK282</f>
        <v>0</v>
      </c>
    </row>
    <row r="135" spans="2:65" s="170" customFormat="1" ht="12.75">
      <c r="B135" s="171"/>
      <c r="D135" s="172" t="s">
        <v>406</v>
      </c>
      <c r="E135" s="180" t="s">
        <v>410</v>
      </c>
      <c r="F135" s="180" t="s">
        <v>411</v>
      </c>
      <c r="J135" s="181">
        <f>BK135</f>
        <v>0</v>
      </c>
      <c r="L135" s="171"/>
      <c r="M135" s="175"/>
      <c r="P135" s="176">
        <f>SUM(P136:P159)</f>
        <v>17.763999999999999</v>
      </c>
      <c r="R135" s="176">
        <f>SUM(R136:R159)</f>
        <v>5.1267999999999999E-3</v>
      </c>
      <c r="T135" s="177">
        <f>SUM(T136:T159)</f>
        <v>0.125</v>
      </c>
      <c r="AR135" s="172" t="s">
        <v>14</v>
      </c>
      <c r="AT135" s="178" t="s">
        <v>406</v>
      </c>
      <c r="AU135" s="178" t="s">
        <v>13</v>
      </c>
      <c r="AY135" s="172" t="s">
        <v>409</v>
      </c>
      <c r="BK135" s="179">
        <f>SUM(BK136:BK159)</f>
        <v>0</v>
      </c>
    </row>
    <row r="136" spans="2:65" s="102" customFormat="1" ht="144">
      <c r="B136" s="182"/>
      <c r="C136" s="183" t="s">
        <v>13</v>
      </c>
      <c r="D136" s="183" t="s">
        <v>412</v>
      </c>
      <c r="E136" s="184" t="s">
        <v>413</v>
      </c>
      <c r="F136" s="185" t="s">
        <v>414</v>
      </c>
      <c r="G136" s="186" t="s">
        <v>415</v>
      </c>
      <c r="H136" s="187">
        <v>25</v>
      </c>
      <c r="I136" s="188"/>
      <c r="J136" s="188">
        <f>ROUND(I136*H136,2)</f>
        <v>0</v>
      </c>
      <c r="K136" s="189"/>
      <c r="L136" s="103"/>
      <c r="M136" s="190" t="s">
        <v>344</v>
      </c>
      <c r="N136" s="152" t="s">
        <v>364</v>
      </c>
      <c r="O136" s="191">
        <v>0.42499999999999999</v>
      </c>
      <c r="P136" s="191">
        <f>O136*H136</f>
        <v>10.625</v>
      </c>
      <c r="Q136" s="191">
        <v>0</v>
      </c>
      <c r="R136" s="191">
        <f>Q136*H136</f>
        <v>0</v>
      </c>
      <c r="S136" s="191">
        <v>5.0000000000000001E-3</v>
      </c>
      <c r="T136" s="192">
        <f>S136*H136</f>
        <v>0.125</v>
      </c>
      <c r="AR136" s="193" t="s">
        <v>416</v>
      </c>
      <c r="AT136" s="193" t="s">
        <v>412</v>
      </c>
      <c r="AU136" s="193" t="s">
        <v>14</v>
      </c>
      <c r="AY136" s="94" t="s">
        <v>409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94" t="s">
        <v>14</v>
      </c>
      <c r="BK136" s="194">
        <f>ROUND(I136*H136,2)</f>
        <v>0</v>
      </c>
      <c r="BL136" s="94" t="s">
        <v>416</v>
      </c>
      <c r="BM136" s="193" t="s">
        <v>417</v>
      </c>
    </row>
    <row r="137" spans="2:65" s="102" customFormat="1" ht="84">
      <c r="B137" s="182"/>
      <c r="C137" s="183" t="s">
        <v>14</v>
      </c>
      <c r="D137" s="183" t="s">
        <v>412</v>
      </c>
      <c r="E137" s="184" t="s">
        <v>418</v>
      </c>
      <c r="F137" s="185" t="s">
        <v>419</v>
      </c>
      <c r="G137" s="186" t="s">
        <v>73</v>
      </c>
      <c r="H137" s="187">
        <v>17</v>
      </c>
      <c r="I137" s="188"/>
      <c r="J137" s="188">
        <f>ROUND(I137*H137,2)</f>
        <v>0</v>
      </c>
      <c r="K137" s="189"/>
      <c r="L137" s="103"/>
      <c r="M137" s="190" t="s">
        <v>344</v>
      </c>
      <c r="N137" s="152" t="s">
        <v>364</v>
      </c>
      <c r="O137" s="191">
        <v>0.13100999999999999</v>
      </c>
      <c r="P137" s="191">
        <f>O137*H137</f>
        <v>2.2271699999999996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AR137" s="193" t="s">
        <v>416</v>
      </c>
      <c r="AT137" s="193" t="s">
        <v>412</v>
      </c>
      <c r="AU137" s="193" t="s">
        <v>14</v>
      </c>
      <c r="AY137" s="94" t="s">
        <v>409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94" t="s">
        <v>14</v>
      </c>
      <c r="BK137" s="194">
        <f>ROUND(I137*H137,2)</f>
        <v>0</v>
      </c>
      <c r="BL137" s="94" t="s">
        <v>416</v>
      </c>
      <c r="BM137" s="193" t="s">
        <v>420</v>
      </c>
    </row>
    <row r="138" spans="2:65" s="195" customFormat="1" ht="11.25">
      <c r="B138" s="196"/>
      <c r="D138" s="197" t="s">
        <v>421</v>
      </c>
      <c r="E138" s="198" t="s">
        <v>344</v>
      </c>
      <c r="F138" s="199" t="s">
        <v>422</v>
      </c>
      <c r="H138" s="200">
        <v>17</v>
      </c>
      <c r="L138" s="196"/>
      <c r="M138" s="201"/>
      <c r="T138" s="202"/>
      <c r="AT138" s="198" t="s">
        <v>421</v>
      </c>
      <c r="AU138" s="198" t="s">
        <v>14</v>
      </c>
      <c r="AV138" s="195" t="s">
        <v>14</v>
      </c>
      <c r="AW138" s="195" t="s">
        <v>423</v>
      </c>
      <c r="AX138" s="195" t="s">
        <v>13</v>
      </c>
      <c r="AY138" s="198" t="s">
        <v>409</v>
      </c>
    </row>
    <row r="139" spans="2:65" s="102" customFormat="1" ht="168">
      <c r="B139" s="182"/>
      <c r="C139" s="203" t="s">
        <v>15</v>
      </c>
      <c r="D139" s="203" t="s">
        <v>20</v>
      </c>
      <c r="E139" s="204" t="s">
        <v>424</v>
      </c>
      <c r="F139" s="205" t="s">
        <v>425</v>
      </c>
      <c r="G139" s="206" t="s">
        <v>73</v>
      </c>
      <c r="H139" s="207">
        <v>8.16</v>
      </c>
      <c r="I139" s="208"/>
      <c r="J139" s="208">
        <f>ROUND(I139*H139,2)</f>
        <v>0</v>
      </c>
      <c r="K139" s="209"/>
      <c r="L139" s="210"/>
      <c r="M139" s="211" t="s">
        <v>344</v>
      </c>
      <c r="N139" s="212" t="s">
        <v>364</v>
      </c>
      <c r="O139" s="191">
        <v>0</v>
      </c>
      <c r="P139" s="191">
        <f>O139*H139</f>
        <v>0</v>
      </c>
      <c r="Q139" s="191">
        <v>4.0000000000000003E-5</v>
      </c>
      <c r="R139" s="191">
        <f>Q139*H139</f>
        <v>3.2640000000000002E-4</v>
      </c>
      <c r="S139" s="191">
        <v>0</v>
      </c>
      <c r="T139" s="192">
        <f>S139*H139</f>
        <v>0</v>
      </c>
      <c r="AR139" s="193" t="s">
        <v>426</v>
      </c>
      <c r="AT139" s="193" t="s">
        <v>20</v>
      </c>
      <c r="AU139" s="193" t="s">
        <v>14</v>
      </c>
      <c r="AY139" s="94" t="s">
        <v>409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94" t="s">
        <v>14</v>
      </c>
      <c r="BK139" s="194">
        <f>ROUND(I139*H139,2)</f>
        <v>0</v>
      </c>
      <c r="BL139" s="94" t="s">
        <v>416</v>
      </c>
      <c r="BM139" s="193" t="s">
        <v>427</v>
      </c>
    </row>
    <row r="140" spans="2:65" s="195" customFormat="1" ht="67.5">
      <c r="B140" s="196"/>
      <c r="D140" s="197" t="s">
        <v>421</v>
      </c>
      <c r="F140" s="199" t="s">
        <v>428</v>
      </c>
      <c r="H140" s="200">
        <v>8.16</v>
      </c>
      <c r="L140" s="196"/>
      <c r="M140" s="201"/>
      <c r="T140" s="202"/>
      <c r="AT140" s="198" t="s">
        <v>421</v>
      </c>
      <c r="AU140" s="198" t="s">
        <v>14</v>
      </c>
      <c r="AV140" s="195" t="s">
        <v>14</v>
      </c>
      <c r="AW140" s="195" t="s">
        <v>339</v>
      </c>
      <c r="AX140" s="195" t="s">
        <v>13</v>
      </c>
      <c r="AY140" s="198" t="s">
        <v>409</v>
      </c>
    </row>
    <row r="141" spans="2:65" s="102" customFormat="1" ht="168">
      <c r="B141" s="182"/>
      <c r="C141" s="203" t="s">
        <v>16</v>
      </c>
      <c r="D141" s="203" t="s">
        <v>20</v>
      </c>
      <c r="E141" s="204" t="s">
        <v>429</v>
      </c>
      <c r="F141" s="205" t="s">
        <v>430</v>
      </c>
      <c r="G141" s="206" t="s">
        <v>73</v>
      </c>
      <c r="H141" s="207">
        <v>7.14</v>
      </c>
      <c r="I141" s="208"/>
      <c r="J141" s="208">
        <f>ROUND(I141*H141,2)</f>
        <v>0</v>
      </c>
      <c r="K141" s="209"/>
      <c r="L141" s="210"/>
      <c r="M141" s="211" t="s">
        <v>344</v>
      </c>
      <c r="N141" s="212" t="s">
        <v>364</v>
      </c>
      <c r="O141" s="191">
        <v>0</v>
      </c>
      <c r="P141" s="191">
        <f>O141*H141</f>
        <v>0</v>
      </c>
      <c r="Q141" s="191">
        <v>4.0000000000000003E-5</v>
      </c>
      <c r="R141" s="191">
        <f>Q141*H141</f>
        <v>2.856E-4</v>
      </c>
      <c r="S141" s="191">
        <v>0</v>
      </c>
      <c r="T141" s="192">
        <f>S141*H141</f>
        <v>0</v>
      </c>
      <c r="AR141" s="193" t="s">
        <v>426</v>
      </c>
      <c r="AT141" s="193" t="s">
        <v>20</v>
      </c>
      <c r="AU141" s="193" t="s">
        <v>14</v>
      </c>
      <c r="AY141" s="94" t="s">
        <v>409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94" t="s">
        <v>14</v>
      </c>
      <c r="BK141" s="194">
        <f>ROUND(I141*H141,2)</f>
        <v>0</v>
      </c>
      <c r="BL141" s="94" t="s">
        <v>416</v>
      </c>
      <c r="BM141" s="193" t="s">
        <v>431</v>
      </c>
    </row>
    <row r="142" spans="2:65" s="195" customFormat="1" ht="67.5">
      <c r="B142" s="196"/>
      <c r="D142" s="197" t="s">
        <v>421</v>
      </c>
      <c r="F142" s="199" t="s">
        <v>432</v>
      </c>
      <c r="H142" s="200">
        <v>7.14</v>
      </c>
      <c r="L142" s="196"/>
      <c r="M142" s="201"/>
      <c r="T142" s="202"/>
      <c r="AT142" s="198" t="s">
        <v>421</v>
      </c>
      <c r="AU142" s="198" t="s">
        <v>14</v>
      </c>
      <c r="AV142" s="195" t="s">
        <v>14</v>
      </c>
      <c r="AW142" s="195" t="s">
        <v>339</v>
      </c>
      <c r="AX142" s="195" t="s">
        <v>13</v>
      </c>
      <c r="AY142" s="198" t="s">
        <v>409</v>
      </c>
    </row>
    <row r="143" spans="2:65" s="102" customFormat="1" ht="168">
      <c r="B143" s="182"/>
      <c r="C143" s="203" t="s">
        <v>17</v>
      </c>
      <c r="D143" s="203" t="s">
        <v>20</v>
      </c>
      <c r="E143" s="204" t="s">
        <v>433</v>
      </c>
      <c r="F143" s="205" t="s">
        <v>434</v>
      </c>
      <c r="G143" s="206" t="s">
        <v>73</v>
      </c>
      <c r="H143" s="207">
        <v>2.04</v>
      </c>
      <c r="I143" s="208"/>
      <c r="J143" s="208">
        <f>ROUND(I143*H143,2)</f>
        <v>0</v>
      </c>
      <c r="K143" s="209"/>
      <c r="L143" s="210"/>
      <c r="M143" s="211" t="s">
        <v>344</v>
      </c>
      <c r="N143" s="212" t="s">
        <v>364</v>
      </c>
      <c r="O143" s="191">
        <v>0</v>
      </c>
      <c r="P143" s="191">
        <f>O143*H143</f>
        <v>0</v>
      </c>
      <c r="Q143" s="191">
        <v>1.7000000000000001E-4</v>
      </c>
      <c r="R143" s="191">
        <f>Q143*H143</f>
        <v>3.4680000000000003E-4</v>
      </c>
      <c r="S143" s="191">
        <v>0</v>
      </c>
      <c r="T143" s="192">
        <f>S143*H143</f>
        <v>0</v>
      </c>
      <c r="AR143" s="193" t="s">
        <v>426</v>
      </c>
      <c r="AT143" s="193" t="s">
        <v>20</v>
      </c>
      <c r="AU143" s="193" t="s">
        <v>14</v>
      </c>
      <c r="AY143" s="94" t="s">
        <v>409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94" t="s">
        <v>14</v>
      </c>
      <c r="BK143" s="194">
        <f>ROUND(I143*H143,2)</f>
        <v>0</v>
      </c>
      <c r="BL143" s="94" t="s">
        <v>416</v>
      </c>
      <c r="BM143" s="193" t="s">
        <v>435</v>
      </c>
    </row>
    <row r="144" spans="2:65" s="195" customFormat="1" ht="67.5">
      <c r="B144" s="196"/>
      <c r="D144" s="197" t="s">
        <v>421</v>
      </c>
      <c r="F144" s="199" t="s">
        <v>436</v>
      </c>
      <c r="H144" s="200">
        <v>2.04</v>
      </c>
      <c r="L144" s="196"/>
      <c r="M144" s="201"/>
      <c r="T144" s="202"/>
      <c r="AT144" s="198" t="s">
        <v>421</v>
      </c>
      <c r="AU144" s="198" t="s">
        <v>14</v>
      </c>
      <c r="AV144" s="195" t="s">
        <v>14</v>
      </c>
      <c r="AW144" s="195" t="s">
        <v>339</v>
      </c>
      <c r="AX144" s="195" t="s">
        <v>13</v>
      </c>
      <c r="AY144" s="198" t="s">
        <v>409</v>
      </c>
    </row>
    <row r="145" spans="2:65" s="102" customFormat="1" ht="84">
      <c r="B145" s="182"/>
      <c r="C145" s="183" t="s">
        <v>18</v>
      </c>
      <c r="D145" s="183" t="s">
        <v>412</v>
      </c>
      <c r="E145" s="184" t="s">
        <v>437</v>
      </c>
      <c r="F145" s="185" t="s">
        <v>438</v>
      </c>
      <c r="G145" s="186" t="s">
        <v>73</v>
      </c>
      <c r="H145" s="187">
        <v>22</v>
      </c>
      <c r="I145" s="188"/>
      <c r="J145" s="188">
        <f>ROUND(I145*H145,2)</f>
        <v>0</v>
      </c>
      <c r="K145" s="189"/>
      <c r="L145" s="103"/>
      <c r="M145" s="190" t="s">
        <v>344</v>
      </c>
      <c r="N145" s="152" t="s">
        <v>364</v>
      </c>
      <c r="O145" s="191">
        <v>0.13402</v>
      </c>
      <c r="P145" s="191">
        <f>O145*H145</f>
        <v>2.9484400000000002</v>
      </c>
      <c r="Q145" s="191">
        <v>2.0000000000000002E-5</v>
      </c>
      <c r="R145" s="191">
        <f>Q145*H145</f>
        <v>4.4000000000000002E-4</v>
      </c>
      <c r="S145" s="191">
        <v>0</v>
      </c>
      <c r="T145" s="192">
        <f>S145*H145</f>
        <v>0</v>
      </c>
      <c r="AR145" s="193" t="s">
        <v>416</v>
      </c>
      <c r="AT145" s="193" t="s">
        <v>412</v>
      </c>
      <c r="AU145" s="193" t="s">
        <v>14</v>
      </c>
      <c r="AY145" s="94" t="s">
        <v>409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94" t="s">
        <v>14</v>
      </c>
      <c r="BK145" s="194">
        <f>ROUND(I145*H145,2)</f>
        <v>0</v>
      </c>
      <c r="BL145" s="94" t="s">
        <v>416</v>
      </c>
      <c r="BM145" s="193" t="s">
        <v>439</v>
      </c>
    </row>
    <row r="146" spans="2:65" s="195" customFormat="1" ht="11.25">
      <c r="B146" s="196"/>
      <c r="D146" s="197" t="s">
        <v>421</v>
      </c>
      <c r="E146" s="198" t="s">
        <v>344</v>
      </c>
      <c r="F146" s="199" t="s">
        <v>440</v>
      </c>
      <c r="H146" s="200">
        <v>22</v>
      </c>
      <c r="L146" s="196"/>
      <c r="M146" s="201"/>
      <c r="T146" s="202"/>
      <c r="AT146" s="198" t="s">
        <v>421</v>
      </c>
      <c r="AU146" s="198" t="s">
        <v>14</v>
      </c>
      <c r="AV146" s="195" t="s">
        <v>14</v>
      </c>
      <c r="AW146" s="195" t="s">
        <v>423</v>
      </c>
      <c r="AX146" s="195" t="s">
        <v>13</v>
      </c>
      <c r="AY146" s="198" t="s">
        <v>409</v>
      </c>
    </row>
    <row r="147" spans="2:65" s="102" customFormat="1" ht="180">
      <c r="B147" s="182"/>
      <c r="C147" s="203" t="s">
        <v>19</v>
      </c>
      <c r="D147" s="203" t="s">
        <v>20</v>
      </c>
      <c r="E147" s="204" t="s">
        <v>441</v>
      </c>
      <c r="F147" s="205" t="s">
        <v>442</v>
      </c>
      <c r="G147" s="206" t="s">
        <v>73</v>
      </c>
      <c r="H147" s="207">
        <v>16.32</v>
      </c>
      <c r="I147" s="208"/>
      <c r="J147" s="208">
        <f>ROUND(I147*H147,2)</f>
        <v>0</v>
      </c>
      <c r="K147" s="209"/>
      <c r="L147" s="210"/>
      <c r="M147" s="211" t="s">
        <v>344</v>
      </c>
      <c r="N147" s="212" t="s">
        <v>364</v>
      </c>
      <c r="O147" s="191">
        <v>0</v>
      </c>
      <c r="P147" s="191">
        <f>O147*H147</f>
        <v>0</v>
      </c>
      <c r="Q147" s="191">
        <v>1.4999999999999999E-4</v>
      </c>
      <c r="R147" s="191">
        <f>Q147*H147</f>
        <v>2.4479999999999997E-3</v>
      </c>
      <c r="S147" s="191">
        <v>0</v>
      </c>
      <c r="T147" s="192">
        <f>S147*H147</f>
        <v>0</v>
      </c>
      <c r="AR147" s="193" t="s">
        <v>426</v>
      </c>
      <c r="AT147" s="193" t="s">
        <v>20</v>
      </c>
      <c r="AU147" s="193" t="s">
        <v>14</v>
      </c>
      <c r="AY147" s="94" t="s">
        <v>409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94" t="s">
        <v>14</v>
      </c>
      <c r="BK147" s="194">
        <f>ROUND(I147*H147,2)</f>
        <v>0</v>
      </c>
      <c r="BL147" s="94" t="s">
        <v>416</v>
      </c>
      <c r="BM147" s="193" t="s">
        <v>443</v>
      </c>
    </row>
    <row r="148" spans="2:65" s="195" customFormat="1" ht="67.5">
      <c r="B148" s="196"/>
      <c r="D148" s="197" t="s">
        <v>421</v>
      </c>
      <c r="F148" s="199" t="s">
        <v>444</v>
      </c>
      <c r="H148" s="200">
        <v>16.32</v>
      </c>
      <c r="L148" s="196"/>
      <c r="M148" s="201"/>
      <c r="T148" s="202"/>
      <c r="AT148" s="198" t="s">
        <v>421</v>
      </c>
      <c r="AU148" s="198" t="s">
        <v>14</v>
      </c>
      <c r="AV148" s="195" t="s">
        <v>14</v>
      </c>
      <c r="AW148" s="195" t="s">
        <v>339</v>
      </c>
      <c r="AX148" s="195" t="s">
        <v>13</v>
      </c>
      <c r="AY148" s="198" t="s">
        <v>409</v>
      </c>
    </row>
    <row r="149" spans="2:65" s="102" customFormat="1" ht="180">
      <c r="B149" s="182"/>
      <c r="C149" s="203" t="s">
        <v>445</v>
      </c>
      <c r="D149" s="203" t="s">
        <v>20</v>
      </c>
      <c r="E149" s="204" t="s">
        <v>446</v>
      </c>
      <c r="F149" s="205" t="s">
        <v>447</v>
      </c>
      <c r="G149" s="206" t="s">
        <v>73</v>
      </c>
      <c r="H149" s="207">
        <v>6.12</v>
      </c>
      <c r="I149" s="208"/>
      <c r="J149" s="208">
        <f>ROUND(I149*H149,2)</f>
        <v>0</v>
      </c>
      <c r="K149" s="209"/>
      <c r="L149" s="210"/>
      <c r="M149" s="211" t="s">
        <v>344</v>
      </c>
      <c r="N149" s="212" t="s">
        <v>364</v>
      </c>
      <c r="O149" s="191">
        <v>0</v>
      </c>
      <c r="P149" s="191">
        <f>O149*H149</f>
        <v>0</v>
      </c>
      <c r="Q149" s="191">
        <v>2.0000000000000002E-5</v>
      </c>
      <c r="R149" s="191">
        <f>Q149*H149</f>
        <v>1.2240000000000002E-4</v>
      </c>
      <c r="S149" s="191">
        <v>0</v>
      </c>
      <c r="T149" s="192">
        <f>S149*H149</f>
        <v>0</v>
      </c>
      <c r="AR149" s="193" t="s">
        <v>426</v>
      </c>
      <c r="AT149" s="193" t="s">
        <v>20</v>
      </c>
      <c r="AU149" s="193" t="s">
        <v>14</v>
      </c>
      <c r="AY149" s="94" t="s">
        <v>409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94" t="s">
        <v>14</v>
      </c>
      <c r="BK149" s="194">
        <f>ROUND(I149*H149,2)</f>
        <v>0</v>
      </c>
      <c r="BL149" s="94" t="s">
        <v>416</v>
      </c>
      <c r="BM149" s="193" t="s">
        <v>448</v>
      </c>
    </row>
    <row r="150" spans="2:65" s="195" customFormat="1" ht="67.5">
      <c r="B150" s="196"/>
      <c r="D150" s="197" t="s">
        <v>421</v>
      </c>
      <c r="F150" s="199" t="s">
        <v>449</v>
      </c>
      <c r="H150" s="200">
        <v>6.12</v>
      </c>
      <c r="L150" s="196"/>
      <c r="M150" s="201"/>
      <c r="T150" s="202"/>
      <c r="AT150" s="198" t="s">
        <v>421</v>
      </c>
      <c r="AU150" s="198" t="s">
        <v>14</v>
      </c>
      <c r="AV150" s="195" t="s">
        <v>14</v>
      </c>
      <c r="AW150" s="195" t="s">
        <v>339</v>
      </c>
      <c r="AX150" s="195" t="s">
        <v>13</v>
      </c>
      <c r="AY150" s="198" t="s">
        <v>409</v>
      </c>
    </row>
    <row r="151" spans="2:65" s="102" customFormat="1" ht="84">
      <c r="B151" s="182"/>
      <c r="C151" s="183" t="s">
        <v>450</v>
      </c>
      <c r="D151" s="183" t="s">
        <v>412</v>
      </c>
      <c r="E151" s="184" t="s">
        <v>451</v>
      </c>
      <c r="F151" s="185" t="s">
        <v>452</v>
      </c>
      <c r="G151" s="186" t="s">
        <v>73</v>
      </c>
      <c r="H151" s="187">
        <v>13</v>
      </c>
      <c r="I151" s="188"/>
      <c r="J151" s="188">
        <f>ROUND(I151*H151,2)</f>
        <v>0</v>
      </c>
      <c r="K151" s="189"/>
      <c r="L151" s="103"/>
      <c r="M151" s="190" t="s">
        <v>344</v>
      </c>
      <c r="N151" s="152" t="s">
        <v>364</v>
      </c>
      <c r="O151" s="191">
        <v>0.15103</v>
      </c>
      <c r="P151" s="191">
        <f>O151*H151</f>
        <v>1.96339</v>
      </c>
      <c r="Q151" s="191">
        <v>2.0000000000000002E-5</v>
      </c>
      <c r="R151" s="191">
        <f>Q151*H151</f>
        <v>2.6000000000000003E-4</v>
      </c>
      <c r="S151" s="191">
        <v>0</v>
      </c>
      <c r="T151" s="192">
        <f>S151*H151</f>
        <v>0</v>
      </c>
      <c r="AR151" s="193" t="s">
        <v>416</v>
      </c>
      <c r="AT151" s="193" t="s">
        <v>412</v>
      </c>
      <c r="AU151" s="193" t="s">
        <v>14</v>
      </c>
      <c r="AY151" s="94" t="s">
        <v>409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94" t="s">
        <v>14</v>
      </c>
      <c r="BK151" s="194">
        <f>ROUND(I151*H151,2)</f>
        <v>0</v>
      </c>
      <c r="BL151" s="94" t="s">
        <v>416</v>
      </c>
      <c r="BM151" s="193" t="s">
        <v>453</v>
      </c>
    </row>
    <row r="152" spans="2:65" s="195" customFormat="1" ht="11.25">
      <c r="B152" s="196"/>
      <c r="D152" s="197" t="s">
        <v>421</v>
      </c>
      <c r="E152" s="198" t="s">
        <v>344</v>
      </c>
      <c r="F152" s="199" t="s">
        <v>454</v>
      </c>
      <c r="H152" s="200">
        <v>13</v>
      </c>
      <c r="L152" s="196"/>
      <c r="M152" s="201"/>
      <c r="T152" s="202"/>
      <c r="AT152" s="198" t="s">
        <v>421</v>
      </c>
      <c r="AU152" s="198" t="s">
        <v>14</v>
      </c>
      <c r="AV152" s="195" t="s">
        <v>14</v>
      </c>
      <c r="AW152" s="195" t="s">
        <v>423</v>
      </c>
      <c r="AX152" s="195" t="s">
        <v>13</v>
      </c>
      <c r="AY152" s="198" t="s">
        <v>409</v>
      </c>
    </row>
    <row r="153" spans="2:65" s="102" customFormat="1" ht="180">
      <c r="B153" s="182"/>
      <c r="C153" s="203" t="s">
        <v>455</v>
      </c>
      <c r="D153" s="203" t="s">
        <v>20</v>
      </c>
      <c r="E153" s="204" t="s">
        <v>456</v>
      </c>
      <c r="F153" s="205" t="s">
        <v>457</v>
      </c>
      <c r="G153" s="206" t="s">
        <v>73</v>
      </c>
      <c r="H153" s="207">
        <v>3.06</v>
      </c>
      <c r="I153" s="208"/>
      <c r="J153" s="208">
        <f>ROUND(I153*H153,2)</f>
        <v>0</v>
      </c>
      <c r="K153" s="209"/>
      <c r="L153" s="210"/>
      <c r="M153" s="211" t="s">
        <v>344</v>
      </c>
      <c r="N153" s="212" t="s">
        <v>364</v>
      </c>
      <c r="O153" s="191">
        <v>0</v>
      </c>
      <c r="P153" s="191">
        <f>O153*H153</f>
        <v>0</v>
      </c>
      <c r="Q153" s="191">
        <v>4.0000000000000003E-5</v>
      </c>
      <c r="R153" s="191">
        <f>Q153*H153</f>
        <v>1.2240000000000002E-4</v>
      </c>
      <c r="S153" s="191">
        <v>0</v>
      </c>
      <c r="T153" s="192">
        <f>S153*H153</f>
        <v>0</v>
      </c>
      <c r="AR153" s="193" t="s">
        <v>426</v>
      </c>
      <c r="AT153" s="193" t="s">
        <v>20</v>
      </c>
      <c r="AU153" s="193" t="s">
        <v>14</v>
      </c>
      <c r="AY153" s="94" t="s">
        <v>409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94" t="s">
        <v>14</v>
      </c>
      <c r="BK153" s="194">
        <f>ROUND(I153*H153,2)</f>
        <v>0</v>
      </c>
      <c r="BL153" s="94" t="s">
        <v>416</v>
      </c>
      <c r="BM153" s="193" t="s">
        <v>458</v>
      </c>
    </row>
    <row r="154" spans="2:65" s="195" customFormat="1" ht="67.5">
      <c r="B154" s="196"/>
      <c r="D154" s="197" t="s">
        <v>421</v>
      </c>
      <c r="F154" s="199" t="s">
        <v>459</v>
      </c>
      <c r="H154" s="200">
        <v>3.06</v>
      </c>
      <c r="L154" s="196"/>
      <c r="M154" s="201"/>
      <c r="T154" s="202"/>
      <c r="AT154" s="198" t="s">
        <v>421</v>
      </c>
      <c r="AU154" s="198" t="s">
        <v>14</v>
      </c>
      <c r="AV154" s="195" t="s">
        <v>14</v>
      </c>
      <c r="AW154" s="195" t="s">
        <v>339</v>
      </c>
      <c r="AX154" s="195" t="s">
        <v>13</v>
      </c>
      <c r="AY154" s="198" t="s">
        <v>409</v>
      </c>
    </row>
    <row r="155" spans="2:65" s="102" customFormat="1" ht="180">
      <c r="B155" s="182"/>
      <c r="C155" s="203" t="s">
        <v>460</v>
      </c>
      <c r="D155" s="203" t="s">
        <v>20</v>
      </c>
      <c r="E155" s="204" t="s">
        <v>461</v>
      </c>
      <c r="F155" s="205" t="s">
        <v>462</v>
      </c>
      <c r="G155" s="206" t="s">
        <v>73</v>
      </c>
      <c r="H155" s="207">
        <v>6.12</v>
      </c>
      <c r="I155" s="208"/>
      <c r="J155" s="208">
        <f>ROUND(I155*H155,2)</f>
        <v>0</v>
      </c>
      <c r="K155" s="209"/>
      <c r="L155" s="210"/>
      <c r="M155" s="211" t="s">
        <v>344</v>
      </c>
      <c r="N155" s="212" t="s">
        <v>364</v>
      </c>
      <c r="O155" s="191">
        <v>0</v>
      </c>
      <c r="P155" s="191">
        <f>O155*H155</f>
        <v>0</v>
      </c>
      <c r="Q155" s="191">
        <v>6.0000000000000002E-5</v>
      </c>
      <c r="R155" s="191">
        <f>Q155*H155</f>
        <v>3.6720000000000004E-4</v>
      </c>
      <c r="S155" s="191">
        <v>0</v>
      </c>
      <c r="T155" s="192">
        <f>S155*H155</f>
        <v>0</v>
      </c>
      <c r="AR155" s="193" t="s">
        <v>426</v>
      </c>
      <c r="AT155" s="193" t="s">
        <v>20</v>
      </c>
      <c r="AU155" s="193" t="s">
        <v>14</v>
      </c>
      <c r="AY155" s="94" t="s">
        <v>409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94" t="s">
        <v>14</v>
      </c>
      <c r="BK155" s="194">
        <f>ROUND(I155*H155,2)</f>
        <v>0</v>
      </c>
      <c r="BL155" s="94" t="s">
        <v>416</v>
      </c>
      <c r="BM155" s="193" t="s">
        <v>463</v>
      </c>
    </row>
    <row r="156" spans="2:65" s="195" customFormat="1" ht="67.5">
      <c r="B156" s="196"/>
      <c r="D156" s="197" t="s">
        <v>421</v>
      </c>
      <c r="F156" s="199" t="s">
        <v>449</v>
      </c>
      <c r="H156" s="200">
        <v>6.12</v>
      </c>
      <c r="L156" s="196"/>
      <c r="M156" s="201"/>
      <c r="T156" s="202"/>
      <c r="AT156" s="198" t="s">
        <v>421</v>
      </c>
      <c r="AU156" s="198" t="s">
        <v>14</v>
      </c>
      <c r="AV156" s="195" t="s">
        <v>14</v>
      </c>
      <c r="AW156" s="195" t="s">
        <v>339</v>
      </c>
      <c r="AX156" s="195" t="s">
        <v>13</v>
      </c>
      <c r="AY156" s="198" t="s">
        <v>409</v>
      </c>
    </row>
    <row r="157" spans="2:65" s="102" customFormat="1" ht="180">
      <c r="B157" s="182"/>
      <c r="C157" s="203" t="s">
        <v>464</v>
      </c>
      <c r="D157" s="203" t="s">
        <v>20</v>
      </c>
      <c r="E157" s="204" t="s">
        <v>465</v>
      </c>
      <c r="F157" s="205" t="s">
        <v>466</v>
      </c>
      <c r="G157" s="206" t="s">
        <v>73</v>
      </c>
      <c r="H157" s="207">
        <v>4.08</v>
      </c>
      <c r="I157" s="208"/>
      <c r="J157" s="208">
        <f>ROUND(I157*H157,2)</f>
        <v>0</v>
      </c>
      <c r="K157" s="209"/>
      <c r="L157" s="210"/>
      <c r="M157" s="211" t="s">
        <v>344</v>
      </c>
      <c r="N157" s="212" t="s">
        <v>364</v>
      </c>
      <c r="O157" s="191">
        <v>0</v>
      </c>
      <c r="P157" s="191">
        <f>O157*H157</f>
        <v>0</v>
      </c>
      <c r="Q157" s="191">
        <v>1E-4</v>
      </c>
      <c r="R157" s="191">
        <f>Q157*H157</f>
        <v>4.0800000000000005E-4</v>
      </c>
      <c r="S157" s="191">
        <v>0</v>
      </c>
      <c r="T157" s="192">
        <f>S157*H157</f>
        <v>0</v>
      </c>
      <c r="AR157" s="193" t="s">
        <v>426</v>
      </c>
      <c r="AT157" s="193" t="s">
        <v>20</v>
      </c>
      <c r="AU157" s="193" t="s">
        <v>14</v>
      </c>
      <c r="AY157" s="94" t="s">
        <v>409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94" t="s">
        <v>14</v>
      </c>
      <c r="BK157" s="194">
        <f>ROUND(I157*H157,2)</f>
        <v>0</v>
      </c>
      <c r="BL157" s="94" t="s">
        <v>416</v>
      </c>
      <c r="BM157" s="193" t="s">
        <v>467</v>
      </c>
    </row>
    <row r="158" spans="2:65" s="195" customFormat="1" ht="67.5">
      <c r="B158" s="196"/>
      <c r="D158" s="197" t="s">
        <v>421</v>
      </c>
      <c r="F158" s="199" t="s">
        <v>468</v>
      </c>
      <c r="H158" s="200">
        <v>4.08</v>
      </c>
      <c r="L158" s="196"/>
      <c r="M158" s="201"/>
      <c r="T158" s="202"/>
      <c r="AT158" s="198" t="s">
        <v>421</v>
      </c>
      <c r="AU158" s="198" t="s">
        <v>14</v>
      </c>
      <c r="AV158" s="195" t="s">
        <v>14</v>
      </c>
      <c r="AW158" s="195" t="s">
        <v>339</v>
      </c>
      <c r="AX158" s="195" t="s">
        <v>13</v>
      </c>
      <c r="AY158" s="198" t="s">
        <v>409</v>
      </c>
    </row>
    <row r="159" spans="2:65" s="102" customFormat="1" ht="84">
      <c r="B159" s="182"/>
      <c r="C159" s="183" t="s">
        <v>469</v>
      </c>
      <c r="D159" s="183" t="s">
        <v>412</v>
      </c>
      <c r="E159" s="184" t="s">
        <v>470</v>
      </c>
      <c r="F159" s="185" t="s">
        <v>471</v>
      </c>
      <c r="G159" s="186" t="s">
        <v>204</v>
      </c>
      <c r="H159" s="187">
        <v>3.6379999999999999</v>
      </c>
      <c r="I159" s="188"/>
      <c r="J159" s="188">
        <f>ROUND(I159*H159,2)</f>
        <v>0</v>
      </c>
      <c r="K159" s="189"/>
      <c r="L159" s="103"/>
      <c r="M159" s="190" t="s">
        <v>344</v>
      </c>
      <c r="N159" s="152" t="s">
        <v>364</v>
      </c>
      <c r="O159" s="191">
        <v>0</v>
      </c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AR159" s="193" t="s">
        <v>416</v>
      </c>
      <c r="AT159" s="193" t="s">
        <v>412</v>
      </c>
      <c r="AU159" s="193" t="s">
        <v>14</v>
      </c>
      <c r="AY159" s="94" t="s">
        <v>409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94" t="s">
        <v>14</v>
      </c>
      <c r="BK159" s="194">
        <f>ROUND(I159*H159,2)</f>
        <v>0</v>
      </c>
      <c r="BL159" s="94" t="s">
        <v>416</v>
      </c>
      <c r="BM159" s="193" t="s">
        <v>472</v>
      </c>
    </row>
    <row r="160" spans="2:65" s="170" customFormat="1" ht="12.75">
      <c r="B160" s="171"/>
      <c r="D160" s="172" t="s">
        <v>406</v>
      </c>
      <c r="E160" s="180" t="s">
        <v>239</v>
      </c>
      <c r="F160" s="180" t="s">
        <v>473</v>
      </c>
      <c r="J160" s="181">
        <f>BK160</f>
        <v>0</v>
      </c>
      <c r="L160" s="171"/>
      <c r="M160" s="175"/>
      <c r="P160" s="176">
        <f>SUM(P161:P163)</f>
        <v>1.3668799999999999</v>
      </c>
      <c r="R160" s="176">
        <f>SUM(R161:R163)</f>
        <v>1.2800000000000001E-3</v>
      </c>
      <c r="T160" s="177">
        <f>SUM(T161:T163)</f>
        <v>0</v>
      </c>
      <c r="AR160" s="172" t="s">
        <v>14</v>
      </c>
      <c r="AT160" s="178" t="s">
        <v>406</v>
      </c>
      <c r="AU160" s="178" t="s">
        <v>13</v>
      </c>
      <c r="AY160" s="172" t="s">
        <v>409</v>
      </c>
      <c r="BK160" s="179">
        <f>SUM(BK161:BK163)</f>
        <v>0</v>
      </c>
    </row>
    <row r="161" spans="2:65" s="102" customFormat="1" ht="60">
      <c r="B161" s="182"/>
      <c r="C161" s="183" t="s">
        <v>474</v>
      </c>
      <c r="D161" s="183" t="s">
        <v>412</v>
      </c>
      <c r="E161" s="184" t="s">
        <v>475</v>
      </c>
      <c r="F161" s="185" t="s">
        <v>476</v>
      </c>
      <c r="G161" s="186" t="s">
        <v>73</v>
      </c>
      <c r="H161" s="187">
        <v>4</v>
      </c>
      <c r="I161" s="188"/>
      <c r="J161" s="188">
        <f>ROUND(I161*H161,2)</f>
        <v>0</v>
      </c>
      <c r="K161" s="189"/>
      <c r="L161" s="103"/>
      <c r="M161" s="190" t="s">
        <v>344</v>
      </c>
      <c r="N161" s="152" t="s">
        <v>364</v>
      </c>
      <c r="O161" s="191">
        <v>0.28671999999999997</v>
      </c>
      <c r="P161" s="191">
        <f>O161*H161</f>
        <v>1.1468799999999999</v>
      </c>
      <c r="Q161" s="191">
        <v>3.2000000000000003E-4</v>
      </c>
      <c r="R161" s="191">
        <f>Q161*H161</f>
        <v>1.2800000000000001E-3</v>
      </c>
      <c r="S161" s="191">
        <v>0</v>
      </c>
      <c r="T161" s="192">
        <f>S161*H161</f>
        <v>0</v>
      </c>
      <c r="AR161" s="193" t="s">
        <v>416</v>
      </c>
      <c r="AT161" s="193" t="s">
        <v>412</v>
      </c>
      <c r="AU161" s="193" t="s">
        <v>14</v>
      </c>
      <c r="AY161" s="94" t="s">
        <v>409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94" t="s">
        <v>14</v>
      </c>
      <c r="BK161" s="194">
        <f>ROUND(I161*H161,2)</f>
        <v>0</v>
      </c>
      <c r="BL161" s="94" t="s">
        <v>416</v>
      </c>
      <c r="BM161" s="193" t="s">
        <v>477</v>
      </c>
    </row>
    <row r="162" spans="2:65" s="102" customFormat="1" ht="108">
      <c r="B162" s="182"/>
      <c r="C162" s="183" t="s">
        <v>478</v>
      </c>
      <c r="D162" s="183" t="s">
        <v>412</v>
      </c>
      <c r="E162" s="184" t="s">
        <v>479</v>
      </c>
      <c r="F162" s="185" t="s">
        <v>480</v>
      </c>
      <c r="G162" s="186" t="s">
        <v>73</v>
      </c>
      <c r="H162" s="187">
        <v>4</v>
      </c>
      <c r="I162" s="188"/>
      <c r="J162" s="188">
        <f>ROUND(I162*H162,2)</f>
        <v>0</v>
      </c>
      <c r="K162" s="189"/>
      <c r="L162" s="103"/>
      <c r="M162" s="190" t="s">
        <v>344</v>
      </c>
      <c r="N162" s="152" t="s">
        <v>364</v>
      </c>
      <c r="O162" s="191">
        <v>5.5E-2</v>
      </c>
      <c r="P162" s="191">
        <f>O162*H162</f>
        <v>0.22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AR162" s="193" t="s">
        <v>416</v>
      </c>
      <c r="AT162" s="193" t="s">
        <v>412</v>
      </c>
      <c r="AU162" s="193" t="s">
        <v>14</v>
      </c>
      <c r="AY162" s="94" t="s">
        <v>409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94" t="s">
        <v>14</v>
      </c>
      <c r="BK162" s="194">
        <f>ROUND(I162*H162,2)</f>
        <v>0</v>
      </c>
      <c r="BL162" s="94" t="s">
        <v>416</v>
      </c>
      <c r="BM162" s="193" t="s">
        <v>481</v>
      </c>
    </row>
    <row r="163" spans="2:65" s="102" customFormat="1" ht="96">
      <c r="B163" s="182"/>
      <c r="C163" s="183" t="s">
        <v>416</v>
      </c>
      <c r="D163" s="183" t="s">
        <v>412</v>
      </c>
      <c r="E163" s="184" t="s">
        <v>482</v>
      </c>
      <c r="F163" s="185" t="s">
        <v>483</v>
      </c>
      <c r="G163" s="186" t="s">
        <v>204</v>
      </c>
      <c r="H163" s="187">
        <v>0.3</v>
      </c>
      <c r="I163" s="188"/>
      <c r="J163" s="188">
        <f>ROUND(I163*H163,2)</f>
        <v>0</v>
      </c>
      <c r="K163" s="189"/>
      <c r="L163" s="103"/>
      <c r="M163" s="190" t="s">
        <v>344</v>
      </c>
      <c r="N163" s="152" t="s">
        <v>364</v>
      </c>
      <c r="O163" s="191">
        <v>0</v>
      </c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AR163" s="193" t="s">
        <v>416</v>
      </c>
      <c r="AT163" s="193" t="s">
        <v>412</v>
      </c>
      <c r="AU163" s="193" t="s">
        <v>14</v>
      </c>
      <c r="AY163" s="94" t="s">
        <v>409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94" t="s">
        <v>14</v>
      </c>
      <c r="BK163" s="194">
        <f>ROUND(I163*H163,2)</f>
        <v>0</v>
      </c>
      <c r="BL163" s="94" t="s">
        <v>416</v>
      </c>
      <c r="BM163" s="193" t="s">
        <v>484</v>
      </c>
    </row>
    <row r="164" spans="2:65" s="170" customFormat="1" ht="12.75">
      <c r="B164" s="171"/>
      <c r="D164" s="172" t="s">
        <v>406</v>
      </c>
      <c r="E164" s="180" t="s">
        <v>485</v>
      </c>
      <c r="F164" s="180" t="s">
        <v>486</v>
      </c>
      <c r="J164" s="181">
        <f>BK164</f>
        <v>0</v>
      </c>
      <c r="L164" s="171"/>
      <c r="M164" s="175"/>
      <c r="P164" s="176">
        <f>SUM(P165:P171)</f>
        <v>6.6826600000000003</v>
      </c>
      <c r="R164" s="176">
        <f>SUM(R165:R171)</f>
        <v>9.7999999999999997E-3</v>
      </c>
      <c r="T164" s="177">
        <f>SUM(T165:T171)</f>
        <v>0</v>
      </c>
      <c r="AR164" s="172" t="s">
        <v>14</v>
      </c>
      <c r="AT164" s="178" t="s">
        <v>406</v>
      </c>
      <c r="AU164" s="178" t="s">
        <v>13</v>
      </c>
      <c r="AY164" s="172" t="s">
        <v>409</v>
      </c>
      <c r="BK164" s="179">
        <f>SUM(BK165:BK171)</f>
        <v>0</v>
      </c>
    </row>
    <row r="165" spans="2:65" s="102" customFormat="1" ht="96">
      <c r="B165" s="182"/>
      <c r="C165" s="183" t="s">
        <v>487</v>
      </c>
      <c r="D165" s="183" t="s">
        <v>412</v>
      </c>
      <c r="E165" s="184" t="s">
        <v>488</v>
      </c>
      <c r="F165" s="185" t="s">
        <v>489</v>
      </c>
      <c r="G165" s="186" t="s">
        <v>73</v>
      </c>
      <c r="H165" s="187">
        <v>8</v>
      </c>
      <c r="I165" s="188"/>
      <c r="J165" s="188">
        <f>ROUND(I165*H165,2)</f>
        <v>0</v>
      </c>
      <c r="K165" s="189"/>
      <c r="L165" s="103"/>
      <c r="M165" s="190" t="s">
        <v>344</v>
      </c>
      <c r="N165" s="152" t="s">
        <v>364</v>
      </c>
      <c r="O165" s="191">
        <v>0.31397000000000003</v>
      </c>
      <c r="P165" s="191">
        <f>O165*H165</f>
        <v>2.5117600000000002</v>
      </c>
      <c r="Q165" s="191">
        <v>1.8000000000000001E-4</v>
      </c>
      <c r="R165" s="191">
        <f>Q165*H165</f>
        <v>1.4400000000000001E-3</v>
      </c>
      <c r="S165" s="191">
        <v>0</v>
      </c>
      <c r="T165" s="192">
        <f>S165*H165</f>
        <v>0</v>
      </c>
      <c r="AR165" s="193" t="s">
        <v>416</v>
      </c>
      <c r="AT165" s="193" t="s">
        <v>412</v>
      </c>
      <c r="AU165" s="193" t="s">
        <v>14</v>
      </c>
      <c r="AY165" s="94" t="s">
        <v>409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94" t="s">
        <v>14</v>
      </c>
      <c r="BK165" s="194">
        <f>ROUND(I165*H165,2)</f>
        <v>0</v>
      </c>
      <c r="BL165" s="94" t="s">
        <v>416</v>
      </c>
      <c r="BM165" s="193" t="s">
        <v>490</v>
      </c>
    </row>
    <row r="166" spans="2:65" s="102" customFormat="1" ht="96">
      <c r="B166" s="182"/>
      <c r="C166" s="183" t="s">
        <v>491</v>
      </c>
      <c r="D166" s="183" t="s">
        <v>412</v>
      </c>
      <c r="E166" s="184" t="s">
        <v>492</v>
      </c>
      <c r="F166" s="185" t="s">
        <v>493</v>
      </c>
      <c r="G166" s="186" t="s">
        <v>73</v>
      </c>
      <c r="H166" s="187">
        <v>2</v>
      </c>
      <c r="I166" s="188"/>
      <c r="J166" s="188">
        <f>ROUND(I166*H166,2)</f>
        <v>0</v>
      </c>
      <c r="K166" s="189"/>
      <c r="L166" s="103"/>
      <c r="M166" s="190" t="s">
        <v>344</v>
      </c>
      <c r="N166" s="152" t="s">
        <v>364</v>
      </c>
      <c r="O166" s="191">
        <v>0.36166999999999999</v>
      </c>
      <c r="P166" s="191">
        <f>O166*H166</f>
        <v>0.72333999999999998</v>
      </c>
      <c r="Q166" s="191">
        <v>3.1E-4</v>
      </c>
      <c r="R166" s="191">
        <f>Q166*H166</f>
        <v>6.2E-4</v>
      </c>
      <c r="S166" s="191">
        <v>0</v>
      </c>
      <c r="T166" s="192">
        <f>S166*H166</f>
        <v>0</v>
      </c>
      <c r="AR166" s="193" t="s">
        <v>416</v>
      </c>
      <c r="AT166" s="193" t="s">
        <v>412</v>
      </c>
      <c r="AU166" s="193" t="s">
        <v>14</v>
      </c>
      <c r="AY166" s="94" t="s">
        <v>409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94" t="s">
        <v>14</v>
      </c>
      <c r="BK166" s="194">
        <f>ROUND(I166*H166,2)</f>
        <v>0</v>
      </c>
      <c r="BL166" s="94" t="s">
        <v>416</v>
      </c>
      <c r="BM166" s="193" t="s">
        <v>494</v>
      </c>
    </row>
    <row r="167" spans="2:65" s="102" customFormat="1" ht="96">
      <c r="B167" s="182"/>
      <c r="C167" s="183" t="s">
        <v>495</v>
      </c>
      <c r="D167" s="183" t="s">
        <v>412</v>
      </c>
      <c r="E167" s="184" t="s">
        <v>496</v>
      </c>
      <c r="F167" s="185" t="s">
        <v>497</v>
      </c>
      <c r="G167" s="186" t="s">
        <v>73</v>
      </c>
      <c r="H167" s="187">
        <v>4</v>
      </c>
      <c r="I167" s="188"/>
      <c r="J167" s="188">
        <f>ROUND(I167*H167,2)</f>
        <v>0</v>
      </c>
      <c r="K167" s="189"/>
      <c r="L167" s="103"/>
      <c r="M167" s="190" t="s">
        <v>344</v>
      </c>
      <c r="N167" s="152" t="s">
        <v>364</v>
      </c>
      <c r="O167" s="191">
        <v>0.43481999999999998</v>
      </c>
      <c r="P167" s="191">
        <f>O167*H167</f>
        <v>1.7392799999999999</v>
      </c>
      <c r="Q167" s="191">
        <v>1.2700000000000001E-3</v>
      </c>
      <c r="R167" s="191">
        <f>Q167*H167</f>
        <v>5.0800000000000003E-3</v>
      </c>
      <c r="S167" s="191">
        <v>0</v>
      </c>
      <c r="T167" s="192">
        <f>S167*H167</f>
        <v>0</v>
      </c>
      <c r="AR167" s="193" t="s">
        <v>416</v>
      </c>
      <c r="AT167" s="193" t="s">
        <v>412</v>
      </c>
      <c r="AU167" s="193" t="s">
        <v>14</v>
      </c>
      <c r="AY167" s="94" t="s">
        <v>409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94" t="s">
        <v>14</v>
      </c>
      <c r="BK167" s="194">
        <f>ROUND(I167*H167,2)</f>
        <v>0</v>
      </c>
      <c r="BL167" s="94" t="s">
        <v>416</v>
      </c>
      <c r="BM167" s="193" t="s">
        <v>498</v>
      </c>
    </row>
    <row r="168" spans="2:65" s="102" customFormat="1" ht="96">
      <c r="B168" s="182"/>
      <c r="C168" s="183" t="s">
        <v>499</v>
      </c>
      <c r="D168" s="183" t="s">
        <v>412</v>
      </c>
      <c r="E168" s="184" t="s">
        <v>500</v>
      </c>
      <c r="F168" s="185" t="s">
        <v>501</v>
      </c>
      <c r="G168" s="186" t="s">
        <v>73</v>
      </c>
      <c r="H168" s="187">
        <v>14</v>
      </c>
      <c r="I168" s="188"/>
      <c r="J168" s="188">
        <f>ROUND(I168*H168,2)</f>
        <v>0</v>
      </c>
      <c r="K168" s="189"/>
      <c r="L168" s="103"/>
      <c r="M168" s="190" t="s">
        <v>344</v>
      </c>
      <c r="N168" s="152" t="s">
        <v>364</v>
      </c>
      <c r="O168" s="191">
        <v>6.3969999999999999E-2</v>
      </c>
      <c r="P168" s="191">
        <f>O168*H168</f>
        <v>0.89558000000000004</v>
      </c>
      <c r="Q168" s="191">
        <v>1.8000000000000001E-4</v>
      </c>
      <c r="R168" s="191">
        <f>Q168*H168</f>
        <v>2.5200000000000001E-3</v>
      </c>
      <c r="S168" s="191">
        <v>0</v>
      </c>
      <c r="T168" s="192">
        <f>S168*H168</f>
        <v>0</v>
      </c>
      <c r="AR168" s="193" t="s">
        <v>416</v>
      </c>
      <c r="AT168" s="193" t="s">
        <v>412</v>
      </c>
      <c r="AU168" s="193" t="s">
        <v>14</v>
      </c>
      <c r="AY168" s="94" t="s">
        <v>409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94" t="s">
        <v>14</v>
      </c>
      <c r="BK168" s="194">
        <f>ROUND(I168*H168,2)</f>
        <v>0</v>
      </c>
      <c r="BL168" s="94" t="s">
        <v>416</v>
      </c>
      <c r="BM168" s="193" t="s">
        <v>502</v>
      </c>
    </row>
    <row r="169" spans="2:65" s="195" customFormat="1" ht="11.25">
      <c r="B169" s="196"/>
      <c r="D169" s="197" t="s">
        <v>421</v>
      </c>
      <c r="E169" s="198" t="s">
        <v>344</v>
      </c>
      <c r="F169" s="199" t="s">
        <v>503</v>
      </c>
      <c r="H169" s="200">
        <v>14</v>
      </c>
      <c r="L169" s="196"/>
      <c r="M169" s="201"/>
      <c r="T169" s="202"/>
      <c r="AT169" s="198" t="s">
        <v>421</v>
      </c>
      <c r="AU169" s="198" t="s">
        <v>14</v>
      </c>
      <c r="AV169" s="195" t="s">
        <v>14</v>
      </c>
      <c r="AW169" s="195" t="s">
        <v>423</v>
      </c>
      <c r="AX169" s="195" t="s">
        <v>13</v>
      </c>
      <c r="AY169" s="198" t="s">
        <v>409</v>
      </c>
    </row>
    <row r="170" spans="2:65" s="102" customFormat="1" ht="96">
      <c r="B170" s="182"/>
      <c r="C170" s="183" t="s">
        <v>504</v>
      </c>
      <c r="D170" s="183" t="s">
        <v>412</v>
      </c>
      <c r="E170" s="184" t="s">
        <v>505</v>
      </c>
      <c r="F170" s="185" t="s">
        <v>506</v>
      </c>
      <c r="G170" s="186" t="s">
        <v>73</v>
      </c>
      <c r="H170" s="187">
        <v>14</v>
      </c>
      <c r="I170" s="188"/>
      <c r="J170" s="188">
        <f>ROUND(I170*H170,2)</f>
        <v>0</v>
      </c>
      <c r="K170" s="189"/>
      <c r="L170" s="103"/>
      <c r="M170" s="190" t="s">
        <v>344</v>
      </c>
      <c r="N170" s="152" t="s">
        <v>364</v>
      </c>
      <c r="O170" s="191">
        <v>5.8049999999999997E-2</v>
      </c>
      <c r="P170" s="191">
        <f>O170*H170</f>
        <v>0.81269999999999998</v>
      </c>
      <c r="Q170" s="191">
        <v>1.0000000000000001E-5</v>
      </c>
      <c r="R170" s="191">
        <f>Q170*H170</f>
        <v>1.4000000000000001E-4</v>
      </c>
      <c r="S170" s="191">
        <v>0</v>
      </c>
      <c r="T170" s="192">
        <f>S170*H170</f>
        <v>0</v>
      </c>
      <c r="AR170" s="193" t="s">
        <v>416</v>
      </c>
      <c r="AT170" s="193" t="s">
        <v>412</v>
      </c>
      <c r="AU170" s="193" t="s">
        <v>14</v>
      </c>
      <c r="AY170" s="94" t="s">
        <v>409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94" t="s">
        <v>14</v>
      </c>
      <c r="BK170" s="194">
        <f>ROUND(I170*H170,2)</f>
        <v>0</v>
      </c>
      <c r="BL170" s="94" t="s">
        <v>416</v>
      </c>
      <c r="BM170" s="193" t="s">
        <v>507</v>
      </c>
    </row>
    <row r="171" spans="2:65" s="102" customFormat="1" ht="84">
      <c r="B171" s="182"/>
      <c r="C171" s="183" t="s">
        <v>508</v>
      </c>
      <c r="D171" s="183" t="s">
        <v>412</v>
      </c>
      <c r="E171" s="184" t="s">
        <v>509</v>
      </c>
      <c r="F171" s="185" t="s">
        <v>510</v>
      </c>
      <c r="G171" s="186" t="s">
        <v>204</v>
      </c>
      <c r="H171" s="187">
        <v>1.9139999999999999</v>
      </c>
      <c r="I171" s="188"/>
      <c r="J171" s="188">
        <f>ROUND(I171*H171,2)</f>
        <v>0</v>
      </c>
      <c r="K171" s="189"/>
      <c r="L171" s="103"/>
      <c r="M171" s="190" t="s">
        <v>344</v>
      </c>
      <c r="N171" s="152" t="s">
        <v>364</v>
      </c>
      <c r="O171" s="191">
        <v>0</v>
      </c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AR171" s="193" t="s">
        <v>416</v>
      </c>
      <c r="AT171" s="193" t="s">
        <v>412</v>
      </c>
      <c r="AU171" s="193" t="s">
        <v>14</v>
      </c>
      <c r="AY171" s="94" t="s">
        <v>409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94" t="s">
        <v>14</v>
      </c>
      <c r="BK171" s="194">
        <f>ROUND(I171*H171,2)</f>
        <v>0</v>
      </c>
      <c r="BL171" s="94" t="s">
        <v>416</v>
      </c>
      <c r="BM171" s="193" t="s">
        <v>511</v>
      </c>
    </row>
    <row r="172" spans="2:65" s="170" customFormat="1" ht="12.75">
      <c r="B172" s="171"/>
      <c r="D172" s="172" t="s">
        <v>406</v>
      </c>
      <c r="E172" s="180" t="s">
        <v>303</v>
      </c>
      <c r="F172" s="180" t="s">
        <v>512</v>
      </c>
      <c r="J172" s="181">
        <f>BK172</f>
        <v>0</v>
      </c>
      <c r="L172" s="171"/>
      <c r="M172" s="175"/>
      <c r="P172" s="176">
        <f>SUM(P173:P192)</f>
        <v>40.505330000000001</v>
      </c>
      <c r="R172" s="176">
        <f>SUM(R173:R192)</f>
        <v>0.41134999999999999</v>
      </c>
      <c r="T172" s="177">
        <f>SUM(T173:T192)</f>
        <v>0.30625000000000002</v>
      </c>
      <c r="AR172" s="172" t="s">
        <v>14</v>
      </c>
      <c r="AT172" s="178" t="s">
        <v>406</v>
      </c>
      <c r="AU172" s="178" t="s">
        <v>13</v>
      </c>
      <c r="AY172" s="172" t="s">
        <v>409</v>
      </c>
      <c r="BK172" s="179">
        <f>SUM(BK173:BK192)</f>
        <v>0</v>
      </c>
    </row>
    <row r="173" spans="2:65" s="102" customFormat="1" ht="144">
      <c r="B173" s="182"/>
      <c r="C173" s="183" t="s">
        <v>513</v>
      </c>
      <c r="D173" s="183" t="s">
        <v>412</v>
      </c>
      <c r="E173" s="184" t="s">
        <v>514</v>
      </c>
      <c r="F173" s="185" t="s">
        <v>515</v>
      </c>
      <c r="G173" s="186" t="s">
        <v>50</v>
      </c>
      <c r="H173" s="187">
        <v>1</v>
      </c>
      <c r="I173" s="188"/>
      <c r="J173" s="188">
        <f t="shared" ref="J173:J192" si="0">ROUND(I173*H173,2)</f>
        <v>0</v>
      </c>
      <c r="K173" s="189"/>
      <c r="L173" s="103"/>
      <c r="M173" s="190" t="s">
        <v>344</v>
      </c>
      <c r="N173" s="152" t="s">
        <v>364</v>
      </c>
      <c r="O173" s="191">
        <v>2.3183500000000001</v>
      </c>
      <c r="P173" s="191">
        <f t="shared" ref="P173:P192" si="1">O173*H173</f>
        <v>2.3183500000000001</v>
      </c>
      <c r="Q173" s="191">
        <v>1.7000000000000001E-4</v>
      </c>
      <c r="R173" s="191">
        <f t="shared" ref="R173:R192" si="2">Q173*H173</f>
        <v>1.7000000000000001E-4</v>
      </c>
      <c r="S173" s="191">
        <v>0.30625000000000002</v>
      </c>
      <c r="T173" s="192">
        <f t="shared" ref="T173:T192" si="3">S173*H173</f>
        <v>0.30625000000000002</v>
      </c>
      <c r="AR173" s="193" t="s">
        <v>416</v>
      </c>
      <c r="AT173" s="193" t="s">
        <v>412</v>
      </c>
      <c r="AU173" s="193" t="s">
        <v>14</v>
      </c>
      <c r="AY173" s="94" t="s">
        <v>409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94" t="s">
        <v>14</v>
      </c>
      <c r="BK173" s="194">
        <f>ROUND(I173*H173,2)</f>
        <v>0</v>
      </c>
      <c r="BL173" s="94" t="s">
        <v>416</v>
      </c>
      <c r="BM173" s="193" t="s">
        <v>516</v>
      </c>
    </row>
    <row r="174" spans="2:65" s="102" customFormat="1" ht="120">
      <c r="B174" s="182"/>
      <c r="C174" s="183" t="s">
        <v>517</v>
      </c>
      <c r="D174" s="183" t="s">
        <v>412</v>
      </c>
      <c r="E174" s="184" t="s">
        <v>518</v>
      </c>
      <c r="F174" s="185" t="s">
        <v>519</v>
      </c>
      <c r="G174" s="186" t="s">
        <v>50</v>
      </c>
      <c r="H174" s="187">
        <v>2</v>
      </c>
      <c r="I174" s="188"/>
      <c r="J174" s="188">
        <f t="shared" si="0"/>
        <v>0</v>
      </c>
      <c r="K174" s="189"/>
      <c r="L174" s="103"/>
      <c r="M174" s="190" t="s">
        <v>344</v>
      </c>
      <c r="N174" s="152" t="s">
        <v>364</v>
      </c>
      <c r="O174" s="191">
        <v>14.963329999999999</v>
      </c>
      <c r="P174" s="191">
        <f t="shared" si="1"/>
        <v>29.926659999999998</v>
      </c>
      <c r="Q174" s="191">
        <v>0</v>
      </c>
      <c r="R174" s="191">
        <f t="shared" si="2"/>
        <v>0</v>
      </c>
      <c r="S174" s="191">
        <v>0</v>
      </c>
      <c r="T174" s="192">
        <f t="shared" si="3"/>
        <v>0</v>
      </c>
      <c r="AR174" s="193" t="s">
        <v>416</v>
      </c>
      <c r="AT174" s="193" t="s">
        <v>412</v>
      </c>
      <c r="AU174" s="193" t="s">
        <v>14</v>
      </c>
      <c r="AY174" s="94" t="s">
        <v>409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94" t="s">
        <v>14</v>
      </c>
      <c r="BK174" s="194">
        <f>ROUND(I174*H174,2)</f>
        <v>0</v>
      </c>
      <c r="BL174" s="94" t="s">
        <v>416</v>
      </c>
      <c r="BM174" s="193" t="s">
        <v>520</v>
      </c>
    </row>
    <row r="175" spans="2:65" s="102" customFormat="1" ht="409.5">
      <c r="B175" s="182"/>
      <c r="C175" s="203" t="s">
        <v>521</v>
      </c>
      <c r="D175" s="203" t="s">
        <v>20</v>
      </c>
      <c r="E175" s="204" t="s">
        <v>522</v>
      </c>
      <c r="F175" s="205" t="s">
        <v>523</v>
      </c>
      <c r="G175" s="206" t="s">
        <v>50</v>
      </c>
      <c r="H175" s="207">
        <v>2</v>
      </c>
      <c r="I175" s="208"/>
      <c r="J175" s="208">
        <f t="shared" si="0"/>
        <v>0</v>
      </c>
      <c r="K175" s="209"/>
      <c r="L175" s="210"/>
      <c r="M175" s="211" t="s">
        <v>344</v>
      </c>
      <c r="N175" s="212" t="s">
        <v>364</v>
      </c>
      <c r="O175" s="191">
        <v>0</v>
      </c>
      <c r="P175" s="191">
        <f t="shared" si="1"/>
        <v>0</v>
      </c>
      <c r="Q175" s="191">
        <v>0.16722000000000001</v>
      </c>
      <c r="R175" s="191">
        <f t="shared" si="2"/>
        <v>0.33444000000000002</v>
      </c>
      <c r="S175" s="191">
        <v>0</v>
      </c>
      <c r="T175" s="192">
        <f t="shared" si="3"/>
        <v>0</v>
      </c>
      <c r="AR175" s="193" t="s">
        <v>426</v>
      </c>
      <c r="AT175" s="193" t="s">
        <v>20</v>
      </c>
      <c r="AU175" s="193" t="s">
        <v>14</v>
      </c>
      <c r="AY175" s="94" t="s">
        <v>409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94" t="s">
        <v>14</v>
      </c>
      <c r="BK175" s="194">
        <f>ROUND(I175*H175,2)</f>
        <v>0</v>
      </c>
      <c r="BL175" s="94" t="s">
        <v>416</v>
      </c>
      <c r="BM175" s="193" t="s">
        <v>524</v>
      </c>
    </row>
    <row r="176" spans="2:65" s="102" customFormat="1" ht="108">
      <c r="B176" s="182"/>
      <c r="C176" s="203" t="s">
        <v>525</v>
      </c>
      <c r="D176" s="203" t="s">
        <v>20</v>
      </c>
      <c r="E176" s="204" t="s">
        <v>526</v>
      </c>
      <c r="F176" s="205" t="s">
        <v>527</v>
      </c>
      <c r="G176" s="206" t="s">
        <v>50</v>
      </c>
      <c r="H176" s="207">
        <v>2</v>
      </c>
      <c r="I176" s="208"/>
      <c r="J176" s="208">
        <f t="shared" si="0"/>
        <v>0</v>
      </c>
      <c r="K176" s="209"/>
      <c r="L176" s="210"/>
      <c r="M176" s="211" t="s">
        <v>344</v>
      </c>
      <c r="N176" s="212" t="s">
        <v>364</v>
      </c>
      <c r="O176" s="191">
        <v>0</v>
      </c>
      <c r="P176" s="191">
        <f t="shared" si="1"/>
        <v>0</v>
      </c>
      <c r="Q176" s="191">
        <v>2.3500000000000001E-3</v>
      </c>
      <c r="R176" s="191">
        <f t="shared" si="2"/>
        <v>4.7000000000000002E-3</v>
      </c>
      <c r="S176" s="191">
        <v>0</v>
      </c>
      <c r="T176" s="192">
        <f t="shared" si="3"/>
        <v>0</v>
      </c>
      <c r="AR176" s="193" t="s">
        <v>426</v>
      </c>
      <c r="AT176" s="193" t="s">
        <v>20</v>
      </c>
      <c r="AU176" s="193" t="s">
        <v>14</v>
      </c>
      <c r="AY176" s="94" t="s">
        <v>409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94" t="s">
        <v>14</v>
      </c>
      <c r="BK176" s="194">
        <f>ROUND(I176*H176,2)</f>
        <v>0</v>
      </c>
      <c r="BL176" s="94" t="s">
        <v>416</v>
      </c>
      <c r="BM176" s="193" t="s">
        <v>528</v>
      </c>
    </row>
    <row r="177" spans="2:65" s="102" customFormat="1" ht="72">
      <c r="B177" s="182"/>
      <c r="C177" s="203" t="s">
        <v>529</v>
      </c>
      <c r="D177" s="203" t="s">
        <v>20</v>
      </c>
      <c r="E177" s="204" t="s">
        <v>530</v>
      </c>
      <c r="F177" s="205" t="s">
        <v>531</v>
      </c>
      <c r="G177" s="206" t="s">
        <v>50</v>
      </c>
      <c r="H177" s="207">
        <v>2</v>
      </c>
      <c r="I177" s="208"/>
      <c r="J177" s="208">
        <f t="shared" si="0"/>
        <v>0</v>
      </c>
      <c r="K177" s="209"/>
      <c r="L177" s="210"/>
      <c r="M177" s="211" t="s">
        <v>344</v>
      </c>
      <c r="N177" s="212" t="s">
        <v>364</v>
      </c>
      <c r="O177" s="191">
        <v>0</v>
      </c>
      <c r="P177" s="191">
        <f t="shared" si="1"/>
        <v>0</v>
      </c>
      <c r="Q177" s="191">
        <v>0</v>
      </c>
      <c r="R177" s="191">
        <f t="shared" si="2"/>
        <v>0</v>
      </c>
      <c r="S177" s="191">
        <v>0</v>
      </c>
      <c r="T177" s="192">
        <f t="shared" si="3"/>
        <v>0</v>
      </c>
      <c r="AR177" s="193" t="s">
        <v>426</v>
      </c>
      <c r="AT177" s="193" t="s">
        <v>20</v>
      </c>
      <c r="AU177" s="193" t="s">
        <v>14</v>
      </c>
      <c r="AY177" s="94" t="s">
        <v>409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94" t="s">
        <v>14</v>
      </c>
      <c r="BK177" s="194">
        <f>ROUND(I177*H177,2)</f>
        <v>0</v>
      </c>
      <c r="BL177" s="94" t="s">
        <v>416</v>
      </c>
      <c r="BM177" s="193" t="s">
        <v>532</v>
      </c>
    </row>
    <row r="178" spans="2:65" s="102" customFormat="1" ht="48">
      <c r="B178" s="182"/>
      <c r="C178" s="203" t="s">
        <v>533</v>
      </c>
      <c r="D178" s="203" t="s">
        <v>20</v>
      </c>
      <c r="E178" s="204" t="s">
        <v>534</v>
      </c>
      <c r="F178" s="205" t="s">
        <v>535</v>
      </c>
      <c r="G178" s="206" t="s">
        <v>50</v>
      </c>
      <c r="H178" s="207">
        <v>2</v>
      </c>
      <c r="I178" s="208"/>
      <c r="J178" s="208">
        <f t="shared" si="0"/>
        <v>0</v>
      </c>
      <c r="K178" s="209"/>
      <c r="L178" s="210"/>
      <c r="M178" s="211" t="s">
        <v>344</v>
      </c>
      <c r="N178" s="212" t="s">
        <v>364</v>
      </c>
      <c r="O178" s="191">
        <v>0</v>
      </c>
      <c r="P178" s="191">
        <f t="shared" si="1"/>
        <v>0</v>
      </c>
      <c r="Q178" s="191">
        <v>0</v>
      </c>
      <c r="R178" s="191">
        <f t="shared" si="2"/>
        <v>0</v>
      </c>
      <c r="S178" s="191">
        <v>0</v>
      </c>
      <c r="T178" s="192">
        <f t="shared" si="3"/>
        <v>0</v>
      </c>
      <c r="AR178" s="193" t="s">
        <v>426</v>
      </c>
      <c r="AT178" s="193" t="s">
        <v>20</v>
      </c>
      <c r="AU178" s="193" t="s">
        <v>14</v>
      </c>
      <c r="AY178" s="94" t="s">
        <v>409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94" t="s">
        <v>14</v>
      </c>
      <c r="BK178" s="194">
        <f>ROUND(I178*H178,2)</f>
        <v>0</v>
      </c>
      <c r="BL178" s="94" t="s">
        <v>416</v>
      </c>
      <c r="BM178" s="193" t="s">
        <v>536</v>
      </c>
    </row>
    <row r="179" spans="2:65" s="102" customFormat="1" ht="24">
      <c r="B179" s="182"/>
      <c r="C179" s="203" t="s">
        <v>537</v>
      </c>
      <c r="D179" s="203" t="s">
        <v>20</v>
      </c>
      <c r="E179" s="204" t="s">
        <v>538</v>
      </c>
      <c r="F179" s="205" t="s">
        <v>539</v>
      </c>
      <c r="G179" s="206" t="s">
        <v>50</v>
      </c>
      <c r="H179" s="207">
        <v>3</v>
      </c>
      <c r="I179" s="208"/>
      <c r="J179" s="208">
        <f t="shared" si="0"/>
        <v>0</v>
      </c>
      <c r="K179" s="209"/>
      <c r="L179" s="210"/>
      <c r="M179" s="211" t="s">
        <v>344</v>
      </c>
      <c r="N179" s="212" t="s">
        <v>364</v>
      </c>
      <c r="O179" s="191">
        <v>0</v>
      </c>
      <c r="P179" s="191">
        <f t="shared" si="1"/>
        <v>0</v>
      </c>
      <c r="Q179" s="191">
        <v>1.2999999999999999E-4</v>
      </c>
      <c r="R179" s="191">
        <f t="shared" si="2"/>
        <v>3.8999999999999994E-4</v>
      </c>
      <c r="S179" s="191">
        <v>0</v>
      </c>
      <c r="T179" s="192">
        <f t="shared" si="3"/>
        <v>0</v>
      </c>
      <c r="AR179" s="193" t="s">
        <v>426</v>
      </c>
      <c r="AT179" s="193" t="s">
        <v>20</v>
      </c>
      <c r="AU179" s="193" t="s">
        <v>14</v>
      </c>
      <c r="AY179" s="94" t="s">
        <v>409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94" t="s">
        <v>14</v>
      </c>
      <c r="BK179" s="194">
        <f>ROUND(I179*H179,2)</f>
        <v>0</v>
      </c>
      <c r="BL179" s="94" t="s">
        <v>416</v>
      </c>
      <c r="BM179" s="193" t="s">
        <v>540</v>
      </c>
    </row>
    <row r="180" spans="2:65" s="102" customFormat="1" ht="96">
      <c r="B180" s="182"/>
      <c r="C180" s="203" t="s">
        <v>541</v>
      </c>
      <c r="D180" s="203" t="s">
        <v>20</v>
      </c>
      <c r="E180" s="204" t="s">
        <v>542</v>
      </c>
      <c r="F180" s="205" t="s">
        <v>543</v>
      </c>
      <c r="G180" s="206" t="s">
        <v>50</v>
      </c>
      <c r="H180" s="207">
        <v>1</v>
      </c>
      <c r="I180" s="208"/>
      <c r="J180" s="208">
        <f t="shared" si="0"/>
        <v>0</v>
      </c>
      <c r="K180" s="209"/>
      <c r="L180" s="210"/>
      <c r="M180" s="211" t="s">
        <v>344</v>
      </c>
      <c r="N180" s="212" t="s">
        <v>364</v>
      </c>
      <c r="O180" s="191">
        <v>0</v>
      </c>
      <c r="P180" s="191">
        <f t="shared" si="1"/>
        <v>0</v>
      </c>
      <c r="Q180" s="191">
        <v>0</v>
      </c>
      <c r="R180" s="191">
        <f t="shared" si="2"/>
        <v>0</v>
      </c>
      <c r="S180" s="191">
        <v>0</v>
      </c>
      <c r="T180" s="192">
        <f t="shared" si="3"/>
        <v>0</v>
      </c>
      <c r="AR180" s="193" t="s">
        <v>426</v>
      </c>
      <c r="AT180" s="193" t="s">
        <v>20</v>
      </c>
      <c r="AU180" s="193" t="s">
        <v>14</v>
      </c>
      <c r="AY180" s="94" t="s">
        <v>409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94" t="s">
        <v>14</v>
      </c>
      <c r="BK180" s="194">
        <f>ROUND(I180*H180,2)</f>
        <v>0</v>
      </c>
      <c r="BL180" s="94" t="s">
        <v>416</v>
      </c>
      <c r="BM180" s="193" t="s">
        <v>544</v>
      </c>
    </row>
    <row r="181" spans="2:65" s="102" customFormat="1" ht="108">
      <c r="B181" s="182"/>
      <c r="C181" s="203" t="s">
        <v>545</v>
      </c>
      <c r="D181" s="203" t="s">
        <v>20</v>
      </c>
      <c r="E181" s="204" t="s">
        <v>546</v>
      </c>
      <c r="F181" s="205" t="s">
        <v>547</v>
      </c>
      <c r="G181" s="206" t="s">
        <v>50</v>
      </c>
      <c r="H181" s="207">
        <v>2</v>
      </c>
      <c r="I181" s="208"/>
      <c r="J181" s="208">
        <f t="shared" si="0"/>
        <v>0</v>
      </c>
      <c r="K181" s="209"/>
      <c r="L181" s="210"/>
      <c r="M181" s="211" t="s">
        <v>344</v>
      </c>
      <c r="N181" s="212" t="s">
        <v>364</v>
      </c>
      <c r="O181" s="191">
        <v>0</v>
      </c>
      <c r="P181" s="191">
        <f t="shared" si="1"/>
        <v>0</v>
      </c>
      <c r="Q181" s="191">
        <v>0</v>
      </c>
      <c r="R181" s="191">
        <f t="shared" si="2"/>
        <v>0</v>
      </c>
      <c r="S181" s="191">
        <v>0</v>
      </c>
      <c r="T181" s="192">
        <f t="shared" si="3"/>
        <v>0</v>
      </c>
      <c r="AR181" s="193" t="s">
        <v>426</v>
      </c>
      <c r="AT181" s="193" t="s">
        <v>20</v>
      </c>
      <c r="AU181" s="193" t="s">
        <v>14</v>
      </c>
      <c r="AY181" s="94" t="s">
        <v>409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94" t="s">
        <v>14</v>
      </c>
      <c r="BK181" s="194">
        <f>ROUND(I181*H181,2)</f>
        <v>0</v>
      </c>
      <c r="BL181" s="94" t="s">
        <v>416</v>
      </c>
      <c r="BM181" s="193" t="s">
        <v>548</v>
      </c>
    </row>
    <row r="182" spans="2:65" s="102" customFormat="1" ht="84">
      <c r="B182" s="182"/>
      <c r="C182" s="183" t="s">
        <v>426</v>
      </c>
      <c r="D182" s="183" t="s">
        <v>412</v>
      </c>
      <c r="E182" s="184" t="s">
        <v>549</v>
      </c>
      <c r="F182" s="185" t="s">
        <v>550</v>
      </c>
      <c r="G182" s="186" t="s">
        <v>551</v>
      </c>
      <c r="H182" s="187">
        <v>1</v>
      </c>
      <c r="I182" s="188"/>
      <c r="J182" s="188">
        <f t="shared" si="0"/>
        <v>0</v>
      </c>
      <c r="K182" s="189"/>
      <c r="L182" s="103"/>
      <c r="M182" s="190" t="s">
        <v>344</v>
      </c>
      <c r="N182" s="152" t="s">
        <v>364</v>
      </c>
      <c r="O182" s="191">
        <v>1.1700299999999999</v>
      </c>
      <c r="P182" s="191">
        <f t="shared" si="1"/>
        <v>1.1700299999999999</v>
      </c>
      <c r="Q182" s="191">
        <v>2.7000000000000001E-3</v>
      </c>
      <c r="R182" s="191">
        <f t="shared" si="2"/>
        <v>2.7000000000000001E-3</v>
      </c>
      <c r="S182" s="191">
        <v>0</v>
      </c>
      <c r="T182" s="192">
        <f t="shared" si="3"/>
        <v>0</v>
      </c>
      <c r="AR182" s="193" t="s">
        <v>416</v>
      </c>
      <c r="AT182" s="193" t="s">
        <v>412</v>
      </c>
      <c r="AU182" s="193" t="s">
        <v>14</v>
      </c>
      <c r="AY182" s="94" t="s">
        <v>409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94" t="s">
        <v>14</v>
      </c>
      <c r="BK182" s="194">
        <f>ROUND(I182*H182,2)</f>
        <v>0</v>
      </c>
      <c r="BL182" s="94" t="s">
        <v>416</v>
      </c>
      <c r="BM182" s="193" t="s">
        <v>552</v>
      </c>
    </row>
    <row r="183" spans="2:65" s="102" customFormat="1" ht="24">
      <c r="B183" s="182"/>
      <c r="C183" s="183" t="s">
        <v>553</v>
      </c>
      <c r="D183" s="183" t="s">
        <v>412</v>
      </c>
      <c r="E183" s="184" t="s">
        <v>554</v>
      </c>
      <c r="F183" s="185" t="s">
        <v>555</v>
      </c>
      <c r="G183" s="186" t="s">
        <v>551</v>
      </c>
      <c r="H183" s="187">
        <v>1</v>
      </c>
      <c r="I183" s="188"/>
      <c r="J183" s="188">
        <f t="shared" si="0"/>
        <v>0</v>
      </c>
      <c r="K183" s="189"/>
      <c r="L183" s="103"/>
      <c r="M183" s="190" t="s">
        <v>344</v>
      </c>
      <c r="N183" s="152" t="s">
        <v>364</v>
      </c>
      <c r="O183" s="191">
        <v>3.7900800000000001</v>
      </c>
      <c r="P183" s="191">
        <f t="shared" si="1"/>
        <v>3.7900800000000001</v>
      </c>
      <c r="Q183" s="191">
        <v>6.8949999999999997E-2</v>
      </c>
      <c r="R183" s="191">
        <f t="shared" si="2"/>
        <v>6.8949999999999997E-2</v>
      </c>
      <c r="S183" s="191">
        <v>0</v>
      </c>
      <c r="T183" s="192">
        <f t="shared" si="3"/>
        <v>0</v>
      </c>
      <c r="AR183" s="193" t="s">
        <v>416</v>
      </c>
      <c r="AT183" s="193" t="s">
        <v>412</v>
      </c>
      <c r="AU183" s="193" t="s">
        <v>14</v>
      </c>
      <c r="AY183" s="94" t="s">
        <v>409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94" t="s">
        <v>14</v>
      </c>
      <c r="BK183" s="194">
        <f>ROUND(I183*H183,2)</f>
        <v>0</v>
      </c>
      <c r="BL183" s="94" t="s">
        <v>416</v>
      </c>
      <c r="BM183" s="193" t="s">
        <v>556</v>
      </c>
    </row>
    <row r="184" spans="2:65" s="102" customFormat="1" ht="180">
      <c r="B184" s="182"/>
      <c r="C184" s="203" t="s">
        <v>557</v>
      </c>
      <c r="D184" s="203" t="s">
        <v>20</v>
      </c>
      <c r="E184" s="204" t="s">
        <v>558</v>
      </c>
      <c r="F184" s="205" t="s">
        <v>559</v>
      </c>
      <c r="G184" s="206" t="s">
        <v>560</v>
      </c>
      <c r="H184" s="207">
        <v>1</v>
      </c>
      <c r="I184" s="208"/>
      <c r="J184" s="208">
        <f t="shared" si="0"/>
        <v>0</v>
      </c>
      <c r="K184" s="209"/>
      <c r="L184" s="210"/>
      <c r="M184" s="211" t="s">
        <v>344</v>
      </c>
      <c r="N184" s="212" t="s">
        <v>364</v>
      </c>
      <c r="O184" s="191">
        <v>0</v>
      </c>
      <c r="P184" s="191">
        <f t="shared" si="1"/>
        <v>0</v>
      </c>
      <c r="Q184" s="191">
        <v>0</v>
      </c>
      <c r="R184" s="191">
        <f t="shared" si="2"/>
        <v>0</v>
      </c>
      <c r="S184" s="191">
        <v>0</v>
      </c>
      <c r="T184" s="192">
        <f t="shared" si="3"/>
        <v>0</v>
      </c>
      <c r="AR184" s="193" t="s">
        <v>426</v>
      </c>
      <c r="AT184" s="193" t="s">
        <v>20</v>
      </c>
      <c r="AU184" s="193" t="s">
        <v>14</v>
      </c>
      <c r="AY184" s="94" t="s">
        <v>409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94" t="s">
        <v>14</v>
      </c>
      <c r="BK184" s="194">
        <f>ROUND(I184*H184,2)</f>
        <v>0</v>
      </c>
      <c r="BL184" s="94" t="s">
        <v>416</v>
      </c>
      <c r="BM184" s="193" t="s">
        <v>561</v>
      </c>
    </row>
    <row r="185" spans="2:65" s="102" customFormat="1" ht="156">
      <c r="B185" s="182"/>
      <c r="C185" s="203" t="s">
        <v>562</v>
      </c>
      <c r="D185" s="203" t="s">
        <v>20</v>
      </c>
      <c r="E185" s="204" t="s">
        <v>563</v>
      </c>
      <c r="F185" s="205" t="s">
        <v>564</v>
      </c>
      <c r="G185" s="206" t="s">
        <v>50</v>
      </c>
      <c r="H185" s="207">
        <v>1</v>
      </c>
      <c r="I185" s="208"/>
      <c r="J185" s="208">
        <f t="shared" si="0"/>
        <v>0</v>
      </c>
      <c r="K185" s="209"/>
      <c r="L185" s="210"/>
      <c r="M185" s="211" t="s">
        <v>344</v>
      </c>
      <c r="N185" s="212" t="s">
        <v>364</v>
      </c>
      <c r="O185" s="191">
        <v>0</v>
      </c>
      <c r="P185" s="191">
        <f t="shared" si="1"/>
        <v>0</v>
      </c>
      <c r="Q185" s="191">
        <v>0</v>
      </c>
      <c r="R185" s="191">
        <f t="shared" si="2"/>
        <v>0</v>
      </c>
      <c r="S185" s="191">
        <v>0</v>
      </c>
      <c r="T185" s="192">
        <f t="shared" si="3"/>
        <v>0</v>
      </c>
      <c r="AR185" s="193" t="s">
        <v>426</v>
      </c>
      <c r="AT185" s="193" t="s">
        <v>20</v>
      </c>
      <c r="AU185" s="193" t="s">
        <v>14</v>
      </c>
      <c r="AY185" s="94" t="s">
        <v>409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94" t="s">
        <v>14</v>
      </c>
      <c r="BK185" s="194">
        <f>ROUND(I185*H185,2)</f>
        <v>0</v>
      </c>
      <c r="BL185" s="94" t="s">
        <v>416</v>
      </c>
      <c r="BM185" s="193" t="s">
        <v>565</v>
      </c>
    </row>
    <row r="186" spans="2:65" s="102" customFormat="1" ht="84">
      <c r="B186" s="182"/>
      <c r="C186" s="203" t="s">
        <v>566</v>
      </c>
      <c r="D186" s="203" t="s">
        <v>20</v>
      </c>
      <c r="E186" s="204" t="s">
        <v>567</v>
      </c>
      <c r="F186" s="205" t="s">
        <v>568</v>
      </c>
      <c r="G186" s="206" t="s">
        <v>50</v>
      </c>
      <c r="H186" s="207">
        <v>2</v>
      </c>
      <c r="I186" s="208"/>
      <c r="J186" s="208">
        <f t="shared" si="0"/>
        <v>0</v>
      </c>
      <c r="K186" s="209"/>
      <c r="L186" s="210"/>
      <c r="M186" s="211" t="s">
        <v>344</v>
      </c>
      <c r="N186" s="212" t="s">
        <v>364</v>
      </c>
      <c r="O186" s="191">
        <v>0</v>
      </c>
      <c r="P186" s="191">
        <f t="shared" si="1"/>
        <v>0</v>
      </c>
      <c r="Q186" s="191">
        <v>0</v>
      </c>
      <c r="R186" s="191">
        <f t="shared" si="2"/>
        <v>0</v>
      </c>
      <c r="S186" s="191">
        <v>0</v>
      </c>
      <c r="T186" s="192">
        <f t="shared" si="3"/>
        <v>0</v>
      </c>
      <c r="AR186" s="193" t="s">
        <v>426</v>
      </c>
      <c r="AT186" s="193" t="s">
        <v>20</v>
      </c>
      <c r="AU186" s="193" t="s">
        <v>14</v>
      </c>
      <c r="AY186" s="94" t="s">
        <v>409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94" t="s">
        <v>14</v>
      </c>
      <c r="BK186" s="194">
        <f>ROUND(I186*H186,2)</f>
        <v>0</v>
      </c>
      <c r="BL186" s="94" t="s">
        <v>416</v>
      </c>
      <c r="BM186" s="193" t="s">
        <v>569</v>
      </c>
    </row>
    <row r="187" spans="2:65" s="102" customFormat="1" ht="96">
      <c r="B187" s="182"/>
      <c r="C187" s="203" t="s">
        <v>570</v>
      </c>
      <c r="D187" s="203" t="s">
        <v>20</v>
      </c>
      <c r="E187" s="204" t="s">
        <v>571</v>
      </c>
      <c r="F187" s="205" t="s">
        <v>572</v>
      </c>
      <c r="G187" s="206" t="s">
        <v>50</v>
      </c>
      <c r="H187" s="207">
        <v>1</v>
      </c>
      <c r="I187" s="208"/>
      <c r="J187" s="208">
        <f t="shared" si="0"/>
        <v>0</v>
      </c>
      <c r="K187" s="209"/>
      <c r="L187" s="210"/>
      <c r="M187" s="211" t="s">
        <v>344</v>
      </c>
      <c r="N187" s="212" t="s">
        <v>364</v>
      </c>
      <c r="O187" s="191">
        <v>0</v>
      </c>
      <c r="P187" s="191">
        <f t="shared" si="1"/>
        <v>0</v>
      </c>
      <c r="Q187" s="191">
        <v>0</v>
      </c>
      <c r="R187" s="191">
        <f t="shared" si="2"/>
        <v>0</v>
      </c>
      <c r="S187" s="191">
        <v>0</v>
      </c>
      <c r="T187" s="192">
        <f t="shared" si="3"/>
        <v>0</v>
      </c>
      <c r="AR187" s="193" t="s">
        <v>426</v>
      </c>
      <c r="AT187" s="193" t="s">
        <v>20</v>
      </c>
      <c r="AU187" s="193" t="s">
        <v>14</v>
      </c>
      <c r="AY187" s="94" t="s">
        <v>409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94" t="s">
        <v>14</v>
      </c>
      <c r="BK187" s="194">
        <f>ROUND(I187*H187,2)</f>
        <v>0</v>
      </c>
      <c r="BL187" s="94" t="s">
        <v>416</v>
      </c>
      <c r="BM187" s="193" t="s">
        <v>573</v>
      </c>
    </row>
    <row r="188" spans="2:65" s="102" customFormat="1" ht="72">
      <c r="B188" s="182"/>
      <c r="C188" s="203" t="s">
        <v>574</v>
      </c>
      <c r="D188" s="203" t="s">
        <v>20</v>
      </c>
      <c r="E188" s="204" t="s">
        <v>575</v>
      </c>
      <c r="F188" s="205" t="s">
        <v>576</v>
      </c>
      <c r="G188" s="206" t="s">
        <v>50</v>
      </c>
      <c r="H188" s="207">
        <v>1</v>
      </c>
      <c r="I188" s="208"/>
      <c r="J188" s="208">
        <f t="shared" si="0"/>
        <v>0</v>
      </c>
      <c r="K188" s="209"/>
      <c r="L188" s="210"/>
      <c r="M188" s="211" t="s">
        <v>344</v>
      </c>
      <c r="N188" s="212" t="s">
        <v>364</v>
      </c>
      <c r="O188" s="191">
        <v>0</v>
      </c>
      <c r="P188" s="191">
        <f t="shared" si="1"/>
        <v>0</v>
      </c>
      <c r="Q188" s="191">
        <v>0</v>
      </c>
      <c r="R188" s="191">
        <f t="shared" si="2"/>
        <v>0</v>
      </c>
      <c r="S188" s="191">
        <v>0</v>
      </c>
      <c r="T188" s="192">
        <f t="shared" si="3"/>
        <v>0</v>
      </c>
      <c r="AR188" s="193" t="s">
        <v>426</v>
      </c>
      <c r="AT188" s="193" t="s">
        <v>20</v>
      </c>
      <c r="AU188" s="193" t="s">
        <v>14</v>
      </c>
      <c r="AY188" s="94" t="s">
        <v>409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94" t="s">
        <v>14</v>
      </c>
      <c r="BK188" s="194">
        <f>ROUND(I188*H188,2)</f>
        <v>0</v>
      </c>
      <c r="BL188" s="94" t="s">
        <v>416</v>
      </c>
      <c r="BM188" s="193" t="s">
        <v>577</v>
      </c>
    </row>
    <row r="189" spans="2:65" s="102" customFormat="1" ht="96">
      <c r="B189" s="182"/>
      <c r="C189" s="203" t="s">
        <v>578</v>
      </c>
      <c r="D189" s="203" t="s">
        <v>20</v>
      </c>
      <c r="E189" s="204" t="s">
        <v>579</v>
      </c>
      <c r="F189" s="205" t="s">
        <v>580</v>
      </c>
      <c r="G189" s="206" t="s">
        <v>50</v>
      </c>
      <c r="H189" s="207">
        <v>3</v>
      </c>
      <c r="I189" s="208"/>
      <c r="J189" s="208">
        <f t="shared" si="0"/>
        <v>0</v>
      </c>
      <c r="K189" s="209"/>
      <c r="L189" s="210"/>
      <c r="M189" s="211" t="s">
        <v>344</v>
      </c>
      <c r="N189" s="212" t="s">
        <v>364</v>
      </c>
      <c r="O189" s="191">
        <v>0</v>
      </c>
      <c r="P189" s="191">
        <f t="shared" si="1"/>
        <v>0</v>
      </c>
      <c r="Q189" s="191">
        <v>0</v>
      </c>
      <c r="R189" s="191">
        <f t="shared" si="2"/>
        <v>0</v>
      </c>
      <c r="S189" s="191">
        <v>0</v>
      </c>
      <c r="T189" s="192">
        <f t="shared" si="3"/>
        <v>0</v>
      </c>
      <c r="AR189" s="193" t="s">
        <v>426</v>
      </c>
      <c r="AT189" s="193" t="s">
        <v>20</v>
      </c>
      <c r="AU189" s="193" t="s">
        <v>14</v>
      </c>
      <c r="AY189" s="94" t="s">
        <v>409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94" t="s">
        <v>14</v>
      </c>
      <c r="BK189" s="194">
        <f>ROUND(I189*H189,2)</f>
        <v>0</v>
      </c>
      <c r="BL189" s="94" t="s">
        <v>416</v>
      </c>
      <c r="BM189" s="193" t="s">
        <v>581</v>
      </c>
    </row>
    <row r="190" spans="2:65" s="102" customFormat="1" ht="48">
      <c r="B190" s="182"/>
      <c r="C190" s="203" t="s">
        <v>582</v>
      </c>
      <c r="D190" s="203" t="s">
        <v>20</v>
      </c>
      <c r="E190" s="204" t="s">
        <v>583</v>
      </c>
      <c r="F190" s="205" t="s">
        <v>584</v>
      </c>
      <c r="G190" s="206" t="s">
        <v>50</v>
      </c>
      <c r="H190" s="207">
        <v>5</v>
      </c>
      <c r="I190" s="208"/>
      <c r="J190" s="208">
        <f t="shared" si="0"/>
        <v>0</v>
      </c>
      <c r="K190" s="209"/>
      <c r="L190" s="210"/>
      <c r="M190" s="211" t="s">
        <v>344</v>
      </c>
      <c r="N190" s="212" t="s">
        <v>364</v>
      </c>
      <c r="O190" s="191">
        <v>0</v>
      </c>
      <c r="P190" s="191">
        <f t="shared" si="1"/>
        <v>0</v>
      </c>
      <c r="Q190" s="191">
        <v>0</v>
      </c>
      <c r="R190" s="191">
        <f t="shared" si="2"/>
        <v>0</v>
      </c>
      <c r="S190" s="191">
        <v>0</v>
      </c>
      <c r="T190" s="192">
        <f t="shared" si="3"/>
        <v>0</v>
      </c>
      <c r="AR190" s="193" t="s">
        <v>426</v>
      </c>
      <c r="AT190" s="193" t="s">
        <v>20</v>
      </c>
      <c r="AU190" s="193" t="s">
        <v>14</v>
      </c>
      <c r="AY190" s="94" t="s">
        <v>409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94" t="s">
        <v>14</v>
      </c>
      <c r="BK190" s="194">
        <f>ROUND(I190*H190,2)</f>
        <v>0</v>
      </c>
      <c r="BL190" s="94" t="s">
        <v>416</v>
      </c>
      <c r="BM190" s="193" t="s">
        <v>585</v>
      </c>
    </row>
    <row r="191" spans="2:65" s="102" customFormat="1" ht="108">
      <c r="B191" s="182"/>
      <c r="C191" s="183" t="s">
        <v>586</v>
      </c>
      <c r="D191" s="183" t="s">
        <v>412</v>
      </c>
      <c r="E191" s="184" t="s">
        <v>587</v>
      </c>
      <c r="F191" s="185" t="s">
        <v>588</v>
      </c>
      <c r="G191" s="186" t="s">
        <v>232</v>
      </c>
      <c r="H191" s="187">
        <v>0.30599999999999999</v>
      </c>
      <c r="I191" s="188"/>
      <c r="J191" s="188">
        <f t="shared" si="0"/>
        <v>0</v>
      </c>
      <c r="K191" s="189"/>
      <c r="L191" s="103"/>
      <c r="M191" s="190" t="s">
        <v>344</v>
      </c>
      <c r="N191" s="152" t="s">
        <v>364</v>
      </c>
      <c r="O191" s="191">
        <v>10.785</v>
      </c>
      <c r="P191" s="191">
        <f t="shared" si="1"/>
        <v>3.3002099999999999</v>
      </c>
      <c r="Q191" s="191">
        <v>0</v>
      </c>
      <c r="R191" s="191">
        <f t="shared" si="2"/>
        <v>0</v>
      </c>
      <c r="S191" s="191">
        <v>0</v>
      </c>
      <c r="T191" s="192">
        <f t="shared" si="3"/>
        <v>0</v>
      </c>
      <c r="AR191" s="193" t="s">
        <v>416</v>
      </c>
      <c r="AT191" s="193" t="s">
        <v>412</v>
      </c>
      <c r="AU191" s="193" t="s">
        <v>14</v>
      </c>
      <c r="AY191" s="94" t="s">
        <v>409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94" t="s">
        <v>14</v>
      </c>
      <c r="BK191" s="194">
        <f>ROUND(I191*H191,2)</f>
        <v>0</v>
      </c>
      <c r="BL191" s="94" t="s">
        <v>416</v>
      </c>
      <c r="BM191" s="193" t="s">
        <v>589</v>
      </c>
    </row>
    <row r="192" spans="2:65" s="102" customFormat="1" ht="96">
      <c r="B192" s="182"/>
      <c r="C192" s="183" t="s">
        <v>590</v>
      </c>
      <c r="D192" s="183" t="s">
        <v>412</v>
      </c>
      <c r="E192" s="184" t="s">
        <v>591</v>
      </c>
      <c r="F192" s="185" t="s">
        <v>592</v>
      </c>
      <c r="G192" s="186" t="s">
        <v>204</v>
      </c>
      <c r="H192" s="187">
        <v>137.089</v>
      </c>
      <c r="I192" s="188"/>
      <c r="J192" s="188">
        <f t="shared" si="0"/>
        <v>0</v>
      </c>
      <c r="K192" s="189"/>
      <c r="L192" s="103"/>
      <c r="M192" s="190" t="s">
        <v>344</v>
      </c>
      <c r="N192" s="152" t="s">
        <v>364</v>
      </c>
      <c r="O192" s="191">
        <v>0</v>
      </c>
      <c r="P192" s="191">
        <f t="shared" si="1"/>
        <v>0</v>
      </c>
      <c r="Q192" s="191">
        <v>0</v>
      </c>
      <c r="R192" s="191">
        <f t="shared" si="2"/>
        <v>0</v>
      </c>
      <c r="S192" s="191">
        <v>0</v>
      </c>
      <c r="T192" s="192">
        <f t="shared" si="3"/>
        <v>0</v>
      </c>
      <c r="AR192" s="193" t="s">
        <v>416</v>
      </c>
      <c r="AT192" s="193" t="s">
        <v>412</v>
      </c>
      <c r="AU192" s="193" t="s">
        <v>14</v>
      </c>
      <c r="AY192" s="94" t="s">
        <v>409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94" t="s">
        <v>14</v>
      </c>
      <c r="BK192" s="194">
        <f>ROUND(I192*H192,2)</f>
        <v>0</v>
      </c>
      <c r="BL192" s="94" t="s">
        <v>416</v>
      </c>
      <c r="BM192" s="193" t="s">
        <v>593</v>
      </c>
    </row>
    <row r="193" spans="2:65" s="170" customFormat="1" ht="12.75">
      <c r="B193" s="171"/>
      <c r="D193" s="172" t="s">
        <v>406</v>
      </c>
      <c r="E193" s="180" t="s">
        <v>594</v>
      </c>
      <c r="F193" s="180" t="s">
        <v>595</v>
      </c>
      <c r="J193" s="181">
        <f>BK193</f>
        <v>0</v>
      </c>
      <c r="L193" s="171"/>
      <c r="M193" s="175"/>
      <c r="P193" s="176">
        <f>SUM(P194:P216)</f>
        <v>43.113839999999989</v>
      </c>
      <c r="R193" s="176">
        <f>SUM(R194:R216)</f>
        <v>0.19252</v>
      </c>
      <c r="T193" s="177">
        <f>SUM(T194:T216)</f>
        <v>0.29980000000000001</v>
      </c>
      <c r="AR193" s="172" t="s">
        <v>14</v>
      </c>
      <c r="AT193" s="178" t="s">
        <v>406</v>
      </c>
      <c r="AU193" s="178" t="s">
        <v>13</v>
      </c>
      <c r="AY193" s="172" t="s">
        <v>409</v>
      </c>
      <c r="BK193" s="179">
        <f>SUM(BK194:BK216)</f>
        <v>0</v>
      </c>
    </row>
    <row r="194" spans="2:65" s="102" customFormat="1" ht="96">
      <c r="B194" s="182"/>
      <c r="C194" s="183" t="s">
        <v>596</v>
      </c>
      <c r="D194" s="183" t="s">
        <v>412</v>
      </c>
      <c r="E194" s="184" t="s">
        <v>597</v>
      </c>
      <c r="F194" s="185" t="s">
        <v>598</v>
      </c>
      <c r="G194" s="186" t="s">
        <v>50</v>
      </c>
      <c r="H194" s="187">
        <v>1</v>
      </c>
      <c r="I194" s="188"/>
      <c r="J194" s="188">
        <f t="shared" ref="J194:J198" si="4">ROUND(I194*H194,2)</f>
        <v>0</v>
      </c>
      <c r="K194" s="189"/>
      <c r="L194" s="103"/>
      <c r="M194" s="190" t="s">
        <v>344</v>
      </c>
      <c r="N194" s="152" t="s">
        <v>364</v>
      </c>
      <c r="O194" s="191">
        <v>2.1819999999999999</v>
      </c>
      <c r="P194" s="191">
        <f t="shared" ref="P194:P198" si="5">O194*H194</f>
        <v>2.1819999999999999</v>
      </c>
      <c r="Q194" s="191">
        <v>0</v>
      </c>
      <c r="R194" s="191">
        <f t="shared" ref="R194:R198" si="6">Q194*H194</f>
        <v>0</v>
      </c>
      <c r="S194" s="191">
        <v>0.29980000000000001</v>
      </c>
      <c r="T194" s="192">
        <f t="shared" ref="T194:T198" si="7">S194*H194</f>
        <v>0.29980000000000001</v>
      </c>
      <c r="AR194" s="193" t="s">
        <v>416</v>
      </c>
      <c r="AT194" s="193" t="s">
        <v>412</v>
      </c>
      <c r="AU194" s="193" t="s">
        <v>14</v>
      </c>
      <c r="AY194" s="94" t="s">
        <v>409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94" t="s">
        <v>14</v>
      </c>
      <c r="BK194" s="194">
        <f>ROUND(I194*H194,2)</f>
        <v>0</v>
      </c>
      <c r="BL194" s="94" t="s">
        <v>416</v>
      </c>
      <c r="BM194" s="193" t="s">
        <v>599</v>
      </c>
    </row>
    <row r="195" spans="2:65" s="102" customFormat="1" ht="132">
      <c r="B195" s="182"/>
      <c r="C195" s="183" t="s">
        <v>600</v>
      </c>
      <c r="D195" s="183" t="s">
        <v>412</v>
      </c>
      <c r="E195" s="184" t="s">
        <v>601</v>
      </c>
      <c r="F195" s="185" t="s">
        <v>602</v>
      </c>
      <c r="G195" s="186" t="s">
        <v>50</v>
      </c>
      <c r="H195" s="187">
        <v>1</v>
      </c>
      <c r="I195" s="188"/>
      <c r="J195" s="188">
        <f t="shared" si="4"/>
        <v>0</v>
      </c>
      <c r="K195" s="189"/>
      <c r="L195" s="103"/>
      <c r="M195" s="190" t="s">
        <v>344</v>
      </c>
      <c r="N195" s="152" t="s">
        <v>364</v>
      </c>
      <c r="O195" s="191">
        <v>4.4063100000000004</v>
      </c>
      <c r="P195" s="191">
        <f t="shared" si="5"/>
        <v>4.4063100000000004</v>
      </c>
      <c r="Q195" s="191">
        <v>0</v>
      </c>
      <c r="R195" s="191">
        <f t="shared" si="6"/>
        <v>0</v>
      </c>
      <c r="S195" s="191">
        <v>0</v>
      </c>
      <c r="T195" s="192">
        <f t="shared" si="7"/>
        <v>0</v>
      </c>
      <c r="AR195" s="193" t="s">
        <v>416</v>
      </c>
      <c r="AT195" s="193" t="s">
        <v>412</v>
      </c>
      <c r="AU195" s="193" t="s">
        <v>14</v>
      </c>
      <c r="AY195" s="94" t="s">
        <v>409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94" t="s">
        <v>14</v>
      </c>
      <c r="BK195" s="194">
        <f>ROUND(I195*H195,2)</f>
        <v>0</v>
      </c>
      <c r="BL195" s="94" t="s">
        <v>416</v>
      </c>
      <c r="BM195" s="193" t="s">
        <v>603</v>
      </c>
    </row>
    <row r="196" spans="2:65" s="102" customFormat="1" ht="72">
      <c r="B196" s="182"/>
      <c r="C196" s="203" t="s">
        <v>604</v>
      </c>
      <c r="D196" s="203" t="s">
        <v>20</v>
      </c>
      <c r="E196" s="204" t="s">
        <v>605</v>
      </c>
      <c r="F196" s="205" t="s">
        <v>606</v>
      </c>
      <c r="G196" s="206" t="s">
        <v>50</v>
      </c>
      <c r="H196" s="207">
        <v>1</v>
      </c>
      <c r="I196" s="208"/>
      <c r="J196" s="208">
        <f t="shared" si="4"/>
        <v>0</v>
      </c>
      <c r="K196" s="209"/>
      <c r="L196" s="210"/>
      <c r="M196" s="211" t="s">
        <v>344</v>
      </c>
      <c r="N196" s="212" t="s">
        <v>364</v>
      </c>
      <c r="O196" s="191">
        <v>0</v>
      </c>
      <c r="P196" s="191">
        <f t="shared" si="5"/>
        <v>0</v>
      </c>
      <c r="Q196" s="191">
        <v>0.18</v>
      </c>
      <c r="R196" s="191">
        <f t="shared" si="6"/>
        <v>0.18</v>
      </c>
      <c r="S196" s="191">
        <v>0</v>
      </c>
      <c r="T196" s="192">
        <f t="shared" si="7"/>
        <v>0</v>
      </c>
      <c r="AR196" s="193" t="s">
        <v>426</v>
      </c>
      <c r="AT196" s="193" t="s">
        <v>20</v>
      </c>
      <c r="AU196" s="193" t="s">
        <v>14</v>
      </c>
      <c r="AY196" s="94" t="s">
        <v>409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94" t="s">
        <v>14</v>
      </c>
      <c r="BK196" s="194">
        <f>ROUND(I196*H196,2)</f>
        <v>0</v>
      </c>
      <c r="BL196" s="94" t="s">
        <v>416</v>
      </c>
      <c r="BM196" s="193" t="s">
        <v>607</v>
      </c>
    </row>
    <row r="197" spans="2:65" s="102" customFormat="1" ht="60">
      <c r="B197" s="182"/>
      <c r="C197" s="203" t="s">
        <v>608</v>
      </c>
      <c r="D197" s="203" t="s">
        <v>20</v>
      </c>
      <c r="E197" s="204" t="s">
        <v>609</v>
      </c>
      <c r="F197" s="205" t="s">
        <v>610</v>
      </c>
      <c r="G197" s="206" t="s">
        <v>50</v>
      </c>
      <c r="H197" s="207">
        <v>3</v>
      </c>
      <c r="I197" s="208"/>
      <c r="J197" s="208">
        <f t="shared" si="4"/>
        <v>0</v>
      </c>
      <c r="K197" s="209"/>
      <c r="L197" s="210"/>
      <c r="M197" s="211" t="s">
        <v>344</v>
      </c>
      <c r="N197" s="212" t="s">
        <v>364</v>
      </c>
      <c r="O197" s="191">
        <v>0</v>
      </c>
      <c r="P197" s="191">
        <f t="shared" si="5"/>
        <v>0</v>
      </c>
      <c r="Q197" s="191">
        <v>0</v>
      </c>
      <c r="R197" s="191">
        <f t="shared" si="6"/>
        <v>0</v>
      </c>
      <c r="S197" s="191">
        <v>0</v>
      </c>
      <c r="T197" s="192">
        <f t="shared" si="7"/>
        <v>0</v>
      </c>
      <c r="AR197" s="193" t="s">
        <v>426</v>
      </c>
      <c r="AT197" s="193" t="s">
        <v>20</v>
      </c>
      <c r="AU197" s="193" t="s">
        <v>14</v>
      </c>
      <c r="AY197" s="94" t="s">
        <v>409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94" t="s">
        <v>14</v>
      </c>
      <c r="BK197" s="194">
        <f>ROUND(I197*H197,2)</f>
        <v>0</v>
      </c>
      <c r="BL197" s="94" t="s">
        <v>416</v>
      </c>
      <c r="BM197" s="193" t="s">
        <v>611</v>
      </c>
    </row>
    <row r="198" spans="2:65" s="102" customFormat="1" ht="144">
      <c r="B198" s="182"/>
      <c r="C198" s="183" t="s">
        <v>612</v>
      </c>
      <c r="D198" s="183" t="s">
        <v>412</v>
      </c>
      <c r="E198" s="184" t="s">
        <v>613</v>
      </c>
      <c r="F198" s="185" t="s">
        <v>614</v>
      </c>
      <c r="G198" s="186" t="s">
        <v>50</v>
      </c>
      <c r="H198" s="187">
        <v>2</v>
      </c>
      <c r="I198" s="188"/>
      <c r="J198" s="188">
        <f t="shared" si="4"/>
        <v>0</v>
      </c>
      <c r="K198" s="189"/>
      <c r="L198" s="103"/>
      <c r="M198" s="190" t="s">
        <v>344</v>
      </c>
      <c r="N198" s="152" t="s">
        <v>364</v>
      </c>
      <c r="O198" s="191">
        <v>0.92700000000000005</v>
      </c>
      <c r="P198" s="191">
        <f t="shared" si="5"/>
        <v>1.8540000000000001</v>
      </c>
      <c r="Q198" s="191">
        <v>0</v>
      </c>
      <c r="R198" s="191">
        <f t="shared" si="6"/>
        <v>0</v>
      </c>
      <c r="S198" s="191">
        <v>0</v>
      </c>
      <c r="T198" s="192">
        <f t="shared" si="7"/>
        <v>0</v>
      </c>
      <c r="AR198" s="193" t="s">
        <v>416</v>
      </c>
      <c r="AT198" s="193" t="s">
        <v>412</v>
      </c>
      <c r="AU198" s="193" t="s">
        <v>14</v>
      </c>
      <c r="AY198" s="94" t="s">
        <v>409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94" t="s">
        <v>14</v>
      </c>
      <c r="BK198" s="194">
        <f>ROUND(I198*H198,2)</f>
        <v>0</v>
      </c>
      <c r="BL198" s="94" t="s">
        <v>416</v>
      </c>
      <c r="BM198" s="193" t="s">
        <v>615</v>
      </c>
    </row>
    <row r="199" spans="2:65" s="195" customFormat="1" ht="11.25">
      <c r="B199" s="196"/>
      <c r="D199" s="197" t="s">
        <v>421</v>
      </c>
      <c r="E199" s="198" t="s">
        <v>344</v>
      </c>
      <c r="F199" s="199" t="s">
        <v>616</v>
      </c>
      <c r="H199" s="200">
        <v>4</v>
      </c>
      <c r="L199" s="196"/>
      <c r="M199" s="201"/>
      <c r="T199" s="202"/>
      <c r="AT199" s="198" t="s">
        <v>421</v>
      </c>
      <c r="AU199" s="198" t="s">
        <v>14</v>
      </c>
      <c r="AV199" s="195" t="s">
        <v>14</v>
      </c>
      <c r="AW199" s="195" t="s">
        <v>423</v>
      </c>
      <c r="AX199" s="195" t="s">
        <v>13</v>
      </c>
      <c r="AY199" s="198" t="s">
        <v>409</v>
      </c>
    </row>
    <row r="200" spans="2:65" s="102" customFormat="1" ht="120">
      <c r="B200" s="182"/>
      <c r="C200" s="183" t="s">
        <v>617</v>
      </c>
      <c r="D200" s="183" t="s">
        <v>412</v>
      </c>
      <c r="E200" s="184" t="s">
        <v>618</v>
      </c>
      <c r="F200" s="185" t="s">
        <v>619</v>
      </c>
      <c r="G200" s="186" t="s">
        <v>50</v>
      </c>
      <c r="H200" s="187">
        <v>2</v>
      </c>
      <c r="I200" s="188"/>
      <c r="J200" s="188">
        <f t="shared" ref="J200:J216" si="8">ROUND(I200*H200,2)</f>
        <v>0</v>
      </c>
      <c r="K200" s="189"/>
      <c r="L200" s="103"/>
      <c r="M200" s="190" t="s">
        <v>344</v>
      </c>
      <c r="N200" s="152" t="s">
        <v>364</v>
      </c>
      <c r="O200" s="191">
        <v>0.217</v>
      </c>
      <c r="P200" s="191">
        <f t="shared" ref="P200:P216" si="9">O200*H200</f>
        <v>0.434</v>
      </c>
      <c r="Q200" s="191">
        <v>0</v>
      </c>
      <c r="R200" s="191">
        <f t="shared" ref="R200:R216" si="10">Q200*H200</f>
        <v>0</v>
      </c>
      <c r="S200" s="191">
        <v>0</v>
      </c>
      <c r="T200" s="192">
        <f t="shared" ref="T200:T216" si="11">S200*H200</f>
        <v>0</v>
      </c>
      <c r="AR200" s="193" t="s">
        <v>416</v>
      </c>
      <c r="AT200" s="193" t="s">
        <v>412</v>
      </c>
      <c r="AU200" s="193" t="s">
        <v>14</v>
      </c>
      <c r="AY200" s="94" t="s">
        <v>409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94" t="s">
        <v>14</v>
      </c>
      <c r="BK200" s="194">
        <f>ROUND(I200*H200,2)</f>
        <v>0</v>
      </c>
      <c r="BL200" s="94" t="s">
        <v>416</v>
      </c>
      <c r="BM200" s="193" t="s">
        <v>620</v>
      </c>
    </row>
    <row r="201" spans="2:65" s="102" customFormat="1" ht="84">
      <c r="B201" s="182"/>
      <c r="C201" s="183" t="s">
        <v>621</v>
      </c>
      <c r="D201" s="183" t="s">
        <v>412</v>
      </c>
      <c r="E201" s="184" t="s">
        <v>622</v>
      </c>
      <c r="F201" s="185" t="s">
        <v>623</v>
      </c>
      <c r="G201" s="186" t="s">
        <v>50</v>
      </c>
      <c r="H201" s="187">
        <v>1</v>
      </c>
      <c r="I201" s="188"/>
      <c r="J201" s="188">
        <f t="shared" si="8"/>
        <v>0</v>
      </c>
      <c r="K201" s="189"/>
      <c r="L201" s="103"/>
      <c r="M201" s="190" t="s">
        <v>344</v>
      </c>
      <c r="N201" s="152" t="s">
        <v>364</v>
      </c>
      <c r="O201" s="191">
        <v>0.54257999999999995</v>
      </c>
      <c r="P201" s="191">
        <f t="shared" si="9"/>
        <v>0.54257999999999995</v>
      </c>
      <c r="Q201" s="191">
        <v>0</v>
      </c>
      <c r="R201" s="191">
        <f t="shared" si="10"/>
        <v>0</v>
      </c>
      <c r="S201" s="191">
        <v>0</v>
      </c>
      <c r="T201" s="192">
        <f t="shared" si="11"/>
        <v>0</v>
      </c>
      <c r="AR201" s="193" t="s">
        <v>416</v>
      </c>
      <c r="AT201" s="193" t="s">
        <v>412</v>
      </c>
      <c r="AU201" s="193" t="s">
        <v>14</v>
      </c>
      <c r="AY201" s="94" t="s">
        <v>409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94" t="s">
        <v>14</v>
      </c>
      <c r="BK201" s="194">
        <f>ROUND(I201*H201,2)</f>
        <v>0</v>
      </c>
      <c r="BL201" s="94" t="s">
        <v>416</v>
      </c>
      <c r="BM201" s="193" t="s">
        <v>624</v>
      </c>
    </row>
    <row r="202" spans="2:65" s="102" customFormat="1" ht="108">
      <c r="B202" s="182"/>
      <c r="C202" s="203" t="s">
        <v>625</v>
      </c>
      <c r="D202" s="203" t="s">
        <v>20</v>
      </c>
      <c r="E202" s="204" t="s">
        <v>626</v>
      </c>
      <c r="F202" s="205" t="s">
        <v>627</v>
      </c>
      <c r="G202" s="206" t="s">
        <v>50</v>
      </c>
      <c r="H202" s="207">
        <v>1</v>
      </c>
      <c r="I202" s="208"/>
      <c r="J202" s="208">
        <f t="shared" si="8"/>
        <v>0</v>
      </c>
      <c r="K202" s="209"/>
      <c r="L202" s="210"/>
      <c r="M202" s="211" t="s">
        <v>344</v>
      </c>
      <c r="N202" s="212" t="s">
        <v>364</v>
      </c>
      <c r="O202" s="191">
        <v>0</v>
      </c>
      <c r="P202" s="191">
        <f t="shared" si="9"/>
        <v>0</v>
      </c>
      <c r="Q202" s="191">
        <v>5.0200000000000002E-3</v>
      </c>
      <c r="R202" s="191">
        <f t="shared" si="10"/>
        <v>5.0200000000000002E-3</v>
      </c>
      <c r="S202" s="191">
        <v>0</v>
      </c>
      <c r="T202" s="192">
        <f t="shared" si="11"/>
        <v>0</v>
      </c>
      <c r="AR202" s="193" t="s">
        <v>426</v>
      </c>
      <c r="AT202" s="193" t="s">
        <v>20</v>
      </c>
      <c r="AU202" s="193" t="s">
        <v>14</v>
      </c>
      <c r="AY202" s="94" t="s">
        <v>409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94" t="s">
        <v>14</v>
      </c>
      <c r="BK202" s="194">
        <f>ROUND(I202*H202,2)</f>
        <v>0</v>
      </c>
      <c r="BL202" s="94" t="s">
        <v>416</v>
      </c>
      <c r="BM202" s="193" t="s">
        <v>628</v>
      </c>
    </row>
    <row r="203" spans="2:65" s="102" customFormat="1" ht="96">
      <c r="B203" s="182"/>
      <c r="C203" s="183" t="s">
        <v>629</v>
      </c>
      <c r="D203" s="183" t="s">
        <v>412</v>
      </c>
      <c r="E203" s="184" t="s">
        <v>630</v>
      </c>
      <c r="F203" s="185" t="s">
        <v>631</v>
      </c>
      <c r="G203" s="186" t="s">
        <v>50</v>
      </c>
      <c r="H203" s="187">
        <v>1</v>
      </c>
      <c r="I203" s="188"/>
      <c r="J203" s="188">
        <f t="shared" si="8"/>
        <v>0</v>
      </c>
      <c r="K203" s="189"/>
      <c r="L203" s="103"/>
      <c r="M203" s="190" t="s">
        <v>344</v>
      </c>
      <c r="N203" s="152" t="s">
        <v>364</v>
      </c>
      <c r="O203" s="191">
        <v>0.80359999999999998</v>
      </c>
      <c r="P203" s="191">
        <f t="shared" si="9"/>
        <v>0.80359999999999998</v>
      </c>
      <c r="Q203" s="191">
        <v>5.9999999999999995E-4</v>
      </c>
      <c r="R203" s="191">
        <f t="shared" si="10"/>
        <v>5.9999999999999995E-4</v>
      </c>
      <c r="S203" s="191">
        <v>0</v>
      </c>
      <c r="T203" s="192">
        <f t="shared" si="11"/>
        <v>0</v>
      </c>
      <c r="AR203" s="193" t="s">
        <v>416</v>
      </c>
      <c r="AT203" s="193" t="s">
        <v>412</v>
      </c>
      <c r="AU203" s="193" t="s">
        <v>14</v>
      </c>
      <c r="AY203" s="94" t="s">
        <v>409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94" t="s">
        <v>14</v>
      </c>
      <c r="BK203" s="194">
        <f>ROUND(I203*H203,2)</f>
        <v>0</v>
      </c>
      <c r="BL203" s="94" t="s">
        <v>416</v>
      </c>
      <c r="BM203" s="193" t="s">
        <v>632</v>
      </c>
    </row>
    <row r="204" spans="2:65" s="102" customFormat="1" ht="96">
      <c r="B204" s="182"/>
      <c r="C204" s="203" t="s">
        <v>633</v>
      </c>
      <c r="D204" s="203" t="s">
        <v>20</v>
      </c>
      <c r="E204" s="204" t="s">
        <v>634</v>
      </c>
      <c r="F204" s="205" t="s">
        <v>635</v>
      </c>
      <c r="G204" s="206" t="s">
        <v>50</v>
      </c>
      <c r="H204" s="207">
        <v>1</v>
      </c>
      <c r="I204" s="208"/>
      <c r="J204" s="208">
        <f t="shared" si="8"/>
        <v>0</v>
      </c>
      <c r="K204" s="209"/>
      <c r="L204" s="210"/>
      <c r="M204" s="211" t="s">
        <v>344</v>
      </c>
      <c r="N204" s="212" t="s">
        <v>364</v>
      </c>
      <c r="O204" s="191">
        <v>0</v>
      </c>
      <c r="P204" s="191">
        <f t="shared" si="9"/>
        <v>0</v>
      </c>
      <c r="Q204" s="191">
        <v>3.5999999999999999E-3</v>
      </c>
      <c r="R204" s="191">
        <f t="shared" si="10"/>
        <v>3.5999999999999999E-3</v>
      </c>
      <c r="S204" s="191">
        <v>0</v>
      </c>
      <c r="T204" s="192">
        <f t="shared" si="11"/>
        <v>0</v>
      </c>
      <c r="AR204" s="193" t="s">
        <v>426</v>
      </c>
      <c r="AT204" s="193" t="s">
        <v>20</v>
      </c>
      <c r="AU204" s="193" t="s">
        <v>14</v>
      </c>
      <c r="AY204" s="94" t="s">
        <v>409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94" t="s">
        <v>14</v>
      </c>
      <c r="BK204" s="194">
        <f>ROUND(I204*H204,2)</f>
        <v>0</v>
      </c>
      <c r="BL204" s="94" t="s">
        <v>416</v>
      </c>
      <c r="BM204" s="193" t="s">
        <v>636</v>
      </c>
    </row>
    <row r="205" spans="2:65" s="102" customFormat="1" ht="84">
      <c r="B205" s="182"/>
      <c r="C205" s="203" t="s">
        <v>637</v>
      </c>
      <c r="D205" s="203" t="s">
        <v>20</v>
      </c>
      <c r="E205" s="204" t="s">
        <v>638</v>
      </c>
      <c r="F205" s="205" t="s">
        <v>639</v>
      </c>
      <c r="G205" s="206" t="s">
        <v>50</v>
      </c>
      <c r="H205" s="207">
        <v>1</v>
      </c>
      <c r="I205" s="208"/>
      <c r="J205" s="208">
        <f t="shared" si="8"/>
        <v>0</v>
      </c>
      <c r="K205" s="209"/>
      <c r="L205" s="210"/>
      <c r="M205" s="211" t="s">
        <v>344</v>
      </c>
      <c r="N205" s="212" t="s">
        <v>364</v>
      </c>
      <c r="O205" s="191">
        <v>0</v>
      </c>
      <c r="P205" s="191">
        <f t="shared" si="9"/>
        <v>0</v>
      </c>
      <c r="Q205" s="191">
        <v>2.0000000000000001E-4</v>
      </c>
      <c r="R205" s="191">
        <f t="shared" si="10"/>
        <v>2.0000000000000001E-4</v>
      </c>
      <c r="S205" s="191">
        <v>0</v>
      </c>
      <c r="T205" s="192">
        <f t="shared" si="11"/>
        <v>0</v>
      </c>
      <c r="AR205" s="193" t="s">
        <v>426</v>
      </c>
      <c r="AT205" s="193" t="s">
        <v>20</v>
      </c>
      <c r="AU205" s="193" t="s">
        <v>14</v>
      </c>
      <c r="AY205" s="94" t="s">
        <v>409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94" t="s">
        <v>14</v>
      </c>
      <c r="BK205" s="194">
        <f>ROUND(I205*H205,2)</f>
        <v>0</v>
      </c>
      <c r="BL205" s="94" t="s">
        <v>416</v>
      </c>
      <c r="BM205" s="193" t="s">
        <v>640</v>
      </c>
    </row>
    <row r="206" spans="2:65" s="102" customFormat="1" ht="156">
      <c r="B206" s="182"/>
      <c r="C206" s="183" t="s">
        <v>641</v>
      </c>
      <c r="D206" s="183" t="s">
        <v>412</v>
      </c>
      <c r="E206" s="184" t="s">
        <v>642</v>
      </c>
      <c r="F206" s="185" t="s">
        <v>643</v>
      </c>
      <c r="G206" s="186" t="s">
        <v>644</v>
      </c>
      <c r="H206" s="187">
        <v>1</v>
      </c>
      <c r="I206" s="188"/>
      <c r="J206" s="188">
        <f t="shared" si="8"/>
        <v>0</v>
      </c>
      <c r="K206" s="189"/>
      <c r="L206" s="103"/>
      <c r="M206" s="190" t="s">
        <v>344</v>
      </c>
      <c r="N206" s="152" t="s">
        <v>364</v>
      </c>
      <c r="O206" s="191">
        <v>28</v>
      </c>
      <c r="P206" s="191">
        <f t="shared" si="9"/>
        <v>28</v>
      </c>
      <c r="Q206" s="191">
        <v>0</v>
      </c>
      <c r="R206" s="191">
        <f t="shared" si="10"/>
        <v>0</v>
      </c>
      <c r="S206" s="191">
        <v>0</v>
      </c>
      <c r="T206" s="192">
        <f t="shared" si="11"/>
        <v>0</v>
      </c>
      <c r="AR206" s="193" t="s">
        <v>416</v>
      </c>
      <c r="AT206" s="193" t="s">
        <v>412</v>
      </c>
      <c r="AU206" s="193" t="s">
        <v>14</v>
      </c>
      <c r="AY206" s="94" t="s">
        <v>409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94" t="s">
        <v>14</v>
      </c>
      <c r="BK206" s="194">
        <f>ROUND(I206*H206,2)</f>
        <v>0</v>
      </c>
      <c r="BL206" s="94" t="s">
        <v>416</v>
      </c>
      <c r="BM206" s="193" t="s">
        <v>645</v>
      </c>
    </row>
    <row r="207" spans="2:65" s="102" customFormat="1" ht="120">
      <c r="B207" s="182"/>
      <c r="C207" s="203" t="s">
        <v>646</v>
      </c>
      <c r="D207" s="203" t="s">
        <v>20</v>
      </c>
      <c r="E207" s="204" t="s">
        <v>647</v>
      </c>
      <c r="F207" s="205" t="s">
        <v>648</v>
      </c>
      <c r="G207" s="206" t="s">
        <v>50</v>
      </c>
      <c r="H207" s="207">
        <v>1</v>
      </c>
      <c r="I207" s="208"/>
      <c r="J207" s="208">
        <f t="shared" si="8"/>
        <v>0</v>
      </c>
      <c r="K207" s="209"/>
      <c r="L207" s="210"/>
      <c r="M207" s="211" t="s">
        <v>344</v>
      </c>
      <c r="N207" s="212" t="s">
        <v>364</v>
      </c>
      <c r="O207" s="191">
        <v>0</v>
      </c>
      <c r="P207" s="191">
        <f t="shared" si="9"/>
        <v>0</v>
      </c>
      <c r="Q207" s="191">
        <v>0</v>
      </c>
      <c r="R207" s="191">
        <f t="shared" si="10"/>
        <v>0</v>
      </c>
      <c r="S207" s="191">
        <v>0</v>
      </c>
      <c r="T207" s="192">
        <f t="shared" si="11"/>
        <v>0</v>
      </c>
      <c r="AR207" s="193" t="s">
        <v>426</v>
      </c>
      <c r="AT207" s="193" t="s">
        <v>20</v>
      </c>
      <c r="AU207" s="193" t="s">
        <v>14</v>
      </c>
      <c r="AY207" s="94" t="s">
        <v>409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94" t="s">
        <v>14</v>
      </c>
      <c r="BK207" s="194">
        <f>ROUND(I207*H207,2)</f>
        <v>0</v>
      </c>
      <c r="BL207" s="94" t="s">
        <v>416</v>
      </c>
      <c r="BM207" s="193" t="s">
        <v>649</v>
      </c>
    </row>
    <row r="208" spans="2:65" s="102" customFormat="1" ht="108">
      <c r="B208" s="182"/>
      <c r="C208" s="203" t="s">
        <v>650</v>
      </c>
      <c r="D208" s="203" t="s">
        <v>20</v>
      </c>
      <c r="E208" s="204" t="s">
        <v>651</v>
      </c>
      <c r="F208" s="205" t="s">
        <v>652</v>
      </c>
      <c r="G208" s="206" t="s">
        <v>50</v>
      </c>
      <c r="H208" s="207">
        <v>1</v>
      </c>
      <c r="I208" s="208"/>
      <c r="J208" s="208">
        <f t="shared" si="8"/>
        <v>0</v>
      </c>
      <c r="K208" s="209"/>
      <c r="L208" s="210"/>
      <c r="M208" s="211" t="s">
        <v>344</v>
      </c>
      <c r="N208" s="212" t="s">
        <v>364</v>
      </c>
      <c r="O208" s="191">
        <v>0</v>
      </c>
      <c r="P208" s="191">
        <f t="shared" si="9"/>
        <v>0</v>
      </c>
      <c r="Q208" s="191">
        <v>0</v>
      </c>
      <c r="R208" s="191">
        <f t="shared" si="10"/>
        <v>0</v>
      </c>
      <c r="S208" s="191">
        <v>0</v>
      </c>
      <c r="T208" s="192">
        <f t="shared" si="11"/>
        <v>0</v>
      </c>
      <c r="AR208" s="193" t="s">
        <v>426</v>
      </c>
      <c r="AT208" s="193" t="s">
        <v>20</v>
      </c>
      <c r="AU208" s="193" t="s">
        <v>14</v>
      </c>
      <c r="AY208" s="94" t="s">
        <v>409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94" t="s">
        <v>14</v>
      </c>
      <c r="BK208" s="194">
        <f>ROUND(I208*H208,2)</f>
        <v>0</v>
      </c>
      <c r="BL208" s="94" t="s">
        <v>416</v>
      </c>
      <c r="BM208" s="193" t="s">
        <v>653</v>
      </c>
    </row>
    <row r="209" spans="2:65" s="102" customFormat="1" ht="228">
      <c r="B209" s="182"/>
      <c r="C209" s="203" t="s">
        <v>654</v>
      </c>
      <c r="D209" s="203" t="s">
        <v>20</v>
      </c>
      <c r="E209" s="204" t="s">
        <v>655</v>
      </c>
      <c r="F209" s="205" t="s">
        <v>656</v>
      </c>
      <c r="G209" s="206" t="s">
        <v>50</v>
      </c>
      <c r="H209" s="207">
        <v>1</v>
      </c>
      <c r="I209" s="208"/>
      <c r="J209" s="208">
        <f t="shared" si="8"/>
        <v>0</v>
      </c>
      <c r="K209" s="209"/>
      <c r="L209" s="210"/>
      <c r="M209" s="211" t="s">
        <v>344</v>
      </c>
      <c r="N209" s="212" t="s">
        <v>364</v>
      </c>
      <c r="O209" s="191">
        <v>0</v>
      </c>
      <c r="P209" s="191">
        <f t="shared" si="9"/>
        <v>0</v>
      </c>
      <c r="Q209" s="191">
        <v>1.4E-3</v>
      </c>
      <c r="R209" s="191">
        <f t="shared" si="10"/>
        <v>1.4E-3</v>
      </c>
      <c r="S209" s="191">
        <v>0</v>
      </c>
      <c r="T209" s="192">
        <f t="shared" si="11"/>
        <v>0</v>
      </c>
      <c r="AR209" s="193" t="s">
        <v>426</v>
      </c>
      <c r="AT209" s="193" t="s">
        <v>20</v>
      </c>
      <c r="AU209" s="193" t="s">
        <v>14</v>
      </c>
      <c r="AY209" s="94" t="s">
        <v>409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94" t="s">
        <v>14</v>
      </c>
      <c r="BK209" s="194">
        <f>ROUND(I209*H209,2)</f>
        <v>0</v>
      </c>
      <c r="BL209" s="94" t="s">
        <v>416</v>
      </c>
      <c r="BM209" s="193" t="s">
        <v>657</v>
      </c>
    </row>
    <row r="210" spans="2:65" s="102" customFormat="1" ht="36">
      <c r="B210" s="182"/>
      <c r="C210" s="203" t="s">
        <v>658</v>
      </c>
      <c r="D210" s="203" t="s">
        <v>20</v>
      </c>
      <c r="E210" s="204" t="s">
        <v>659</v>
      </c>
      <c r="F210" s="205" t="s">
        <v>660</v>
      </c>
      <c r="G210" s="206" t="s">
        <v>50</v>
      </c>
      <c r="H210" s="207">
        <v>1</v>
      </c>
      <c r="I210" s="208"/>
      <c r="J210" s="208">
        <f t="shared" si="8"/>
        <v>0</v>
      </c>
      <c r="K210" s="209"/>
      <c r="L210" s="210"/>
      <c r="M210" s="211" t="s">
        <v>344</v>
      </c>
      <c r="N210" s="212" t="s">
        <v>364</v>
      </c>
      <c r="O210" s="191">
        <v>0</v>
      </c>
      <c r="P210" s="191">
        <f t="shared" si="9"/>
        <v>0</v>
      </c>
      <c r="Q210" s="191">
        <v>1.6999999999999999E-3</v>
      </c>
      <c r="R210" s="191">
        <f t="shared" si="10"/>
        <v>1.6999999999999999E-3</v>
      </c>
      <c r="S210" s="191">
        <v>0</v>
      </c>
      <c r="T210" s="192">
        <f t="shared" si="11"/>
        <v>0</v>
      </c>
      <c r="AR210" s="193" t="s">
        <v>426</v>
      </c>
      <c r="AT210" s="193" t="s">
        <v>20</v>
      </c>
      <c r="AU210" s="193" t="s">
        <v>14</v>
      </c>
      <c r="AY210" s="94" t="s">
        <v>409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94" t="s">
        <v>14</v>
      </c>
      <c r="BK210" s="194">
        <f>ROUND(I210*H210,2)</f>
        <v>0</v>
      </c>
      <c r="BL210" s="94" t="s">
        <v>416</v>
      </c>
      <c r="BM210" s="193" t="s">
        <v>661</v>
      </c>
    </row>
    <row r="211" spans="2:65" s="102" customFormat="1" ht="36">
      <c r="B211" s="182"/>
      <c r="C211" s="183" t="s">
        <v>662</v>
      </c>
      <c r="D211" s="183" t="s">
        <v>412</v>
      </c>
      <c r="E211" s="184" t="s">
        <v>663</v>
      </c>
      <c r="F211" s="185" t="s">
        <v>664</v>
      </c>
      <c r="G211" s="186" t="s">
        <v>551</v>
      </c>
      <c r="H211" s="187">
        <v>3</v>
      </c>
      <c r="I211" s="188"/>
      <c r="J211" s="188">
        <f t="shared" si="8"/>
        <v>0</v>
      </c>
      <c r="K211" s="189"/>
      <c r="L211" s="103"/>
      <c r="M211" s="190" t="s">
        <v>344</v>
      </c>
      <c r="N211" s="152" t="s">
        <v>364</v>
      </c>
      <c r="O211" s="191">
        <v>1.2463500000000001</v>
      </c>
      <c r="P211" s="191">
        <f t="shared" si="9"/>
        <v>3.7390500000000002</v>
      </c>
      <c r="Q211" s="191">
        <v>0</v>
      </c>
      <c r="R211" s="191">
        <f t="shared" si="10"/>
        <v>0</v>
      </c>
      <c r="S211" s="191">
        <v>0</v>
      </c>
      <c r="T211" s="192">
        <f t="shared" si="11"/>
        <v>0</v>
      </c>
      <c r="AR211" s="193" t="s">
        <v>416</v>
      </c>
      <c r="AT211" s="193" t="s">
        <v>412</v>
      </c>
      <c r="AU211" s="193" t="s">
        <v>14</v>
      </c>
      <c r="AY211" s="94" t="s">
        <v>409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94" t="s">
        <v>14</v>
      </c>
      <c r="BK211" s="194">
        <f>ROUND(I211*H211,2)</f>
        <v>0</v>
      </c>
      <c r="BL211" s="94" t="s">
        <v>416</v>
      </c>
      <c r="BM211" s="193" t="s">
        <v>665</v>
      </c>
    </row>
    <row r="212" spans="2:65" s="102" customFormat="1" ht="144">
      <c r="B212" s="182"/>
      <c r="C212" s="203" t="s">
        <v>666</v>
      </c>
      <c r="D212" s="203" t="s">
        <v>20</v>
      </c>
      <c r="E212" s="204" t="s">
        <v>667</v>
      </c>
      <c r="F212" s="205" t="s">
        <v>668</v>
      </c>
      <c r="G212" s="206" t="s">
        <v>50</v>
      </c>
      <c r="H212" s="207">
        <v>1</v>
      </c>
      <c r="I212" s="208"/>
      <c r="J212" s="208">
        <f t="shared" si="8"/>
        <v>0</v>
      </c>
      <c r="K212" s="209"/>
      <c r="L212" s="210"/>
      <c r="M212" s="211" t="s">
        <v>344</v>
      </c>
      <c r="N212" s="212" t="s">
        <v>364</v>
      </c>
      <c r="O212" s="191">
        <v>0</v>
      </c>
      <c r="P212" s="191">
        <f t="shared" si="9"/>
        <v>0</v>
      </c>
      <c r="Q212" s="191">
        <v>0</v>
      </c>
      <c r="R212" s="191">
        <f t="shared" si="10"/>
        <v>0</v>
      </c>
      <c r="S212" s="191">
        <v>0</v>
      </c>
      <c r="T212" s="192">
        <f t="shared" si="11"/>
        <v>0</v>
      </c>
      <c r="AR212" s="193" t="s">
        <v>426</v>
      </c>
      <c r="AT212" s="193" t="s">
        <v>20</v>
      </c>
      <c r="AU212" s="193" t="s">
        <v>14</v>
      </c>
      <c r="AY212" s="94" t="s">
        <v>409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94" t="s">
        <v>14</v>
      </c>
      <c r="BK212" s="194">
        <f>ROUND(I212*H212,2)</f>
        <v>0</v>
      </c>
      <c r="BL212" s="94" t="s">
        <v>416</v>
      </c>
      <c r="BM212" s="193" t="s">
        <v>669</v>
      </c>
    </row>
    <row r="213" spans="2:65" s="102" customFormat="1" ht="156">
      <c r="B213" s="182"/>
      <c r="C213" s="203" t="s">
        <v>670</v>
      </c>
      <c r="D213" s="203" t="s">
        <v>20</v>
      </c>
      <c r="E213" s="204" t="s">
        <v>671</v>
      </c>
      <c r="F213" s="205" t="s">
        <v>672</v>
      </c>
      <c r="G213" s="206" t="s">
        <v>50</v>
      </c>
      <c r="H213" s="207">
        <v>1</v>
      </c>
      <c r="I213" s="208"/>
      <c r="J213" s="208">
        <f t="shared" si="8"/>
        <v>0</v>
      </c>
      <c r="K213" s="209"/>
      <c r="L213" s="210"/>
      <c r="M213" s="211" t="s">
        <v>344</v>
      </c>
      <c r="N213" s="212" t="s">
        <v>364</v>
      </c>
      <c r="O213" s="191">
        <v>0</v>
      </c>
      <c r="P213" s="191">
        <f t="shared" si="9"/>
        <v>0</v>
      </c>
      <c r="Q213" s="191">
        <v>0</v>
      </c>
      <c r="R213" s="191">
        <f t="shared" si="10"/>
        <v>0</v>
      </c>
      <c r="S213" s="191">
        <v>0</v>
      </c>
      <c r="T213" s="192">
        <f t="shared" si="11"/>
        <v>0</v>
      </c>
      <c r="AR213" s="193" t="s">
        <v>426</v>
      </c>
      <c r="AT213" s="193" t="s">
        <v>20</v>
      </c>
      <c r="AU213" s="193" t="s">
        <v>14</v>
      </c>
      <c r="AY213" s="94" t="s">
        <v>409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94" t="s">
        <v>14</v>
      </c>
      <c r="BK213" s="194">
        <f>ROUND(I213*H213,2)</f>
        <v>0</v>
      </c>
      <c r="BL213" s="94" t="s">
        <v>416</v>
      </c>
      <c r="BM213" s="193" t="s">
        <v>673</v>
      </c>
    </row>
    <row r="214" spans="2:65" s="102" customFormat="1" ht="156">
      <c r="B214" s="182"/>
      <c r="C214" s="203" t="s">
        <v>674</v>
      </c>
      <c r="D214" s="203" t="s">
        <v>20</v>
      </c>
      <c r="E214" s="204" t="s">
        <v>675</v>
      </c>
      <c r="F214" s="205" t="s">
        <v>676</v>
      </c>
      <c r="G214" s="206" t="s">
        <v>50</v>
      </c>
      <c r="H214" s="207">
        <v>1</v>
      </c>
      <c r="I214" s="208"/>
      <c r="J214" s="208">
        <f t="shared" si="8"/>
        <v>0</v>
      </c>
      <c r="K214" s="209"/>
      <c r="L214" s="210"/>
      <c r="M214" s="211" t="s">
        <v>344</v>
      </c>
      <c r="N214" s="212" t="s">
        <v>364</v>
      </c>
      <c r="O214" s="191">
        <v>0</v>
      </c>
      <c r="P214" s="191">
        <f t="shared" si="9"/>
        <v>0</v>
      </c>
      <c r="Q214" s="191">
        <v>0</v>
      </c>
      <c r="R214" s="191">
        <f t="shared" si="10"/>
        <v>0</v>
      </c>
      <c r="S214" s="191">
        <v>0</v>
      </c>
      <c r="T214" s="192">
        <f t="shared" si="11"/>
        <v>0</v>
      </c>
      <c r="AR214" s="193" t="s">
        <v>426</v>
      </c>
      <c r="AT214" s="193" t="s">
        <v>20</v>
      </c>
      <c r="AU214" s="193" t="s">
        <v>14</v>
      </c>
      <c r="AY214" s="94" t="s">
        <v>409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94" t="s">
        <v>14</v>
      </c>
      <c r="BK214" s="194">
        <f>ROUND(I214*H214,2)</f>
        <v>0</v>
      </c>
      <c r="BL214" s="94" t="s">
        <v>416</v>
      </c>
      <c r="BM214" s="193" t="s">
        <v>677</v>
      </c>
    </row>
    <row r="215" spans="2:65" s="102" customFormat="1" ht="144">
      <c r="B215" s="182"/>
      <c r="C215" s="183" t="s">
        <v>678</v>
      </c>
      <c r="D215" s="183" t="s">
        <v>412</v>
      </c>
      <c r="E215" s="184" t="s">
        <v>679</v>
      </c>
      <c r="F215" s="185" t="s">
        <v>680</v>
      </c>
      <c r="G215" s="186" t="s">
        <v>232</v>
      </c>
      <c r="H215" s="187">
        <v>0.3</v>
      </c>
      <c r="I215" s="188"/>
      <c r="J215" s="188">
        <f t="shared" si="8"/>
        <v>0</v>
      </c>
      <c r="K215" s="189"/>
      <c r="L215" s="103"/>
      <c r="M215" s="190" t="s">
        <v>344</v>
      </c>
      <c r="N215" s="152" t="s">
        <v>364</v>
      </c>
      <c r="O215" s="191">
        <v>3.8410000000000002</v>
      </c>
      <c r="P215" s="191">
        <f t="shared" si="9"/>
        <v>1.1523000000000001</v>
      </c>
      <c r="Q215" s="191">
        <v>0</v>
      </c>
      <c r="R215" s="191">
        <f t="shared" si="10"/>
        <v>0</v>
      </c>
      <c r="S215" s="191">
        <v>0</v>
      </c>
      <c r="T215" s="192">
        <f t="shared" si="11"/>
        <v>0</v>
      </c>
      <c r="AR215" s="193" t="s">
        <v>416</v>
      </c>
      <c r="AT215" s="193" t="s">
        <v>412</v>
      </c>
      <c r="AU215" s="193" t="s">
        <v>14</v>
      </c>
      <c r="AY215" s="94" t="s">
        <v>409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94" t="s">
        <v>14</v>
      </c>
      <c r="BK215" s="194">
        <f>ROUND(I215*H215,2)</f>
        <v>0</v>
      </c>
      <c r="BL215" s="94" t="s">
        <v>416</v>
      </c>
      <c r="BM215" s="193" t="s">
        <v>681</v>
      </c>
    </row>
    <row r="216" spans="2:65" s="102" customFormat="1" ht="84">
      <c r="B216" s="182"/>
      <c r="C216" s="183" t="s">
        <v>682</v>
      </c>
      <c r="D216" s="183" t="s">
        <v>412</v>
      </c>
      <c r="E216" s="184" t="s">
        <v>683</v>
      </c>
      <c r="F216" s="185" t="s">
        <v>684</v>
      </c>
      <c r="G216" s="186" t="s">
        <v>204</v>
      </c>
      <c r="H216" s="187">
        <v>66.960999999999999</v>
      </c>
      <c r="I216" s="188"/>
      <c r="J216" s="188">
        <f t="shared" si="8"/>
        <v>0</v>
      </c>
      <c r="K216" s="189"/>
      <c r="L216" s="103"/>
      <c r="M216" s="190" t="s">
        <v>344</v>
      </c>
      <c r="N216" s="152" t="s">
        <v>364</v>
      </c>
      <c r="O216" s="191">
        <v>0</v>
      </c>
      <c r="P216" s="191">
        <f t="shared" si="9"/>
        <v>0</v>
      </c>
      <c r="Q216" s="191">
        <v>0</v>
      </c>
      <c r="R216" s="191">
        <f t="shared" si="10"/>
        <v>0</v>
      </c>
      <c r="S216" s="191">
        <v>0</v>
      </c>
      <c r="T216" s="192">
        <f t="shared" si="11"/>
        <v>0</v>
      </c>
      <c r="AR216" s="193" t="s">
        <v>416</v>
      </c>
      <c r="AT216" s="193" t="s">
        <v>412</v>
      </c>
      <c r="AU216" s="193" t="s">
        <v>14</v>
      </c>
      <c r="AY216" s="94" t="s">
        <v>409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94" t="s">
        <v>14</v>
      </c>
      <c r="BK216" s="194">
        <f>ROUND(I216*H216,2)</f>
        <v>0</v>
      </c>
      <c r="BL216" s="94" t="s">
        <v>416</v>
      </c>
      <c r="BM216" s="193" t="s">
        <v>685</v>
      </c>
    </row>
    <row r="217" spans="2:65" s="170" customFormat="1" ht="12.75">
      <c r="B217" s="171"/>
      <c r="D217" s="172" t="s">
        <v>406</v>
      </c>
      <c r="E217" s="180" t="s">
        <v>686</v>
      </c>
      <c r="F217" s="180" t="s">
        <v>687</v>
      </c>
      <c r="J217" s="181">
        <f>BK217</f>
        <v>0</v>
      </c>
      <c r="L217" s="171"/>
      <c r="M217" s="175"/>
      <c r="P217" s="176">
        <f>SUM(P218:P232)</f>
        <v>29.839644</v>
      </c>
      <c r="R217" s="176">
        <f>SUM(R218:R232)</f>
        <v>0.11358000000000001</v>
      </c>
      <c r="T217" s="177">
        <f>SUM(T218:T232)</f>
        <v>0.1164</v>
      </c>
      <c r="AR217" s="172" t="s">
        <v>14</v>
      </c>
      <c r="AT217" s="178" t="s">
        <v>406</v>
      </c>
      <c r="AU217" s="178" t="s">
        <v>13</v>
      </c>
      <c r="AY217" s="172" t="s">
        <v>409</v>
      </c>
      <c r="BK217" s="179">
        <f>SUM(BK218:BK232)</f>
        <v>0</v>
      </c>
    </row>
    <row r="218" spans="2:65" s="102" customFormat="1" ht="96">
      <c r="B218" s="182"/>
      <c r="C218" s="183" t="s">
        <v>688</v>
      </c>
      <c r="D218" s="183" t="s">
        <v>412</v>
      </c>
      <c r="E218" s="184" t="s">
        <v>689</v>
      </c>
      <c r="F218" s="185" t="s">
        <v>690</v>
      </c>
      <c r="G218" s="186" t="s">
        <v>73</v>
      </c>
      <c r="H218" s="187">
        <v>25</v>
      </c>
      <c r="I218" s="188"/>
      <c r="J218" s="188">
        <f t="shared" ref="J218:J232" si="12">ROUND(I218*H218,2)</f>
        <v>0</v>
      </c>
      <c r="K218" s="189"/>
      <c r="L218" s="103"/>
      <c r="M218" s="190" t="s">
        <v>344</v>
      </c>
      <c r="N218" s="152" t="s">
        <v>364</v>
      </c>
      <c r="O218" s="191">
        <v>5.0040000000000001E-2</v>
      </c>
      <c r="P218" s="191">
        <f t="shared" ref="P218:P232" si="13">O218*H218</f>
        <v>1.2510000000000001</v>
      </c>
      <c r="Q218" s="191">
        <v>2.0000000000000002E-5</v>
      </c>
      <c r="R218" s="191">
        <f t="shared" ref="R218:R232" si="14">Q218*H218</f>
        <v>5.0000000000000001E-4</v>
      </c>
      <c r="S218" s="191">
        <v>3.2000000000000002E-3</v>
      </c>
      <c r="T218" s="192">
        <f t="shared" ref="T218:T232" si="15">S218*H218</f>
        <v>0.08</v>
      </c>
      <c r="AR218" s="193" t="s">
        <v>416</v>
      </c>
      <c r="AT218" s="193" t="s">
        <v>412</v>
      </c>
      <c r="AU218" s="193" t="s">
        <v>14</v>
      </c>
      <c r="AY218" s="94" t="s">
        <v>409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94" t="s">
        <v>14</v>
      </c>
      <c r="BK218" s="194">
        <f>ROUND(I218*H218,2)</f>
        <v>0</v>
      </c>
      <c r="BL218" s="94" t="s">
        <v>416</v>
      </c>
      <c r="BM218" s="193" t="s">
        <v>691</v>
      </c>
    </row>
    <row r="219" spans="2:65" s="102" customFormat="1" ht="108">
      <c r="B219" s="182"/>
      <c r="C219" s="183" t="s">
        <v>692</v>
      </c>
      <c r="D219" s="183" t="s">
        <v>412</v>
      </c>
      <c r="E219" s="184" t="s">
        <v>693</v>
      </c>
      <c r="F219" s="185" t="s">
        <v>694</v>
      </c>
      <c r="G219" s="186" t="s">
        <v>73</v>
      </c>
      <c r="H219" s="187">
        <v>1</v>
      </c>
      <c r="I219" s="188"/>
      <c r="J219" s="188">
        <f t="shared" si="12"/>
        <v>0</v>
      </c>
      <c r="K219" s="189"/>
      <c r="L219" s="103"/>
      <c r="M219" s="190" t="s">
        <v>344</v>
      </c>
      <c r="N219" s="152" t="s">
        <v>364</v>
      </c>
      <c r="O219" s="191">
        <v>0.38968999999999998</v>
      </c>
      <c r="P219" s="191">
        <f t="shared" si="13"/>
        <v>0.38968999999999998</v>
      </c>
      <c r="Q219" s="191">
        <v>2.9099999999999998E-3</v>
      </c>
      <c r="R219" s="191">
        <f t="shared" si="14"/>
        <v>2.9099999999999998E-3</v>
      </c>
      <c r="S219" s="191">
        <v>0</v>
      </c>
      <c r="T219" s="192">
        <f t="shared" si="15"/>
        <v>0</v>
      </c>
      <c r="AR219" s="193" t="s">
        <v>416</v>
      </c>
      <c r="AT219" s="193" t="s">
        <v>412</v>
      </c>
      <c r="AU219" s="193" t="s">
        <v>14</v>
      </c>
      <c r="AY219" s="94" t="s">
        <v>409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94" t="s">
        <v>14</v>
      </c>
      <c r="BK219" s="194">
        <f>ROUND(I219*H219,2)</f>
        <v>0</v>
      </c>
      <c r="BL219" s="94" t="s">
        <v>416</v>
      </c>
      <c r="BM219" s="193" t="s">
        <v>695</v>
      </c>
    </row>
    <row r="220" spans="2:65" s="102" customFormat="1" ht="108">
      <c r="B220" s="182"/>
      <c r="C220" s="183" t="s">
        <v>696</v>
      </c>
      <c r="D220" s="183" t="s">
        <v>412</v>
      </c>
      <c r="E220" s="184" t="s">
        <v>697</v>
      </c>
      <c r="F220" s="185" t="s">
        <v>698</v>
      </c>
      <c r="G220" s="186" t="s">
        <v>73</v>
      </c>
      <c r="H220" s="187">
        <v>3</v>
      </c>
      <c r="I220" s="188"/>
      <c r="J220" s="188">
        <f t="shared" si="12"/>
        <v>0</v>
      </c>
      <c r="K220" s="189"/>
      <c r="L220" s="103"/>
      <c r="M220" s="190" t="s">
        <v>344</v>
      </c>
      <c r="N220" s="152" t="s">
        <v>364</v>
      </c>
      <c r="O220" s="191">
        <v>0.45221</v>
      </c>
      <c r="P220" s="191">
        <f t="shared" si="13"/>
        <v>1.35663</v>
      </c>
      <c r="Q220" s="191">
        <v>3.81E-3</v>
      </c>
      <c r="R220" s="191">
        <f t="shared" si="14"/>
        <v>1.1429999999999999E-2</v>
      </c>
      <c r="S220" s="191">
        <v>0</v>
      </c>
      <c r="T220" s="192">
        <f t="shared" si="15"/>
        <v>0</v>
      </c>
      <c r="AR220" s="193" t="s">
        <v>416</v>
      </c>
      <c r="AT220" s="193" t="s">
        <v>412</v>
      </c>
      <c r="AU220" s="193" t="s">
        <v>14</v>
      </c>
      <c r="AY220" s="94" t="s">
        <v>409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94" t="s">
        <v>14</v>
      </c>
      <c r="BK220" s="194">
        <f>ROUND(I220*H220,2)</f>
        <v>0</v>
      </c>
      <c r="BL220" s="94" t="s">
        <v>416</v>
      </c>
      <c r="BM220" s="193" t="s">
        <v>699</v>
      </c>
    </row>
    <row r="221" spans="2:65" s="102" customFormat="1" ht="108">
      <c r="B221" s="182"/>
      <c r="C221" s="183" t="s">
        <v>700</v>
      </c>
      <c r="D221" s="183" t="s">
        <v>412</v>
      </c>
      <c r="E221" s="184" t="s">
        <v>701</v>
      </c>
      <c r="F221" s="185" t="s">
        <v>702</v>
      </c>
      <c r="G221" s="186" t="s">
        <v>73</v>
      </c>
      <c r="H221" s="187">
        <v>6</v>
      </c>
      <c r="I221" s="188"/>
      <c r="J221" s="188">
        <f t="shared" si="12"/>
        <v>0</v>
      </c>
      <c r="K221" s="189"/>
      <c r="L221" s="103"/>
      <c r="M221" s="190" t="s">
        <v>344</v>
      </c>
      <c r="N221" s="152" t="s">
        <v>364</v>
      </c>
      <c r="O221" s="191">
        <v>0.49264000000000002</v>
      </c>
      <c r="P221" s="191">
        <f t="shared" si="13"/>
        <v>2.9558400000000002</v>
      </c>
      <c r="Q221" s="191">
        <v>4.5399999999999998E-3</v>
      </c>
      <c r="R221" s="191">
        <f t="shared" si="14"/>
        <v>2.724E-2</v>
      </c>
      <c r="S221" s="191">
        <v>0</v>
      </c>
      <c r="T221" s="192">
        <f t="shared" si="15"/>
        <v>0</v>
      </c>
      <c r="AR221" s="193" t="s">
        <v>416</v>
      </c>
      <c r="AT221" s="193" t="s">
        <v>412</v>
      </c>
      <c r="AU221" s="193" t="s">
        <v>14</v>
      </c>
      <c r="AY221" s="94" t="s">
        <v>409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94" t="s">
        <v>14</v>
      </c>
      <c r="BK221" s="194">
        <f>ROUND(I221*H221,2)</f>
        <v>0</v>
      </c>
      <c r="BL221" s="94" t="s">
        <v>416</v>
      </c>
      <c r="BM221" s="193" t="s">
        <v>703</v>
      </c>
    </row>
    <row r="222" spans="2:65" s="102" customFormat="1" ht="120">
      <c r="B222" s="182"/>
      <c r="C222" s="183" t="s">
        <v>704</v>
      </c>
      <c r="D222" s="183" t="s">
        <v>412</v>
      </c>
      <c r="E222" s="184" t="s">
        <v>705</v>
      </c>
      <c r="F222" s="185" t="s">
        <v>706</v>
      </c>
      <c r="G222" s="186" t="s">
        <v>50</v>
      </c>
      <c r="H222" s="187">
        <v>6</v>
      </c>
      <c r="I222" s="188"/>
      <c r="J222" s="188">
        <f t="shared" si="12"/>
        <v>0</v>
      </c>
      <c r="K222" s="189"/>
      <c r="L222" s="103"/>
      <c r="M222" s="190" t="s">
        <v>344</v>
      </c>
      <c r="N222" s="152" t="s">
        <v>364</v>
      </c>
      <c r="O222" s="191">
        <v>0.61399999999999999</v>
      </c>
      <c r="P222" s="191">
        <f t="shared" si="13"/>
        <v>3.6840000000000002</v>
      </c>
      <c r="Q222" s="191">
        <v>0</v>
      </c>
      <c r="R222" s="191">
        <f t="shared" si="14"/>
        <v>0</v>
      </c>
      <c r="S222" s="191">
        <v>0</v>
      </c>
      <c r="T222" s="192">
        <f t="shared" si="15"/>
        <v>0</v>
      </c>
      <c r="AR222" s="193" t="s">
        <v>416</v>
      </c>
      <c r="AT222" s="193" t="s">
        <v>412</v>
      </c>
      <c r="AU222" s="193" t="s">
        <v>14</v>
      </c>
      <c r="AY222" s="94" t="s">
        <v>409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94" t="s">
        <v>14</v>
      </c>
      <c r="BK222" s="194">
        <f>ROUND(I222*H222,2)</f>
        <v>0</v>
      </c>
      <c r="BL222" s="94" t="s">
        <v>416</v>
      </c>
      <c r="BM222" s="193" t="s">
        <v>707</v>
      </c>
    </row>
    <row r="223" spans="2:65" s="102" customFormat="1" ht="72">
      <c r="B223" s="182"/>
      <c r="C223" s="183" t="s">
        <v>708</v>
      </c>
      <c r="D223" s="183" t="s">
        <v>412</v>
      </c>
      <c r="E223" s="184" t="s">
        <v>709</v>
      </c>
      <c r="F223" s="185" t="s">
        <v>710</v>
      </c>
      <c r="G223" s="186" t="s">
        <v>73</v>
      </c>
      <c r="H223" s="187">
        <v>35</v>
      </c>
      <c r="I223" s="188"/>
      <c r="J223" s="188">
        <f t="shared" si="12"/>
        <v>0</v>
      </c>
      <c r="K223" s="189"/>
      <c r="L223" s="103"/>
      <c r="M223" s="190" t="s">
        <v>344</v>
      </c>
      <c r="N223" s="152" t="s">
        <v>364</v>
      </c>
      <c r="O223" s="191">
        <v>0.24540999999999999</v>
      </c>
      <c r="P223" s="191">
        <f t="shared" si="13"/>
        <v>8.5893499999999996</v>
      </c>
      <c r="Q223" s="191">
        <v>6.9999999999999999E-4</v>
      </c>
      <c r="R223" s="191">
        <f t="shared" si="14"/>
        <v>2.4500000000000001E-2</v>
      </c>
      <c r="S223" s="191">
        <v>0</v>
      </c>
      <c r="T223" s="192">
        <f t="shared" si="15"/>
        <v>0</v>
      </c>
      <c r="AR223" s="193" t="s">
        <v>416</v>
      </c>
      <c r="AT223" s="193" t="s">
        <v>412</v>
      </c>
      <c r="AU223" s="193" t="s">
        <v>14</v>
      </c>
      <c r="AY223" s="94" t="s">
        <v>409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94" t="s">
        <v>14</v>
      </c>
      <c r="BK223" s="194">
        <f>ROUND(I223*H223,2)</f>
        <v>0</v>
      </c>
      <c r="BL223" s="94" t="s">
        <v>416</v>
      </c>
      <c r="BM223" s="193" t="s">
        <v>711</v>
      </c>
    </row>
    <row r="224" spans="2:65" s="102" customFormat="1" ht="72">
      <c r="B224" s="182"/>
      <c r="C224" s="183" t="s">
        <v>712</v>
      </c>
      <c r="D224" s="183" t="s">
        <v>412</v>
      </c>
      <c r="E224" s="184" t="s">
        <v>713</v>
      </c>
      <c r="F224" s="185" t="s">
        <v>714</v>
      </c>
      <c r="G224" s="186" t="s">
        <v>73</v>
      </c>
      <c r="H224" s="187">
        <v>4</v>
      </c>
      <c r="I224" s="188"/>
      <c r="J224" s="188">
        <f t="shared" si="12"/>
        <v>0</v>
      </c>
      <c r="K224" s="189"/>
      <c r="L224" s="103"/>
      <c r="M224" s="190" t="s">
        <v>344</v>
      </c>
      <c r="N224" s="152" t="s">
        <v>364</v>
      </c>
      <c r="O224" s="191">
        <v>0.24548</v>
      </c>
      <c r="P224" s="191">
        <f t="shared" si="13"/>
        <v>0.98192000000000002</v>
      </c>
      <c r="Q224" s="191">
        <v>8.1999999999999998E-4</v>
      </c>
      <c r="R224" s="191">
        <f t="shared" si="14"/>
        <v>3.2799999999999999E-3</v>
      </c>
      <c r="S224" s="191">
        <v>0</v>
      </c>
      <c r="T224" s="192">
        <f t="shared" si="15"/>
        <v>0</v>
      </c>
      <c r="AR224" s="193" t="s">
        <v>416</v>
      </c>
      <c r="AT224" s="193" t="s">
        <v>412</v>
      </c>
      <c r="AU224" s="193" t="s">
        <v>14</v>
      </c>
      <c r="AY224" s="94" t="s">
        <v>409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94" t="s">
        <v>14</v>
      </c>
      <c r="BK224" s="194">
        <f>ROUND(I224*H224,2)</f>
        <v>0</v>
      </c>
      <c r="BL224" s="94" t="s">
        <v>416</v>
      </c>
      <c r="BM224" s="193" t="s">
        <v>715</v>
      </c>
    </row>
    <row r="225" spans="2:65" s="102" customFormat="1" ht="72">
      <c r="B225" s="182"/>
      <c r="C225" s="183" t="s">
        <v>716</v>
      </c>
      <c r="D225" s="183" t="s">
        <v>412</v>
      </c>
      <c r="E225" s="184" t="s">
        <v>717</v>
      </c>
      <c r="F225" s="185" t="s">
        <v>718</v>
      </c>
      <c r="G225" s="186" t="s">
        <v>73</v>
      </c>
      <c r="H225" s="187">
        <v>7</v>
      </c>
      <c r="I225" s="188"/>
      <c r="J225" s="188">
        <f t="shared" si="12"/>
        <v>0</v>
      </c>
      <c r="K225" s="189"/>
      <c r="L225" s="103"/>
      <c r="M225" s="190" t="s">
        <v>344</v>
      </c>
      <c r="N225" s="152" t="s">
        <v>364</v>
      </c>
      <c r="O225" s="191">
        <v>0.24568999999999999</v>
      </c>
      <c r="P225" s="191">
        <f t="shared" si="13"/>
        <v>1.71983</v>
      </c>
      <c r="Q225" s="191">
        <v>1.1800000000000001E-3</v>
      </c>
      <c r="R225" s="191">
        <f t="shared" si="14"/>
        <v>8.26E-3</v>
      </c>
      <c r="S225" s="191">
        <v>0</v>
      </c>
      <c r="T225" s="192">
        <f t="shared" si="15"/>
        <v>0</v>
      </c>
      <c r="AR225" s="193" t="s">
        <v>416</v>
      </c>
      <c r="AT225" s="193" t="s">
        <v>412</v>
      </c>
      <c r="AU225" s="193" t="s">
        <v>14</v>
      </c>
      <c r="AY225" s="94" t="s">
        <v>409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94" t="s">
        <v>14</v>
      </c>
      <c r="BK225" s="194">
        <f>ROUND(I225*H225,2)</f>
        <v>0</v>
      </c>
      <c r="BL225" s="94" t="s">
        <v>416</v>
      </c>
      <c r="BM225" s="193" t="s">
        <v>719</v>
      </c>
    </row>
    <row r="226" spans="2:65" s="102" customFormat="1" ht="72">
      <c r="B226" s="182"/>
      <c r="C226" s="183" t="s">
        <v>720</v>
      </c>
      <c r="D226" s="183" t="s">
        <v>412</v>
      </c>
      <c r="E226" s="184" t="s">
        <v>721</v>
      </c>
      <c r="F226" s="185" t="s">
        <v>722</v>
      </c>
      <c r="G226" s="186" t="s">
        <v>73</v>
      </c>
      <c r="H226" s="187">
        <v>16</v>
      </c>
      <c r="I226" s="188"/>
      <c r="J226" s="188">
        <f t="shared" si="12"/>
        <v>0</v>
      </c>
      <c r="K226" s="189"/>
      <c r="L226" s="103"/>
      <c r="M226" s="190" t="s">
        <v>344</v>
      </c>
      <c r="N226" s="152" t="s">
        <v>364</v>
      </c>
      <c r="O226" s="191">
        <v>0.24587000000000001</v>
      </c>
      <c r="P226" s="191">
        <f t="shared" si="13"/>
        <v>3.9339200000000001</v>
      </c>
      <c r="Q226" s="191">
        <v>1.5E-3</v>
      </c>
      <c r="R226" s="191">
        <f t="shared" si="14"/>
        <v>2.4E-2</v>
      </c>
      <c r="S226" s="191">
        <v>0</v>
      </c>
      <c r="T226" s="192">
        <f t="shared" si="15"/>
        <v>0</v>
      </c>
      <c r="AR226" s="193" t="s">
        <v>416</v>
      </c>
      <c r="AT226" s="193" t="s">
        <v>412</v>
      </c>
      <c r="AU226" s="193" t="s">
        <v>14</v>
      </c>
      <c r="AY226" s="94" t="s">
        <v>409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94" t="s">
        <v>14</v>
      </c>
      <c r="BK226" s="194">
        <f>ROUND(I226*H226,2)</f>
        <v>0</v>
      </c>
      <c r="BL226" s="94" t="s">
        <v>416</v>
      </c>
      <c r="BM226" s="193" t="s">
        <v>723</v>
      </c>
    </row>
    <row r="227" spans="2:65" s="102" customFormat="1" ht="72">
      <c r="B227" s="182"/>
      <c r="C227" s="183" t="s">
        <v>724</v>
      </c>
      <c r="D227" s="183" t="s">
        <v>412</v>
      </c>
      <c r="E227" s="184" t="s">
        <v>725</v>
      </c>
      <c r="F227" s="185" t="s">
        <v>726</v>
      </c>
      <c r="G227" s="186" t="s">
        <v>73</v>
      </c>
      <c r="H227" s="187">
        <v>6</v>
      </c>
      <c r="I227" s="188"/>
      <c r="J227" s="188">
        <f t="shared" si="12"/>
        <v>0</v>
      </c>
      <c r="K227" s="189"/>
      <c r="L227" s="103"/>
      <c r="M227" s="190" t="s">
        <v>344</v>
      </c>
      <c r="N227" s="152" t="s">
        <v>364</v>
      </c>
      <c r="O227" s="191">
        <v>0.24611</v>
      </c>
      <c r="P227" s="191">
        <f t="shared" si="13"/>
        <v>1.4766599999999999</v>
      </c>
      <c r="Q227" s="191">
        <v>1.91E-3</v>
      </c>
      <c r="R227" s="191">
        <f t="shared" si="14"/>
        <v>1.146E-2</v>
      </c>
      <c r="S227" s="191">
        <v>0</v>
      </c>
      <c r="T227" s="192">
        <f t="shared" si="15"/>
        <v>0</v>
      </c>
      <c r="AR227" s="193" t="s">
        <v>416</v>
      </c>
      <c r="AT227" s="193" t="s">
        <v>412</v>
      </c>
      <c r="AU227" s="193" t="s">
        <v>14</v>
      </c>
      <c r="AY227" s="94" t="s">
        <v>409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94" t="s">
        <v>14</v>
      </c>
      <c r="BK227" s="194">
        <f>ROUND(I227*H227,2)</f>
        <v>0</v>
      </c>
      <c r="BL227" s="94" t="s">
        <v>416</v>
      </c>
      <c r="BM227" s="193" t="s">
        <v>727</v>
      </c>
    </row>
    <row r="228" spans="2:65" s="102" customFormat="1" ht="84">
      <c r="B228" s="182"/>
      <c r="C228" s="183" t="s">
        <v>728</v>
      </c>
      <c r="D228" s="183" t="s">
        <v>412</v>
      </c>
      <c r="E228" s="184" t="s">
        <v>729</v>
      </c>
      <c r="F228" s="185" t="s">
        <v>730</v>
      </c>
      <c r="G228" s="186" t="s">
        <v>73</v>
      </c>
      <c r="H228" s="187">
        <v>10</v>
      </c>
      <c r="I228" s="188"/>
      <c r="J228" s="188">
        <f t="shared" si="12"/>
        <v>0</v>
      </c>
      <c r="K228" s="189"/>
      <c r="L228" s="103"/>
      <c r="M228" s="190" t="s">
        <v>344</v>
      </c>
      <c r="N228" s="152" t="s">
        <v>364</v>
      </c>
      <c r="O228" s="191">
        <v>0.11600000000000001</v>
      </c>
      <c r="P228" s="191">
        <f t="shared" si="13"/>
        <v>1.1600000000000001</v>
      </c>
      <c r="Q228" s="191">
        <v>0</v>
      </c>
      <c r="R228" s="191">
        <f t="shared" si="14"/>
        <v>0</v>
      </c>
      <c r="S228" s="191">
        <v>3.64E-3</v>
      </c>
      <c r="T228" s="192">
        <f t="shared" si="15"/>
        <v>3.6400000000000002E-2</v>
      </c>
      <c r="AR228" s="193" t="s">
        <v>416</v>
      </c>
      <c r="AT228" s="193" t="s">
        <v>412</v>
      </c>
      <c r="AU228" s="193" t="s">
        <v>14</v>
      </c>
      <c r="AY228" s="94" t="s">
        <v>409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94" t="s">
        <v>14</v>
      </c>
      <c r="BK228" s="194">
        <f>ROUND(I228*H228,2)</f>
        <v>0</v>
      </c>
      <c r="BL228" s="94" t="s">
        <v>416</v>
      </c>
      <c r="BM228" s="193" t="s">
        <v>731</v>
      </c>
    </row>
    <row r="229" spans="2:65" s="102" customFormat="1" ht="84">
      <c r="B229" s="182"/>
      <c r="C229" s="183" t="s">
        <v>732</v>
      </c>
      <c r="D229" s="183" t="s">
        <v>412</v>
      </c>
      <c r="E229" s="184" t="s">
        <v>733</v>
      </c>
      <c r="F229" s="185" t="s">
        <v>734</v>
      </c>
      <c r="G229" s="186" t="s">
        <v>73</v>
      </c>
      <c r="H229" s="187">
        <v>68</v>
      </c>
      <c r="I229" s="188"/>
      <c r="J229" s="188">
        <f t="shared" si="12"/>
        <v>0</v>
      </c>
      <c r="K229" s="189"/>
      <c r="L229" s="103"/>
      <c r="M229" s="190" t="s">
        <v>344</v>
      </c>
      <c r="N229" s="152" t="s">
        <v>364</v>
      </c>
      <c r="O229" s="191">
        <v>2.5000000000000001E-2</v>
      </c>
      <c r="P229" s="191">
        <f t="shared" si="13"/>
        <v>1.7000000000000002</v>
      </c>
      <c r="Q229" s="191">
        <v>0</v>
      </c>
      <c r="R229" s="191">
        <f t="shared" si="14"/>
        <v>0</v>
      </c>
      <c r="S229" s="191">
        <v>0</v>
      </c>
      <c r="T229" s="192">
        <f t="shared" si="15"/>
        <v>0</v>
      </c>
      <c r="AR229" s="193" t="s">
        <v>416</v>
      </c>
      <c r="AT229" s="193" t="s">
        <v>412</v>
      </c>
      <c r="AU229" s="193" t="s">
        <v>14</v>
      </c>
      <c r="AY229" s="94" t="s">
        <v>409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94" t="s">
        <v>14</v>
      </c>
      <c r="BK229" s="194">
        <f>ROUND(I229*H229,2)</f>
        <v>0</v>
      </c>
      <c r="BL229" s="94" t="s">
        <v>416</v>
      </c>
      <c r="BM229" s="193" t="s">
        <v>735</v>
      </c>
    </row>
    <row r="230" spans="2:65" s="102" customFormat="1" ht="72">
      <c r="B230" s="182"/>
      <c r="C230" s="183" t="s">
        <v>736</v>
      </c>
      <c r="D230" s="183" t="s">
        <v>412</v>
      </c>
      <c r="E230" s="184" t="s">
        <v>737</v>
      </c>
      <c r="F230" s="185" t="s">
        <v>738</v>
      </c>
      <c r="G230" s="186" t="s">
        <v>73</v>
      </c>
      <c r="H230" s="187">
        <v>10</v>
      </c>
      <c r="I230" s="188"/>
      <c r="J230" s="188">
        <f t="shared" si="12"/>
        <v>0</v>
      </c>
      <c r="K230" s="189"/>
      <c r="L230" s="103"/>
      <c r="M230" s="190" t="s">
        <v>344</v>
      </c>
      <c r="N230" s="152" t="s">
        <v>364</v>
      </c>
      <c r="O230" s="191">
        <v>2.5000000000000001E-2</v>
      </c>
      <c r="P230" s="191">
        <f t="shared" si="13"/>
        <v>0.25</v>
      </c>
      <c r="Q230" s="191">
        <v>0</v>
      </c>
      <c r="R230" s="191">
        <f t="shared" si="14"/>
        <v>0</v>
      </c>
      <c r="S230" s="191">
        <v>0</v>
      </c>
      <c r="T230" s="192">
        <f t="shared" si="15"/>
        <v>0</v>
      </c>
      <c r="AR230" s="193" t="s">
        <v>416</v>
      </c>
      <c r="AT230" s="193" t="s">
        <v>412</v>
      </c>
      <c r="AU230" s="193" t="s">
        <v>14</v>
      </c>
      <c r="AY230" s="94" t="s">
        <v>409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94" t="s">
        <v>14</v>
      </c>
      <c r="BK230" s="194">
        <f>ROUND(I230*H230,2)</f>
        <v>0</v>
      </c>
      <c r="BL230" s="94" t="s">
        <v>416</v>
      </c>
      <c r="BM230" s="193" t="s">
        <v>739</v>
      </c>
    </row>
    <row r="231" spans="2:65" s="102" customFormat="1" ht="144">
      <c r="B231" s="182"/>
      <c r="C231" s="183" t="s">
        <v>740</v>
      </c>
      <c r="D231" s="183" t="s">
        <v>412</v>
      </c>
      <c r="E231" s="184" t="s">
        <v>741</v>
      </c>
      <c r="F231" s="185" t="s">
        <v>742</v>
      </c>
      <c r="G231" s="186" t="s">
        <v>232</v>
      </c>
      <c r="H231" s="187">
        <v>0.11600000000000001</v>
      </c>
      <c r="I231" s="188"/>
      <c r="J231" s="188">
        <f t="shared" si="12"/>
        <v>0</v>
      </c>
      <c r="K231" s="189"/>
      <c r="L231" s="103"/>
      <c r="M231" s="190" t="s">
        <v>344</v>
      </c>
      <c r="N231" s="152" t="s">
        <v>364</v>
      </c>
      <c r="O231" s="191">
        <v>3.3690000000000002</v>
      </c>
      <c r="P231" s="191">
        <f t="shared" si="13"/>
        <v>0.39080400000000004</v>
      </c>
      <c r="Q231" s="191">
        <v>0</v>
      </c>
      <c r="R231" s="191">
        <f t="shared" si="14"/>
        <v>0</v>
      </c>
      <c r="S231" s="191">
        <v>0</v>
      </c>
      <c r="T231" s="192">
        <f t="shared" si="15"/>
        <v>0</v>
      </c>
      <c r="AR231" s="193" t="s">
        <v>416</v>
      </c>
      <c r="AT231" s="193" t="s">
        <v>412</v>
      </c>
      <c r="AU231" s="193" t="s">
        <v>14</v>
      </c>
      <c r="AY231" s="94" t="s">
        <v>409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94" t="s">
        <v>14</v>
      </c>
      <c r="BK231" s="194">
        <f>ROUND(I231*H231,2)</f>
        <v>0</v>
      </c>
      <c r="BL231" s="94" t="s">
        <v>416</v>
      </c>
      <c r="BM231" s="193" t="s">
        <v>743</v>
      </c>
    </row>
    <row r="232" spans="2:65" s="102" customFormat="1" ht="84">
      <c r="B232" s="182"/>
      <c r="C232" s="183" t="s">
        <v>744</v>
      </c>
      <c r="D232" s="183" t="s">
        <v>412</v>
      </c>
      <c r="E232" s="184" t="s">
        <v>745</v>
      </c>
      <c r="F232" s="185" t="s">
        <v>746</v>
      </c>
      <c r="G232" s="186" t="s">
        <v>204</v>
      </c>
      <c r="H232" s="187">
        <v>12.39</v>
      </c>
      <c r="I232" s="188"/>
      <c r="J232" s="188">
        <f t="shared" si="12"/>
        <v>0</v>
      </c>
      <c r="K232" s="189"/>
      <c r="L232" s="103"/>
      <c r="M232" s="190" t="s">
        <v>344</v>
      </c>
      <c r="N232" s="152" t="s">
        <v>364</v>
      </c>
      <c r="O232" s="191">
        <v>0</v>
      </c>
      <c r="P232" s="191">
        <f t="shared" si="13"/>
        <v>0</v>
      </c>
      <c r="Q232" s="191">
        <v>0</v>
      </c>
      <c r="R232" s="191">
        <f t="shared" si="14"/>
        <v>0</v>
      </c>
      <c r="S232" s="191">
        <v>0</v>
      </c>
      <c r="T232" s="192">
        <f t="shared" si="15"/>
        <v>0</v>
      </c>
      <c r="AR232" s="193" t="s">
        <v>416</v>
      </c>
      <c r="AT232" s="193" t="s">
        <v>412</v>
      </c>
      <c r="AU232" s="193" t="s">
        <v>14</v>
      </c>
      <c r="AY232" s="94" t="s">
        <v>409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94" t="s">
        <v>14</v>
      </c>
      <c r="BK232" s="194">
        <f>ROUND(I232*H232,2)</f>
        <v>0</v>
      </c>
      <c r="BL232" s="94" t="s">
        <v>416</v>
      </c>
      <c r="BM232" s="193" t="s">
        <v>747</v>
      </c>
    </row>
    <row r="233" spans="2:65" s="170" customFormat="1" ht="12.75">
      <c r="B233" s="171"/>
      <c r="D233" s="172" t="s">
        <v>406</v>
      </c>
      <c r="E233" s="180" t="s">
        <v>748</v>
      </c>
      <c r="F233" s="180" t="s">
        <v>749</v>
      </c>
      <c r="J233" s="181">
        <f>BK233</f>
        <v>0</v>
      </c>
      <c r="L233" s="171"/>
      <c r="M233" s="175"/>
      <c r="P233" s="176">
        <f>SUM(P234:P269)</f>
        <v>10.698741999999999</v>
      </c>
      <c r="R233" s="176">
        <f>SUM(R234:R269)</f>
        <v>2.4819999999999998E-2</v>
      </c>
      <c r="T233" s="177">
        <f>SUM(T234:T269)</f>
        <v>2.1510000000000001E-2</v>
      </c>
      <c r="AR233" s="172" t="s">
        <v>14</v>
      </c>
      <c r="AT233" s="178" t="s">
        <v>406</v>
      </c>
      <c r="AU233" s="178" t="s">
        <v>13</v>
      </c>
      <c r="AY233" s="172" t="s">
        <v>409</v>
      </c>
      <c r="BK233" s="179">
        <f>SUM(BK234:BK269)</f>
        <v>0</v>
      </c>
    </row>
    <row r="234" spans="2:65" s="102" customFormat="1" ht="96">
      <c r="B234" s="182"/>
      <c r="C234" s="183" t="s">
        <v>750</v>
      </c>
      <c r="D234" s="183" t="s">
        <v>412</v>
      </c>
      <c r="E234" s="184" t="s">
        <v>751</v>
      </c>
      <c r="F234" s="185" t="s">
        <v>752</v>
      </c>
      <c r="G234" s="186" t="s">
        <v>50</v>
      </c>
      <c r="H234" s="187">
        <v>10</v>
      </c>
      <c r="I234" s="188"/>
      <c r="J234" s="188">
        <f>ROUND(I234*H234,2)</f>
        <v>0</v>
      </c>
      <c r="K234" s="189"/>
      <c r="L234" s="103"/>
      <c r="M234" s="190" t="s">
        <v>344</v>
      </c>
      <c r="N234" s="152" t="s">
        <v>364</v>
      </c>
      <c r="O234" s="191">
        <v>0.29535</v>
      </c>
      <c r="P234" s="191">
        <f>O234*H234</f>
        <v>2.9535</v>
      </c>
      <c r="Q234" s="191">
        <v>1.7000000000000001E-4</v>
      </c>
      <c r="R234" s="191">
        <f>Q234*H234</f>
        <v>1.7000000000000001E-3</v>
      </c>
      <c r="S234" s="191">
        <v>2E-3</v>
      </c>
      <c r="T234" s="192">
        <f>S234*H234</f>
        <v>0.02</v>
      </c>
      <c r="AR234" s="193" t="s">
        <v>416</v>
      </c>
      <c r="AT234" s="193" t="s">
        <v>412</v>
      </c>
      <c r="AU234" s="193" t="s">
        <v>14</v>
      </c>
      <c r="AY234" s="94" t="s">
        <v>409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94" t="s">
        <v>14</v>
      </c>
      <c r="BK234" s="194">
        <f>ROUND(I234*H234,2)</f>
        <v>0</v>
      </c>
      <c r="BL234" s="94" t="s">
        <v>416</v>
      </c>
      <c r="BM234" s="193" t="s">
        <v>753</v>
      </c>
    </row>
    <row r="235" spans="2:65" s="102" customFormat="1" ht="84">
      <c r="B235" s="182"/>
      <c r="C235" s="183" t="s">
        <v>754</v>
      </c>
      <c r="D235" s="183" t="s">
        <v>412</v>
      </c>
      <c r="E235" s="184" t="s">
        <v>755</v>
      </c>
      <c r="F235" s="185" t="s">
        <v>756</v>
      </c>
      <c r="G235" s="186" t="s">
        <v>50</v>
      </c>
      <c r="H235" s="187">
        <v>1</v>
      </c>
      <c r="I235" s="188"/>
      <c r="J235" s="188">
        <f>ROUND(I235*H235,2)</f>
        <v>0</v>
      </c>
      <c r="K235" s="189"/>
      <c r="L235" s="103"/>
      <c r="M235" s="190" t="s">
        <v>344</v>
      </c>
      <c r="N235" s="152" t="s">
        <v>364</v>
      </c>
      <c r="O235" s="191">
        <v>0.31518000000000002</v>
      </c>
      <c r="P235" s="191">
        <f>O235*H235</f>
        <v>0.31518000000000002</v>
      </c>
      <c r="Q235" s="191">
        <v>9.0000000000000006E-5</v>
      </c>
      <c r="R235" s="191">
        <f>Q235*H235</f>
        <v>9.0000000000000006E-5</v>
      </c>
      <c r="S235" s="191">
        <v>1.5100000000000001E-3</v>
      </c>
      <c r="T235" s="192">
        <f>S235*H235</f>
        <v>1.5100000000000001E-3</v>
      </c>
      <c r="AR235" s="193" t="s">
        <v>416</v>
      </c>
      <c r="AT235" s="193" t="s">
        <v>412</v>
      </c>
      <c r="AU235" s="193" t="s">
        <v>14</v>
      </c>
      <c r="AY235" s="94" t="s">
        <v>409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94" t="s">
        <v>14</v>
      </c>
      <c r="BK235" s="194">
        <f>ROUND(I235*H235,2)</f>
        <v>0</v>
      </c>
      <c r="BL235" s="94" t="s">
        <v>416</v>
      </c>
      <c r="BM235" s="193" t="s">
        <v>757</v>
      </c>
    </row>
    <row r="236" spans="2:65" s="102" customFormat="1" ht="60">
      <c r="B236" s="182"/>
      <c r="C236" s="183" t="s">
        <v>758</v>
      </c>
      <c r="D236" s="183" t="s">
        <v>412</v>
      </c>
      <c r="E236" s="184" t="s">
        <v>759</v>
      </c>
      <c r="F236" s="185" t="s">
        <v>760</v>
      </c>
      <c r="G236" s="186" t="s">
        <v>50</v>
      </c>
      <c r="H236" s="187">
        <v>2</v>
      </c>
      <c r="I236" s="188"/>
      <c r="J236" s="188">
        <f>ROUND(I236*H236,2)</f>
        <v>0</v>
      </c>
      <c r="K236" s="189"/>
      <c r="L236" s="103"/>
      <c r="M236" s="190" t="s">
        <v>344</v>
      </c>
      <c r="N236" s="152" t="s">
        <v>364</v>
      </c>
      <c r="O236" s="191">
        <v>0.19500999999999999</v>
      </c>
      <c r="P236" s="191">
        <f>O236*H236</f>
        <v>0.39001999999999998</v>
      </c>
      <c r="Q236" s="191">
        <v>2.0000000000000002E-5</v>
      </c>
      <c r="R236" s="191">
        <f>Q236*H236</f>
        <v>4.0000000000000003E-5</v>
      </c>
      <c r="S236" s="191">
        <v>0</v>
      </c>
      <c r="T236" s="192">
        <f>S236*H236</f>
        <v>0</v>
      </c>
      <c r="AR236" s="193" t="s">
        <v>416</v>
      </c>
      <c r="AT236" s="193" t="s">
        <v>412</v>
      </c>
      <c r="AU236" s="193" t="s">
        <v>14</v>
      </c>
      <c r="AY236" s="94" t="s">
        <v>409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94" t="s">
        <v>14</v>
      </c>
      <c r="BK236" s="194">
        <f>ROUND(I236*H236,2)</f>
        <v>0</v>
      </c>
      <c r="BL236" s="94" t="s">
        <v>416</v>
      </c>
      <c r="BM236" s="193" t="s">
        <v>761</v>
      </c>
    </row>
    <row r="237" spans="2:65" s="195" customFormat="1" ht="11.25">
      <c r="B237" s="196"/>
      <c r="D237" s="197" t="s">
        <v>421</v>
      </c>
      <c r="E237" s="198" t="s">
        <v>344</v>
      </c>
      <c r="F237" s="199" t="s">
        <v>762</v>
      </c>
      <c r="H237" s="200">
        <v>2</v>
      </c>
      <c r="L237" s="196"/>
      <c r="M237" s="201"/>
      <c r="T237" s="202"/>
      <c r="AT237" s="198" t="s">
        <v>421</v>
      </c>
      <c r="AU237" s="198" t="s">
        <v>14</v>
      </c>
      <c r="AV237" s="195" t="s">
        <v>14</v>
      </c>
      <c r="AW237" s="195" t="s">
        <v>423</v>
      </c>
      <c r="AX237" s="195" t="s">
        <v>13</v>
      </c>
      <c r="AY237" s="198" t="s">
        <v>409</v>
      </c>
    </row>
    <row r="238" spans="2:65" s="102" customFormat="1" ht="132">
      <c r="B238" s="182"/>
      <c r="C238" s="203" t="s">
        <v>763</v>
      </c>
      <c r="D238" s="203" t="s">
        <v>20</v>
      </c>
      <c r="E238" s="204" t="s">
        <v>764</v>
      </c>
      <c r="F238" s="205" t="s">
        <v>765</v>
      </c>
      <c r="G238" s="206" t="s">
        <v>50</v>
      </c>
      <c r="H238" s="207">
        <v>1</v>
      </c>
      <c r="I238" s="208"/>
      <c r="J238" s="208">
        <f t="shared" ref="J238:J269" si="16">ROUND(I238*H238,2)</f>
        <v>0</v>
      </c>
      <c r="K238" s="209"/>
      <c r="L238" s="210"/>
      <c r="M238" s="211" t="s">
        <v>344</v>
      </c>
      <c r="N238" s="212" t="s">
        <v>364</v>
      </c>
      <c r="O238" s="191">
        <v>0</v>
      </c>
      <c r="P238" s="191">
        <f t="shared" ref="P238:P269" si="17">O238*H238</f>
        <v>0</v>
      </c>
      <c r="Q238" s="191">
        <v>4.0000000000000002E-4</v>
      </c>
      <c r="R238" s="191">
        <f t="shared" ref="R238:R269" si="18">Q238*H238</f>
        <v>4.0000000000000002E-4</v>
      </c>
      <c r="S238" s="191">
        <v>0</v>
      </c>
      <c r="T238" s="192">
        <f t="shared" ref="T238:T269" si="19">S238*H238</f>
        <v>0</v>
      </c>
      <c r="AR238" s="193" t="s">
        <v>426</v>
      </c>
      <c r="AT238" s="193" t="s">
        <v>20</v>
      </c>
      <c r="AU238" s="193" t="s">
        <v>14</v>
      </c>
      <c r="AY238" s="94" t="s">
        <v>409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94" t="s">
        <v>14</v>
      </c>
      <c r="BK238" s="194">
        <f>ROUND(I238*H238,2)</f>
        <v>0</v>
      </c>
      <c r="BL238" s="94" t="s">
        <v>416</v>
      </c>
      <c r="BM238" s="193" t="s">
        <v>766</v>
      </c>
    </row>
    <row r="239" spans="2:65" s="102" customFormat="1" ht="60">
      <c r="B239" s="182"/>
      <c r="C239" s="203" t="s">
        <v>767</v>
      </c>
      <c r="D239" s="203" t="s">
        <v>20</v>
      </c>
      <c r="E239" s="204" t="s">
        <v>768</v>
      </c>
      <c r="F239" s="205" t="s">
        <v>769</v>
      </c>
      <c r="G239" s="206" t="s">
        <v>50</v>
      </c>
      <c r="H239" s="207">
        <v>1</v>
      </c>
      <c r="I239" s="208"/>
      <c r="J239" s="208">
        <f t="shared" si="16"/>
        <v>0</v>
      </c>
      <c r="K239" s="209"/>
      <c r="L239" s="210"/>
      <c r="M239" s="211" t="s">
        <v>344</v>
      </c>
      <c r="N239" s="212" t="s">
        <v>364</v>
      </c>
      <c r="O239" s="191">
        <v>0</v>
      </c>
      <c r="P239" s="191">
        <f t="shared" si="17"/>
        <v>0</v>
      </c>
      <c r="Q239" s="191">
        <v>1.25E-3</v>
      </c>
      <c r="R239" s="191">
        <f t="shared" si="18"/>
        <v>1.25E-3</v>
      </c>
      <c r="S239" s="191">
        <v>0</v>
      </c>
      <c r="T239" s="192">
        <f t="shared" si="19"/>
        <v>0</v>
      </c>
      <c r="AR239" s="193" t="s">
        <v>426</v>
      </c>
      <c r="AT239" s="193" t="s">
        <v>20</v>
      </c>
      <c r="AU239" s="193" t="s">
        <v>14</v>
      </c>
      <c r="AY239" s="94" t="s">
        <v>409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94" t="s">
        <v>14</v>
      </c>
      <c r="BK239" s="194">
        <f>ROUND(I239*H239,2)</f>
        <v>0</v>
      </c>
      <c r="BL239" s="94" t="s">
        <v>416</v>
      </c>
      <c r="BM239" s="193" t="s">
        <v>770</v>
      </c>
    </row>
    <row r="240" spans="2:65" s="102" customFormat="1" ht="96">
      <c r="B240" s="182"/>
      <c r="C240" s="183" t="s">
        <v>771</v>
      </c>
      <c r="D240" s="183" t="s">
        <v>412</v>
      </c>
      <c r="E240" s="184" t="s">
        <v>772</v>
      </c>
      <c r="F240" s="185" t="s">
        <v>773</v>
      </c>
      <c r="G240" s="186" t="s">
        <v>50</v>
      </c>
      <c r="H240" s="187">
        <v>4</v>
      </c>
      <c r="I240" s="188"/>
      <c r="J240" s="188">
        <f t="shared" si="16"/>
        <v>0</v>
      </c>
      <c r="K240" s="189"/>
      <c r="L240" s="103"/>
      <c r="M240" s="190" t="s">
        <v>344</v>
      </c>
      <c r="N240" s="152" t="s">
        <v>364</v>
      </c>
      <c r="O240" s="191">
        <v>0.12501000000000001</v>
      </c>
      <c r="P240" s="191">
        <f t="shared" si="17"/>
        <v>0.50004000000000004</v>
      </c>
      <c r="Q240" s="191">
        <v>1.0000000000000001E-5</v>
      </c>
      <c r="R240" s="191">
        <f t="shared" si="18"/>
        <v>4.0000000000000003E-5</v>
      </c>
      <c r="S240" s="191">
        <v>0</v>
      </c>
      <c r="T240" s="192">
        <f t="shared" si="19"/>
        <v>0</v>
      </c>
      <c r="AR240" s="193" t="s">
        <v>416</v>
      </c>
      <c r="AT240" s="193" t="s">
        <v>412</v>
      </c>
      <c r="AU240" s="193" t="s">
        <v>14</v>
      </c>
      <c r="AY240" s="94" t="s">
        <v>409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94" t="s">
        <v>14</v>
      </c>
      <c r="BK240" s="194">
        <f>ROUND(I240*H240,2)</f>
        <v>0</v>
      </c>
      <c r="BL240" s="94" t="s">
        <v>416</v>
      </c>
      <c r="BM240" s="193" t="s">
        <v>774</v>
      </c>
    </row>
    <row r="241" spans="2:65" s="102" customFormat="1" ht="60">
      <c r="B241" s="182"/>
      <c r="C241" s="203" t="s">
        <v>775</v>
      </c>
      <c r="D241" s="203" t="s">
        <v>20</v>
      </c>
      <c r="E241" s="204" t="s">
        <v>776</v>
      </c>
      <c r="F241" s="205" t="s">
        <v>777</v>
      </c>
      <c r="G241" s="206" t="s">
        <v>50</v>
      </c>
      <c r="H241" s="207">
        <v>4</v>
      </c>
      <c r="I241" s="208"/>
      <c r="J241" s="208">
        <f t="shared" si="16"/>
        <v>0</v>
      </c>
      <c r="K241" s="209"/>
      <c r="L241" s="210"/>
      <c r="M241" s="211" t="s">
        <v>344</v>
      </c>
      <c r="N241" s="212" t="s">
        <v>364</v>
      </c>
      <c r="O241" s="191">
        <v>0</v>
      </c>
      <c r="P241" s="191">
        <f t="shared" si="17"/>
        <v>0</v>
      </c>
      <c r="Q241" s="191">
        <v>5.0000000000000002E-5</v>
      </c>
      <c r="R241" s="191">
        <f t="shared" si="18"/>
        <v>2.0000000000000001E-4</v>
      </c>
      <c r="S241" s="191">
        <v>0</v>
      </c>
      <c r="T241" s="192">
        <f t="shared" si="19"/>
        <v>0</v>
      </c>
      <c r="AR241" s="193" t="s">
        <v>426</v>
      </c>
      <c r="AT241" s="193" t="s">
        <v>20</v>
      </c>
      <c r="AU241" s="193" t="s">
        <v>14</v>
      </c>
      <c r="AY241" s="94" t="s">
        <v>409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94" t="s">
        <v>14</v>
      </c>
      <c r="BK241" s="194">
        <f>ROUND(I241*H241,2)</f>
        <v>0</v>
      </c>
      <c r="BL241" s="94" t="s">
        <v>416</v>
      </c>
      <c r="BM241" s="193" t="s">
        <v>778</v>
      </c>
    </row>
    <row r="242" spans="2:65" s="102" customFormat="1" ht="108">
      <c r="B242" s="182"/>
      <c r="C242" s="183" t="s">
        <v>779</v>
      </c>
      <c r="D242" s="183" t="s">
        <v>412</v>
      </c>
      <c r="E242" s="184" t="s">
        <v>780</v>
      </c>
      <c r="F242" s="185" t="s">
        <v>781</v>
      </c>
      <c r="G242" s="186" t="s">
        <v>50</v>
      </c>
      <c r="H242" s="187">
        <v>3</v>
      </c>
      <c r="I242" s="188"/>
      <c r="J242" s="188">
        <f t="shared" si="16"/>
        <v>0</v>
      </c>
      <c r="K242" s="189"/>
      <c r="L242" s="103"/>
      <c r="M242" s="190" t="s">
        <v>344</v>
      </c>
      <c r="N242" s="152" t="s">
        <v>364</v>
      </c>
      <c r="O242" s="191">
        <v>0.16502</v>
      </c>
      <c r="P242" s="191">
        <f t="shared" si="17"/>
        <v>0.49506</v>
      </c>
      <c r="Q242" s="191">
        <v>2.0000000000000002E-5</v>
      </c>
      <c r="R242" s="191">
        <f t="shared" si="18"/>
        <v>6.0000000000000008E-5</v>
      </c>
      <c r="S242" s="191">
        <v>0</v>
      </c>
      <c r="T242" s="192">
        <f t="shared" si="19"/>
        <v>0</v>
      </c>
      <c r="AR242" s="193" t="s">
        <v>416</v>
      </c>
      <c r="AT242" s="193" t="s">
        <v>412</v>
      </c>
      <c r="AU242" s="193" t="s">
        <v>14</v>
      </c>
      <c r="AY242" s="94" t="s">
        <v>409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94" t="s">
        <v>14</v>
      </c>
      <c r="BK242" s="194">
        <f>ROUND(I242*H242,2)</f>
        <v>0</v>
      </c>
      <c r="BL242" s="94" t="s">
        <v>416</v>
      </c>
      <c r="BM242" s="193" t="s">
        <v>782</v>
      </c>
    </row>
    <row r="243" spans="2:65" s="102" customFormat="1" ht="84">
      <c r="B243" s="182"/>
      <c r="C243" s="203" t="s">
        <v>783</v>
      </c>
      <c r="D243" s="203" t="s">
        <v>20</v>
      </c>
      <c r="E243" s="204" t="s">
        <v>784</v>
      </c>
      <c r="F243" s="205" t="s">
        <v>785</v>
      </c>
      <c r="G243" s="206" t="s">
        <v>50</v>
      </c>
      <c r="H243" s="207">
        <v>3</v>
      </c>
      <c r="I243" s="208"/>
      <c r="J243" s="208">
        <f t="shared" si="16"/>
        <v>0</v>
      </c>
      <c r="K243" s="209"/>
      <c r="L243" s="210"/>
      <c r="M243" s="211" t="s">
        <v>344</v>
      </c>
      <c r="N243" s="212" t="s">
        <v>364</v>
      </c>
      <c r="O243" s="191">
        <v>0</v>
      </c>
      <c r="P243" s="191">
        <f t="shared" si="17"/>
        <v>0</v>
      </c>
      <c r="Q243" s="191">
        <v>0</v>
      </c>
      <c r="R243" s="191">
        <f t="shared" si="18"/>
        <v>0</v>
      </c>
      <c r="S243" s="191">
        <v>0</v>
      </c>
      <c r="T243" s="192">
        <f t="shared" si="19"/>
        <v>0</v>
      </c>
      <c r="AR243" s="193" t="s">
        <v>426</v>
      </c>
      <c r="AT243" s="193" t="s">
        <v>20</v>
      </c>
      <c r="AU243" s="193" t="s">
        <v>14</v>
      </c>
      <c r="AY243" s="94" t="s">
        <v>409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94" t="s">
        <v>14</v>
      </c>
      <c r="BK243" s="194">
        <f>ROUND(I243*H243,2)</f>
        <v>0</v>
      </c>
      <c r="BL243" s="94" t="s">
        <v>416</v>
      </c>
      <c r="BM243" s="193" t="s">
        <v>786</v>
      </c>
    </row>
    <row r="244" spans="2:65" s="102" customFormat="1" ht="132">
      <c r="B244" s="182"/>
      <c r="C244" s="183" t="s">
        <v>787</v>
      </c>
      <c r="D244" s="183" t="s">
        <v>412</v>
      </c>
      <c r="E244" s="184" t="s">
        <v>788</v>
      </c>
      <c r="F244" s="185" t="s">
        <v>789</v>
      </c>
      <c r="G244" s="186" t="s">
        <v>50</v>
      </c>
      <c r="H244" s="187">
        <v>3</v>
      </c>
      <c r="I244" s="188"/>
      <c r="J244" s="188">
        <f t="shared" si="16"/>
        <v>0</v>
      </c>
      <c r="K244" s="189"/>
      <c r="L244" s="103"/>
      <c r="M244" s="190" t="s">
        <v>344</v>
      </c>
      <c r="N244" s="152" t="s">
        <v>364</v>
      </c>
      <c r="O244" s="191">
        <v>0.13000999999999999</v>
      </c>
      <c r="P244" s="191">
        <f t="shared" si="17"/>
        <v>0.39002999999999999</v>
      </c>
      <c r="Q244" s="191">
        <v>0</v>
      </c>
      <c r="R244" s="191">
        <f t="shared" si="18"/>
        <v>0</v>
      </c>
      <c r="S244" s="191">
        <v>0</v>
      </c>
      <c r="T244" s="192">
        <f t="shared" si="19"/>
        <v>0</v>
      </c>
      <c r="AR244" s="193" t="s">
        <v>416</v>
      </c>
      <c r="AT244" s="193" t="s">
        <v>412</v>
      </c>
      <c r="AU244" s="193" t="s">
        <v>14</v>
      </c>
      <c r="AY244" s="94" t="s">
        <v>409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94" t="s">
        <v>14</v>
      </c>
      <c r="BK244" s="194">
        <f>ROUND(I244*H244,2)</f>
        <v>0</v>
      </c>
      <c r="BL244" s="94" t="s">
        <v>416</v>
      </c>
      <c r="BM244" s="193" t="s">
        <v>790</v>
      </c>
    </row>
    <row r="245" spans="2:65" s="102" customFormat="1" ht="144">
      <c r="B245" s="182"/>
      <c r="C245" s="203" t="s">
        <v>791</v>
      </c>
      <c r="D245" s="203" t="s">
        <v>20</v>
      </c>
      <c r="E245" s="204" t="s">
        <v>792</v>
      </c>
      <c r="F245" s="205" t="s">
        <v>793</v>
      </c>
      <c r="G245" s="206" t="s">
        <v>50</v>
      </c>
      <c r="H245" s="207">
        <v>3</v>
      </c>
      <c r="I245" s="208"/>
      <c r="J245" s="208">
        <f t="shared" si="16"/>
        <v>0</v>
      </c>
      <c r="K245" s="209"/>
      <c r="L245" s="210"/>
      <c r="M245" s="211" t="s">
        <v>344</v>
      </c>
      <c r="N245" s="212" t="s">
        <v>364</v>
      </c>
      <c r="O245" s="191">
        <v>0</v>
      </c>
      <c r="P245" s="191">
        <f t="shared" si="17"/>
        <v>0</v>
      </c>
      <c r="Q245" s="191">
        <v>0</v>
      </c>
      <c r="R245" s="191">
        <f t="shared" si="18"/>
        <v>0</v>
      </c>
      <c r="S245" s="191">
        <v>0</v>
      </c>
      <c r="T245" s="192">
        <f t="shared" si="19"/>
        <v>0</v>
      </c>
      <c r="AR245" s="193" t="s">
        <v>426</v>
      </c>
      <c r="AT245" s="193" t="s">
        <v>20</v>
      </c>
      <c r="AU245" s="193" t="s">
        <v>14</v>
      </c>
      <c r="AY245" s="94" t="s">
        <v>409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94" t="s">
        <v>14</v>
      </c>
      <c r="BK245" s="194">
        <f>ROUND(I245*H245,2)</f>
        <v>0</v>
      </c>
      <c r="BL245" s="94" t="s">
        <v>416</v>
      </c>
      <c r="BM245" s="193" t="s">
        <v>794</v>
      </c>
    </row>
    <row r="246" spans="2:65" s="102" customFormat="1" ht="72">
      <c r="B246" s="182"/>
      <c r="C246" s="183" t="s">
        <v>795</v>
      </c>
      <c r="D246" s="183" t="s">
        <v>412</v>
      </c>
      <c r="E246" s="184" t="s">
        <v>796</v>
      </c>
      <c r="F246" s="185" t="s">
        <v>797</v>
      </c>
      <c r="G246" s="186" t="s">
        <v>50</v>
      </c>
      <c r="H246" s="187">
        <v>3</v>
      </c>
      <c r="I246" s="188"/>
      <c r="J246" s="188">
        <f t="shared" si="16"/>
        <v>0</v>
      </c>
      <c r="K246" s="189"/>
      <c r="L246" s="103"/>
      <c r="M246" s="190" t="s">
        <v>344</v>
      </c>
      <c r="N246" s="152" t="s">
        <v>364</v>
      </c>
      <c r="O246" s="191">
        <v>0.15</v>
      </c>
      <c r="P246" s="191">
        <f t="shared" si="17"/>
        <v>0.44999999999999996</v>
      </c>
      <c r="Q246" s="191">
        <v>0</v>
      </c>
      <c r="R246" s="191">
        <f t="shared" si="18"/>
        <v>0</v>
      </c>
      <c r="S246" s="191">
        <v>0</v>
      </c>
      <c r="T246" s="192">
        <f t="shared" si="19"/>
        <v>0</v>
      </c>
      <c r="AR246" s="193" t="s">
        <v>416</v>
      </c>
      <c r="AT246" s="193" t="s">
        <v>412</v>
      </c>
      <c r="AU246" s="193" t="s">
        <v>14</v>
      </c>
      <c r="AY246" s="94" t="s">
        <v>409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94" t="s">
        <v>14</v>
      </c>
      <c r="BK246" s="194">
        <f>ROUND(I246*H246,2)</f>
        <v>0</v>
      </c>
      <c r="BL246" s="94" t="s">
        <v>416</v>
      </c>
      <c r="BM246" s="193" t="s">
        <v>798</v>
      </c>
    </row>
    <row r="247" spans="2:65" s="102" customFormat="1" ht="144">
      <c r="B247" s="182"/>
      <c r="C247" s="203" t="s">
        <v>799</v>
      </c>
      <c r="D247" s="203" t="s">
        <v>20</v>
      </c>
      <c r="E247" s="204" t="s">
        <v>800</v>
      </c>
      <c r="F247" s="205" t="s">
        <v>801</v>
      </c>
      <c r="G247" s="206" t="s">
        <v>50</v>
      </c>
      <c r="H247" s="207">
        <v>3</v>
      </c>
      <c r="I247" s="208"/>
      <c r="J247" s="208">
        <f t="shared" si="16"/>
        <v>0</v>
      </c>
      <c r="K247" s="209"/>
      <c r="L247" s="210"/>
      <c r="M247" s="211" t="s">
        <v>344</v>
      </c>
      <c r="N247" s="212" t="s">
        <v>364</v>
      </c>
      <c r="O247" s="191">
        <v>0</v>
      </c>
      <c r="P247" s="191">
        <f t="shared" si="17"/>
        <v>0</v>
      </c>
      <c r="Q247" s="191">
        <v>0</v>
      </c>
      <c r="R247" s="191">
        <f t="shared" si="18"/>
        <v>0</v>
      </c>
      <c r="S247" s="191">
        <v>0</v>
      </c>
      <c r="T247" s="192">
        <f t="shared" si="19"/>
        <v>0</v>
      </c>
      <c r="AR247" s="193" t="s">
        <v>426</v>
      </c>
      <c r="AT247" s="193" t="s">
        <v>20</v>
      </c>
      <c r="AU247" s="193" t="s">
        <v>14</v>
      </c>
      <c r="AY247" s="94" t="s">
        <v>409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94" t="s">
        <v>14</v>
      </c>
      <c r="BK247" s="194">
        <f>ROUND(I247*H247,2)</f>
        <v>0</v>
      </c>
      <c r="BL247" s="94" t="s">
        <v>416</v>
      </c>
      <c r="BM247" s="193" t="s">
        <v>802</v>
      </c>
    </row>
    <row r="248" spans="2:65" s="102" customFormat="1" ht="60">
      <c r="B248" s="182"/>
      <c r="C248" s="183" t="s">
        <v>803</v>
      </c>
      <c r="D248" s="183" t="s">
        <v>412</v>
      </c>
      <c r="E248" s="184" t="s">
        <v>804</v>
      </c>
      <c r="F248" s="185" t="s">
        <v>805</v>
      </c>
      <c r="G248" s="186" t="s">
        <v>50</v>
      </c>
      <c r="H248" s="187">
        <v>2</v>
      </c>
      <c r="I248" s="188"/>
      <c r="J248" s="188">
        <f t="shared" si="16"/>
        <v>0</v>
      </c>
      <c r="K248" s="189"/>
      <c r="L248" s="103"/>
      <c r="M248" s="190" t="s">
        <v>344</v>
      </c>
      <c r="N248" s="152" t="s">
        <v>364</v>
      </c>
      <c r="O248" s="191">
        <v>0.10001</v>
      </c>
      <c r="P248" s="191">
        <f t="shared" si="17"/>
        <v>0.20002</v>
      </c>
      <c r="Q248" s="191">
        <v>0</v>
      </c>
      <c r="R248" s="191">
        <f t="shared" si="18"/>
        <v>0</v>
      </c>
      <c r="S248" s="191">
        <v>0</v>
      </c>
      <c r="T248" s="192">
        <f t="shared" si="19"/>
        <v>0</v>
      </c>
      <c r="AR248" s="193" t="s">
        <v>416</v>
      </c>
      <c r="AT248" s="193" t="s">
        <v>412</v>
      </c>
      <c r="AU248" s="193" t="s">
        <v>14</v>
      </c>
      <c r="AY248" s="94" t="s">
        <v>409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94" t="s">
        <v>14</v>
      </c>
      <c r="BK248" s="194">
        <f>ROUND(I248*H248,2)</f>
        <v>0</v>
      </c>
      <c r="BL248" s="94" t="s">
        <v>416</v>
      </c>
      <c r="BM248" s="193" t="s">
        <v>806</v>
      </c>
    </row>
    <row r="249" spans="2:65" s="102" customFormat="1" ht="60">
      <c r="B249" s="182"/>
      <c r="C249" s="203" t="s">
        <v>807</v>
      </c>
      <c r="D249" s="203" t="s">
        <v>20</v>
      </c>
      <c r="E249" s="204" t="s">
        <v>808</v>
      </c>
      <c r="F249" s="205" t="s">
        <v>809</v>
      </c>
      <c r="G249" s="206" t="s">
        <v>50</v>
      </c>
      <c r="H249" s="207">
        <v>2</v>
      </c>
      <c r="I249" s="208"/>
      <c r="J249" s="208">
        <f t="shared" si="16"/>
        <v>0</v>
      </c>
      <c r="K249" s="209"/>
      <c r="L249" s="210"/>
      <c r="M249" s="211" t="s">
        <v>344</v>
      </c>
      <c r="N249" s="212" t="s">
        <v>364</v>
      </c>
      <c r="O249" s="191">
        <v>0</v>
      </c>
      <c r="P249" s="191">
        <f t="shared" si="17"/>
        <v>0</v>
      </c>
      <c r="Q249" s="191">
        <v>1.8000000000000001E-4</v>
      </c>
      <c r="R249" s="191">
        <f t="shared" si="18"/>
        <v>3.6000000000000002E-4</v>
      </c>
      <c r="S249" s="191">
        <v>0</v>
      </c>
      <c r="T249" s="192">
        <f t="shared" si="19"/>
        <v>0</v>
      </c>
      <c r="AR249" s="193" t="s">
        <v>426</v>
      </c>
      <c r="AT249" s="193" t="s">
        <v>20</v>
      </c>
      <c r="AU249" s="193" t="s">
        <v>14</v>
      </c>
      <c r="AY249" s="94" t="s">
        <v>409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94" t="s">
        <v>14</v>
      </c>
      <c r="BK249" s="194">
        <f>ROUND(I249*H249,2)</f>
        <v>0</v>
      </c>
      <c r="BL249" s="94" t="s">
        <v>416</v>
      </c>
      <c r="BM249" s="193" t="s">
        <v>810</v>
      </c>
    </row>
    <row r="250" spans="2:65" s="102" customFormat="1" ht="60">
      <c r="B250" s="182"/>
      <c r="C250" s="183" t="s">
        <v>811</v>
      </c>
      <c r="D250" s="183" t="s">
        <v>412</v>
      </c>
      <c r="E250" s="184" t="s">
        <v>812</v>
      </c>
      <c r="F250" s="185" t="s">
        <v>813</v>
      </c>
      <c r="G250" s="186" t="s">
        <v>50</v>
      </c>
      <c r="H250" s="187">
        <v>2</v>
      </c>
      <c r="I250" s="188"/>
      <c r="J250" s="188">
        <f t="shared" si="16"/>
        <v>0</v>
      </c>
      <c r="K250" s="189"/>
      <c r="L250" s="103"/>
      <c r="M250" s="190" t="s">
        <v>344</v>
      </c>
      <c r="N250" s="152" t="s">
        <v>364</v>
      </c>
      <c r="O250" s="191">
        <v>0.15303</v>
      </c>
      <c r="P250" s="191">
        <f t="shared" si="17"/>
        <v>0.30606</v>
      </c>
      <c r="Q250" s="191">
        <v>1.0000000000000001E-5</v>
      </c>
      <c r="R250" s="191">
        <f t="shared" si="18"/>
        <v>2.0000000000000002E-5</v>
      </c>
      <c r="S250" s="191">
        <v>0</v>
      </c>
      <c r="T250" s="192">
        <f t="shared" si="19"/>
        <v>0</v>
      </c>
      <c r="AR250" s="193" t="s">
        <v>416</v>
      </c>
      <c r="AT250" s="193" t="s">
        <v>412</v>
      </c>
      <c r="AU250" s="193" t="s">
        <v>14</v>
      </c>
      <c r="AY250" s="94" t="s">
        <v>409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94" t="s">
        <v>14</v>
      </c>
      <c r="BK250" s="194">
        <f>ROUND(I250*H250,2)</f>
        <v>0</v>
      </c>
      <c r="BL250" s="94" t="s">
        <v>416</v>
      </c>
      <c r="BM250" s="193" t="s">
        <v>814</v>
      </c>
    </row>
    <row r="251" spans="2:65" s="102" customFormat="1" ht="48">
      <c r="B251" s="182"/>
      <c r="C251" s="203" t="s">
        <v>815</v>
      </c>
      <c r="D251" s="203" t="s">
        <v>20</v>
      </c>
      <c r="E251" s="204" t="s">
        <v>816</v>
      </c>
      <c r="F251" s="205" t="s">
        <v>817</v>
      </c>
      <c r="G251" s="206" t="s">
        <v>50</v>
      </c>
      <c r="H251" s="207">
        <v>2</v>
      </c>
      <c r="I251" s="208"/>
      <c r="J251" s="208">
        <f t="shared" si="16"/>
        <v>0</v>
      </c>
      <c r="K251" s="209"/>
      <c r="L251" s="210"/>
      <c r="M251" s="211" t="s">
        <v>344</v>
      </c>
      <c r="N251" s="212" t="s">
        <v>364</v>
      </c>
      <c r="O251" s="191">
        <v>0</v>
      </c>
      <c r="P251" s="191">
        <f t="shared" si="17"/>
        <v>0</v>
      </c>
      <c r="Q251" s="191">
        <v>4.4999999999999999E-4</v>
      </c>
      <c r="R251" s="191">
        <f t="shared" si="18"/>
        <v>8.9999999999999998E-4</v>
      </c>
      <c r="S251" s="191">
        <v>0</v>
      </c>
      <c r="T251" s="192">
        <f t="shared" si="19"/>
        <v>0</v>
      </c>
      <c r="AR251" s="193" t="s">
        <v>426</v>
      </c>
      <c r="AT251" s="193" t="s">
        <v>20</v>
      </c>
      <c r="AU251" s="193" t="s">
        <v>14</v>
      </c>
      <c r="AY251" s="94" t="s">
        <v>409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94" t="s">
        <v>14</v>
      </c>
      <c r="BK251" s="194">
        <f>ROUND(I251*H251,2)</f>
        <v>0</v>
      </c>
      <c r="BL251" s="94" t="s">
        <v>416</v>
      </c>
      <c r="BM251" s="193" t="s">
        <v>818</v>
      </c>
    </row>
    <row r="252" spans="2:65" s="102" customFormat="1" ht="60">
      <c r="B252" s="182"/>
      <c r="C252" s="183" t="s">
        <v>819</v>
      </c>
      <c r="D252" s="183" t="s">
        <v>412</v>
      </c>
      <c r="E252" s="184" t="s">
        <v>820</v>
      </c>
      <c r="F252" s="185" t="s">
        <v>821</v>
      </c>
      <c r="G252" s="186" t="s">
        <v>50</v>
      </c>
      <c r="H252" s="187">
        <v>2</v>
      </c>
      <c r="I252" s="188"/>
      <c r="J252" s="188">
        <f t="shared" si="16"/>
        <v>0</v>
      </c>
      <c r="K252" s="189"/>
      <c r="L252" s="103"/>
      <c r="M252" s="190" t="s">
        <v>344</v>
      </c>
      <c r="N252" s="152" t="s">
        <v>364</v>
      </c>
      <c r="O252" s="191">
        <v>0.17404</v>
      </c>
      <c r="P252" s="191">
        <f t="shared" si="17"/>
        <v>0.34808</v>
      </c>
      <c r="Q252" s="191">
        <v>1.0000000000000001E-5</v>
      </c>
      <c r="R252" s="191">
        <f t="shared" si="18"/>
        <v>2.0000000000000002E-5</v>
      </c>
      <c r="S252" s="191">
        <v>0</v>
      </c>
      <c r="T252" s="192">
        <f t="shared" si="19"/>
        <v>0</v>
      </c>
      <c r="AR252" s="193" t="s">
        <v>416</v>
      </c>
      <c r="AT252" s="193" t="s">
        <v>412</v>
      </c>
      <c r="AU252" s="193" t="s">
        <v>14</v>
      </c>
      <c r="AY252" s="94" t="s">
        <v>409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94" t="s">
        <v>14</v>
      </c>
      <c r="BK252" s="194">
        <f>ROUND(I252*H252,2)</f>
        <v>0</v>
      </c>
      <c r="BL252" s="94" t="s">
        <v>416</v>
      </c>
      <c r="BM252" s="193" t="s">
        <v>822</v>
      </c>
    </row>
    <row r="253" spans="2:65" s="102" customFormat="1" ht="60">
      <c r="B253" s="182"/>
      <c r="C253" s="203" t="s">
        <v>823</v>
      </c>
      <c r="D253" s="203" t="s">
        <v>20</v>
      </c>
      <c r="E253" s="204" t="s">
        <v>824</v>
      </c>
      <c r="F253" s="205" t="s">
        <v>825</v>
      </c>
      <c r="G253" s="206" t="s">
        <v>50</v>
      </c>
      <c r="H253" s="207">
        <v>2</v>
      </c>
      <c r="I253" s="208"/>
      <c r="J253" s="208">
        <f t="shared" si="16"/>
        <v>0</v>
      </c>
      <c r="K253" s="209"/>
      <c r="L253" s="210"/>
      <c r="M253" s="211" t="s">
        <v>344</v>
      </c>
      <c r="N253" s="212" t="s">
        <v>364</v>
      </c>
      <c r="O253" s="191">
        <v>0</v>
      </c>
      <c r="P253" s="191">
        <f t="shared" si="17"/>
        <v>0</v>
      </c>
      <c r="Q253" s="191">
        <v>6.4000000000000005E-4</v>
      </c>
      <c r="R253" s="191">
        <f t="shared" si="18"/>
        <v>1.2800000000000001E-3</v>
      </c>
      <c r="S253" s="191">
        <v>0</v>
      </c>
      <c r="T253" s="192">
        <f t="shared" si="19"/>
        <v>0</v>
      </c>
      <c r="AR253" s="193" t="s">
        <v>426</v>
      </c>
      <c r="AT253" s="193" t="s">
        <v>20</v>
      </c>
      <c r="AU253" s="193" t="s">
        <v>14</v>
      </c>
      <c r="AY253" s="94" t="s">
        <v>409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94" t="s">
        <v>14</v>
      </c>
      <c r="BK253" s="194">
        <f>ROUND(I253*H253,2)</f>
        <v>0</v>
      </c>
      <c r="BL253" s="94" t="s">
        <v>416</v>
      </c>
      <c r="BM253" s="193" t="s">
        <v>826</v>
      </c>
    </row>
    <row r="254" spans="2:65" s="102" customFormat="1" ht="60">
      <c r="B254" s="182"/>
      <c r="C254" s="183" t="s">
        <v>827</v>
      </c>
      <c r="D254" s="183" t="s">
        <v>412</v>
      </c>
      <c r="E254" s="184" t="s">
        <v>828</v>
      </c>
      <c r="F254" s="185" t="s">
        <v>829</v>
      </c>
      <c r="G254" s="186" t="s">
        <v>50</v>
      </c>
      <c r="H254" s="187">
        <v>2</v>
      </c>
      <c r="I254" s="188"/>
      <c r="J254" s="188">
        <f t="shared" si="16"/>
        <v>0</v>
      </c>
      <c r="K254" s="189"/>
      <c r="L254" s="103"/>
      <c r="M254" s="190" t="s">
        <v>344</v>
      </c>
      <c r="N254" s="152" t="s">
        <v>364</v>
      </c>
      <c r="O254" s="191">
        <v>0.20005999999999999</v>
      </c>
      <c r="P254" s="191">
        <f t="shared" si="17"/>
        <v>0.40011999999999998</v>
      </c>
      <c r="Q254" s="191">
        <v>1.0000000000000001E-5</v>
      </c>
      <c r="R254" s="191">
        <f t="shared" si="18"/>
        <v>2.0000000000000002E-5</v>
      </c>
      <c r="S254" s="191">
        <v>0</v>
      </c>
      <c r="T254" s="192">
        <f t="shared" si="19"/>
        <v>0</v>
      </c>
      <c r="AR254" s="193" t="s">
        <v>416</v>
      </c>
      <c r="AT254" s="193" t="s">
        <v>412</v>
      </c>
      <c r="AU254" s="193" t="s">
        <v>14</v>
      </c>
      <c r="AY254" s="94" t="s">
        <v>409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94" t="s">
        <v>14</v>
      </c>
      <c r="BK254" s="194">
        <f>ROUND(I254*H254,2)</f>
        <v>0</v>
      </c>
      <c r="BL254" s="94" t="s">
        <v>416</v>
      </c>
      <c r="BM254" s="193" t="s">
        <v>830</v>
      </c>
    </row>
    <row r="255" spans="2:65" s="102" customFormat="1" ht="60">
      <c r="B255" s="182"/>
      <c r="C255" s="203" t="s">
        <v>831</v>
      </c>
      <c r="D255" s="203" t="s">
        <v>20</v>
      </c>
      <c r="E255" s="204" t="s">
        <v>832</v>
      </c>
      <c r="F255" s="205" t="s">
        <v>833</v>
      </c>
      <c r="G255" s="206" t="s">
        <v>50</v>
      </c>
      <c r="H255" s="207">
        <v>2</v>
      </c>
      <c r="I255" s="208"/>
      <c r="J255" s="208">
        <f t="shared" si="16"/>
        <v>0</v>
      </c>
      <c r="K255" s="209"/>
      <c r="L255" s="210"/>
      <c r="M255" s="211" t="s">
        <v>344</v>
      </c>
      <c r="N255" s="212" t="s">
        <v>364</v>
      </c>
      <c r="O255" s="191">
        <v>0</v>
      </c>
      <c r="P255" s="191">
        <f t="shared" si="17"/>
        <v>0</v>
      </c>
      <c r="Q255" s="191">
        <v>1.01E-3</v>
      </c>
      <c r="R255" s="191">
        <f t="shared" si="18"/>
        <v>2.0200000000000001E-3</v>
      </c>
      <c r="S255" s="191">
        <v>0</v>
      </c>
      <c r="T255" s="192">
        <f t="shared" si="19"/>
        <v>0</v>
      </c>
      <c r="AR255" s="193" t="s">
        <v>426</v>
      </c>
      <c r="AT255" s="193" t="s">
        <v>20</v>
      </c>
      <c r="AU255" s="193" t="s">
        <v>14</v>
      </c>
      <c r="AY255" s="94" t="s">
        <v>409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94" t="s">
        <v>14</v>
      </c>
      <c r="BK255" s="194">
        <f>ROUND(I255*H255,2)</f>
        <v>0</v>
      </c>
      <c r="BL255" s="94" t="s">
        <v>416</v>
      </c>
      <c r="BM255" s="193" t="s">
        <v>834</v>
      </c>
    </row>
    <row r="256" spans="2:65" s="102" customFormat="1" ht="60">
      <c r="B256" s="182"/>
      <c r="C256" s="183" t="s">
        <v>835</v>
      </c>
      <c r="D256" s="183" t="s">
        <v>412</v>
      </c>
      <c r="E256" s="184" t="s">
        <v>836</v>
      </c>
      <c r="F256" s="185" t="s">
        <v>837</v>
      </c>
      <c r="G256" s="186" t="s">
        <v>50</v>
      </c>
      <c r="H256" s="187">
        <v>2</v>
      </c>
      <c r="I256" s="188"/>
      <c r="J256" s="188">
        <f t="shared" si="16"/>
        <v>0</v>
      </c>
      <c r="K256" s="189"/>
      <c r="L256" s="103"/>
      <c r="M256" s="190" t="s">
        <v>344</v>
      </c>
      <c r="N256" s="152" t="s">
        <v>364</v>
      </c>
      <c r="O256" s="191">
        <v>0.22708999999999999</v>
      </c>
      <c r="P256" s="191">
        <f t="shared" si="17"/>
        <v>0.45417999999999997</v>
      </c>
      <c r="Q256" s="191">
        <v>5.0000000000000002E-5</v>
      </c>
      <c r="R256" s="191">
        <f t="shared" si="18"/>
        <v>1E-4</v>
      </c>
      <c r="S256" s="191">
        <v>0</v>
      </c>
      <c r="T256" s="192">
        <f t="shared" si="19"/>
        <v>0</v>
      </c>
      <c r="AR256" s="193" t="s">
        <v>416</v>
      </c>
      <c r="AT256" s="193" t="s">
        <v>412</v>
      </c>
      <c r="AU256" s="193" t="s">
        <v>14</v>
      </c>
      <c r="AY256" s="94" t="s">
        <v>409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94" t="s">
        <v>14</v>
      </c>
      <c r="BK256" s="194">
        <f>ROUND(I256*H256,2)</f>
        <v>0</v>
      </c>
      <c r="BL256" s="94" t="s">
        <v>416</v>
      </c>
      <c r="BM256" s="193" t="s">
        <v>838</v>
      </c>
    </row>
    <row r="257" spans="2:65" s="102" customFormat="1" ht="96">
      <c r="B257" s="182"/>
      <c r="C257" s="203" t="s">
        <v>839</v>
      </c>
      <c r="D257" s="203" t="s">
        <v>20</v>
      </c>
      <c r="E257" s="204" t="s">
        <v>840</v>
      </c>
      <c r="F257" s="205" t="s">
        <v>841</v>
      </c>
      <c r="G257" s="206" t="s">
        <v>50</v>
      </c>
      <c r="H257" s="207">
        <v>2</v>
      </c>
      <c r="I257" s="208"/>
      <c r="J257" s="208">
        <f t="shared" si="16"/>
        <v>0</v>
      </c>
      <c r="K257" s="209"/>
      <c r="L257" s="210"/>
      <c r="M257" s="211" t="s">
        <v>344</v>
      </c>
      <c r="N257" s="212" t="s">
        <v>364</v>
      </c>
      <c r="O257" s="191">
        <v>0</v>
      </c>
      <c r="P257" s="191">
        <f t="shared" si="17"/>
        <v>0</v>
      </c>
      <c r="Q257" s="191">
        <v>1.0300000000000001E-3</v>
      </c>
      <c r="R257" s="191">
        <f t="shared" si="18"/>
        <v>2.0600000000000002E-3</v>
      </c>
      <c r="S257" s="191">
        <v>0</v>
      </c>
      <c r="T257" s="192">
        <f t="shared" si="19"/>
        <v>0</v>
      </c>
      <c r="AR257" s="193" t="s">
        <v>426</v>
      </c>
      <c r="AT257" s="193" t="s">
        <v>20</v>
      </c>
      <c r="AU257" s="193" t="s">
        <v>14</v>
      </c>
      <c r="AY257" s="94" t="s">
        <v>409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94" t="s">
        <v>14</v>
      </c>
      <c r="BK257" s="194">
        <f>ROUND(I257*H257,2)</f>
        <v>0</v>
      </c>
      <c r="BL257" s="94" t="s">
        <v>416</v>
      </c>
      <c r="BM257" s="193" t="s">
        <v>842</v>
      </c>
    </row>
    <row r="258" spans="2:65" s="102" customFormat="1" ht="60">
      <c r="B258" s="182"/>
      <c r="C258" s="183" t="s">
        <v>843</v>
      </c>
      <c r="D258" s="183" t="s">
        <v>412</v>
      </c>
      <c r="E258" s="184" t="s">
        <v>844</v>
      </c>
      <c r="F258" s="185" t="s">
        <v>845</v>
      </c>
      <c r="G258" s="186" t="s">
        <v>50</v>
      </c>
      <c r="H258" s="187">
        <v>1</v>
      </c>
      <c r="I258" s="188"/>
      <c r="J258" s="188">
        <f t="shared" si="16"/>
        <v>0</v>
      </c>
      <c r="K258" s="189"/>
      <c r="L258" s="103"/>
      <c r="M258" s="190" t="s">
        <v>344</v>
      </c>
      <c r="N258" s="152" t="s">
        <v>364</v>
      </c>
      <c r="O258" s="191">
        <v>0.26812999999999998</v>
      </c>
      <c r="P258" s="191">
        <f t="shared" si="17"/>
        <v>0.26812999999999998</v>
      </c>
      <c r="Q258" s="191">
        <v>6.0000000000000002E-5</v>
      </c>
      <c r="R258" s="191">
        <f t="shared" si="18"/>
        <v>6.0000000000000002E-5</v>
      </c>
      <c r="S258" s="191">
        <v>0</v>
      </c>
      <c r="T258" s="192">
        <f t="shared" si="19"/>
        <v>0</v>
      </c>
      <c r="AR258" s="193" t="s">
        <v>416</v>
      </c>
      <c r="AT258" s="193" t="s">
        <v>412</v>
      </c>
      <c r="AU258" s="193" t="s">
        <v>14</v>
      </c>
      <c r="AY258" s="94" t="s">
        <v>409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94" t="s">
        <v>14</v>
      </c>
      <c r="BK258" s="194">
        <f>ROUND(I258*H258,2)</f>
        <v>0</v>
      </c>
      <c r="BL258" s="94" t="s">
        <v>416</v>
      </c>
      <c r="BM258" s="193" t="s">
        <v>846</v>
      </c>
    </row>
    <row r="259" spans="2:65" s="102" customFormat="1" ht="108">
      <c r="B259" s="182"/>
      <c r="C259" s="203" t="s">
        <v>847</v>
      </c>
      <c r="D259" s="203" t="s">
        <v>20</v>
      </c>
      <c r="E259" s="204" t="s">
        <v>848</v>
      </c>
      <c r="F259" s="205" t="s">
        <v>849</v>
      </c>
      <c r="G259" s="206" t="s">
        <v>50</v>
      </c>
      <c r="H259" s="207">
        <v>1</v>
      </c>
      <c r="I259" s="208"/>
      <c r="J259" s="208">
        <f t="shared" si="16"/>
        <v>0</v>
      </c>
      <c r="K259" s="209"/>
      <c r="L259" s="210"/>
      <c r="M259" s="211" t="s">
        <v>344</v>
      </c>
      <c r="N259" s="212" t="s">
        <v>364</v>
      </c>
      <c r="O259" s="191">
        <v>0</v>
      </c>
      <c r="P259" s="191">
        <f t="shared" si="17"/>
        <v>0</v>
      </c>
      <c r="Q259" s="191">
        <v>1.57E-3</v>
      </c>
      <c r="R259" s="191">
        <f t="shared" si="18"/>
        <v>1.57E-3</v>
      </c>
      <c r="S259" s="191">
        <v>0</v>
      </c>
      <c r="T259" s="192">
        <f t="shared" si="19"/>
        <v>0</v>
      </c>
      <c r="AR259" s="193" t="s">
        <v>426</v>
      </c>
      <c r="AT259" s="193" t="s">
        <v>20</v>
      </c>
      <c r="AU259" s="193" t="s">
        <v>14</v>
      </c>
      <c r="AY259" s="94" t="s">
        <v>409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94" t="s">
        <v>14</v>
      </c>
      <c r="BK259" s="194">
        <f>ROUND(I259*H259,2)</f>
        <v>0</v>
      </c>
      <c r="BL259" s="94" t="s">
        <v>416</v>
      </c>
      <c r="BM259" s="193" t="s">
        <v>850</v>
      </c>
    </row>
    <row r="260" spans="2:65" s="102" customFormat="1" ht="60">
      <c r="B260" s="182"/>
      <c r="C260" s="183" t="s">
        <v>851</v>
      </c>
      <c r="D260" s="183" t="s">
        <v>412</v>
      </c>
      <c r="E260" s="184" t="s">
        <v>852</v>
      </c>
      <c r="F260" s="185" t="s">
        <v>853</v>
      </c>
      <c r="G260" s="186" t="s">
        <v>50</v>
      </c>
      <c r="H260" s="187">
        <v>1</v>
      </c>
      <c r="I260" s="188"/>
      <c r="J260" s="188">
        <f t="shared" si="16"/>
        <v>0</v>
      </c>
      <c r="K260" s="189"/>
      <c r="L260" s="103"/>
      <c r="M260" s="190" t="s">
        <v>344</v>
      </c>
      <c r="N260" s="152" t="s">
        <v>364</v>
      </c>
      <c r="O260" s="191">
        <v>0.16502</v>
      </c>
      <c r="P260" s="191">
        <f t="shared" si="17"/>
        <v>0.16502</v>
      </c>
      <c r="Q260" s="191">
        <v>1.0000000000000001E-5</v>
      </c>
      <c r="R260" s="191">
        <f t="shared" si="18"/>
        <v>1.0000000000000001E-5</v>
      </c>
      <c r="S260" s="191">
        <v>0</v>
      </c>
      <c r="T260" s="192">
        <f t="shared" si="19"/>
        <v>0</v>
      </c>
      <c r="AR260" s="193" t="s">
        <v>416</v>
      </c>
      <c r="AT260" s="193" t="s">
        <v>412</v>
      </c>
      <c r="AU260" s="193" t="s">
        <v>14</v>
      </c>
      <c r="AY260" s="94" t="s">
        <v>409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94" t="s">
        <v>14</v>
      </c>
      <c r="BK260" s="194">
        <f>ROUND(I260*H260,2)</f>
        <v>0</v>
      </c>
      <c r="BL260" s="94" t="s">
        <v>416</v>
      </c>
      <c r="BM260" s="193" t="s">
        <v>854</v>
      </c>
    </row>
    <row r="261" spans="2:65" s="102" customFormat="1" ht="96">
      <c r="B261" s="182"/>
      <c r="C261" s="203" t="s">
        <v>855</v>
      </c>
      <c r="D261" s="203" t="s">
        <v>20</v>
      </c>
      <c r="E261" s="204" t="s">
        <v>856</v>
      </c>
      <c r="F261" s="205" t="s">
        <v>857</v>
      </c>
      <c r="G261" s="206" t="s">
        <v>50</v>
      </c>
      <c r="H261" s="207">
        <v>1</v>
      </c>
      <c r="I261" s="208"/>
      <c r="J261" s="208">
        <f t="shared" si="16"/>
        <v>0</v>
      </c>
      <c r="K261" s="209"/>
      <c r="L261" s="210"/>
      <c r="M261" s="211" t="s">
        <v>344</v>
      </c>
      <c r="N261" s="212" t="s">
        <v>364</v>
      </c>
      <c r="O261" s="191">
        <v>0</v>
      </c>
      <c r="P261" s="191">
        <f t="shared" si="17"/>
        <v>0</v>
      </c>
      <c r="Q261" s="191">
        <v>2.5999999999999998E-4</v>
      </c>
      <c r="R261" s="191">
        <f t="shared" si="18"/>
        <v>2.5999999999999998E-4</v>
      </c>
      <c r="S261" s="191">
        <v>0</v>
      </c>
      <c r="T261" s="192">
        <f t="shared" si="19"/>
        <v>0</v>
      </c>
      <c r="AR261" s="193" t="s">
        <v>426</v>
      </c>
      <c r="AT261" s="193" t="s">
        <v>20</v>
      </c>
      <c r="AU261" s="193" t="s">
        <v>14</v>
      </c>
      <c r="AY261" s="94" t="s">
        <v>409</v>
      </c>
      <c r="BE261" s="194">
        <f>IF(N261="základná",J261,0)</f>
        <v>0</v>
      </c>
      <c r="BF261" s="194">
        <f>IF(N261="znížená",J261,0)</f>
        <v>0</v>
      </c>
      <c r="BG261" s="194">
        <f>IF(N261="zákl. prenesená",J261,0)</f>
        <v>0</v>
      </c>
      <c r="BH261" s="194">
        <f>IF(N261="zníž. prenesená",J261,0)</f>
        <v>0</v>
      </c>
      <c r="BI261" s="194">
        <f>IF(N261="nulová",J261,0)</f>
        <v>0</v>
      </c>
      <c r="BJ261" s="94" t="s">
        <v>14</v>
      </c>
      <c r="BK261" s="194">
        <f>ROUND(I261*H261,2)</f>
        <v>0</v>
      </c>
      <c r="BL261" s="94" t="s">
        <v>416</v>
      </c>
      <c r="BM261" s="193" t="s">
        <v>858</v>
      </c>
    </row>
    <row r="262" spans="2:65" s="102" customFormat="1" ht="60">
      <c r="B262" s="182"/>
      <c r="C262" s="183" t="s">
        <v>859</v>
      </c>
      <c r="D262" s="183" t="s">
        <v>412</v>
      </c>
      <c r="E262" s="184" t="s">
        <v>860</v>
      </c>
      <c r="F262" s="185" t="s">
        <v>861</v>
      </c>
      <c r="G262" s="186" t="s">
        <v>50</v>
      </c>
      <c r="H262" s="187">
        <v>1</v>
      </c>
      <c r="I262" s="188"/>
      <c r="J262" s="188">
        <f t="shared" si="16"/>
        <v>0</v>
      </c>
      <c r="K262" s="189"/>
      <c r="L262" s="103"/>
      <c r="M262" s="190" t="s">
        <v>344</v>
      </c>
      <c r="N262" s="152" t="s">
        <v>364</v>
      </c>
      <c r="O262" s="191">
        <v>0.17504</v>
      </c>
      <c r="P262" s="191">
        <f t="shared" si="17"/>
        <v>0.17504</v>
      </c>
      <c r="Q262" s="191">
        <v>2.0000000000000002E-5</v>
      </c>
      <c r="R262" s="191">
        <f t="shared" si="18"/>
        <v>2.0000000000000002E-5</v>
      </c>
      <c r="S262" s="191">
        <v>0</v>
      </c>
      <c r="T262" s="192">
        <f t="shared" si="19"/>
        <v>0</v>
      </c>
      <c r="AR262" s="193" t="s">
        <v>416</v>
      </c>
      <c r="AT262" s="193" t="s">
        <v>412</v>
      </c>
      <c r="AU262" s="193" t="s">
        <v>14</v>
      </c>
      <c r="AY262" s="94" t="s">
        <v>409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94" t="s">
        <v>14</v>
      </c>
      <c r="BK262" s="194">
        <f>ROUND(I262*H262,2)</f>
        <v>0</v>
      </c>
      <c r="BL262" s="94" t="s">
        <v>416</v>
      </c>
      <c r="BM262" s="193" t="s">
        <v>862</v>
      </c>
    </row>
    <row r="263" spans="2:65" s="102" customFormat="1" ht="96">
      <c r="B263" s="182"/>
      <c r="C263" s="203" t="s">
        <v>863</v>
      </c>
      <c r="D263" s="203" t="s">
        <v>20</v>
      </c>
      <c r="E263" s="204" t="s">
        <v>864</v>
      </c>
      <c r="F263" s="205" t="s">
        <v>865</v>
      </c>
      <c r="G263" s="206" t="s">
        <v>50</v>
      </c>
      <c r="H263" s="207">
        <v>1</v>
      </c>
      <c r="I263" s="208"/>
      <c r="J263" s="208">
        <f t="shared" si="16"/>
        <v>0</v>
      </c>
      <c r="K263" s="209"/>
      <c r="L263" s="210"/>
      <c r="M263" s="211" t="s">
        <v>344</v>
      </c>
      <c r="N263" s="212" t="s">
        <v>364</v>
      </c>
      <c r="O263" s="191">
        <v>0</v>
      </c>
      <c r="P263" s="191">
        <f t="shared" si="17"/>
        <v>0</v>
      </c>
      <c r="Q263" s="191">
        <v>5.4000000000000001E-4</v>
      </c>
      <c r="R263" s="191">
        <f t="shared" si="18"/>
        <v>5.4000000000000001E-4</v>
      </c>
      <c r="S263" s="191">
        <v>0</v>
      </c>
      <c r="T263" s="192">
        <f t="shared" si="19"/>
        <v>0</v>
      </c>
      <c r="AR263" s="193" t="s">
        <v>426</v>
      </c>
      <c r="AT263" s="193" t="s">
        <v>20</v>
      </c>
      <c r="AU263" s="193" t="s">
        <v>14</v>
      </c>
      <c r="AY263" s="94" t="s">
        <v>409</v>
      </c>
      <c r="BE263" s="194">
        <f>IF(N263="základná",J263,0)</f>
        <v>0</v>
      </c>
      <c r="BF263" s="194">
        <f>IF(N263="znížená",J263,0)</f>
        <v>0</v>
      </c>
      <c r="BG263" s="194">
        <f>IF(N263="zákl. prenesená",J263,0)</f>
        <v>0</v>
      </c>
      <c r="BH263" s="194">
        <f>IF(N263="zníž. prenesená",J263,0)</f>
        <v>0</v>
      </c>
      <c r="BI263" s="194">
        <f>IF(N263="nulová",J263,0)</f>
        <v>0</v>
      </c>
      <c r="BJ263" s="94" t="s">
        <v>14</v>
      </c>
      <c r="BK263" s="194">
        <f>ROUND(I263*H263,2)</f>
        <v>0</v>
      </c>
      <c r="BL263" s="94" t="s">
        <v>416</v>
      </c>
      <c r="BM263" s="193" t="s">
        <v>866</v>
      </c>
    </row>
    <row r="264" spans="2:65" s="102" customFormat="1" ht="108">
      <c r="B264" s="182"/>
      <c r="C264" s="183" t="s">
        <v>867</v>
      </c>
      <c r="D264" s="183" t="s">
        <v>412</v>
      </c>
      <c r="E264" s="184" t="s">
        <v>868</v>
      </c>
      <c r="F264" s="185" t="s">
        <v>869</v>
      </c>
      <c r="G264" s="186" t="s">
        <v>50</v>
      </c>
      <c r="H264" s="187">
        <v>15</v>
      </c>
      <c r="I264" s="188"/>
      <c r="J264" s="188">
        <f t="shared" si="16"/>
        <v>0</v>
      </c>
      <c r="K264" s="189"/>
      <c r="L264" s="103"/>
      <c r="M264" s="190" t="s">
        <v>344</v>
      </c>
      <c r="N264" s="152" t="s">
        <v>364</v>
      </c>
      <c r="O264" s="191">
        <v>7.7280000000000001E-2</v>
      </c>
      <c r="P264" s="191">
        <f t="shared" si="17"/>
        <v>1.1592</v>
      </c>
      <c r="Q264" s="191">
        <v>4.8999999999999998E-4</v>
      </c>
      <c r="R264" s="191">
        <f t="shared" si="18"/>
        <v>7.3499999999999998E-3</v>
      </c>
      <c r="S264" s="191">
        <v>0</v>
      </c>
      <c r="T264" s="192">
        <f t="shared" si="19"/>
        <v>0</v>
      </c>
      <c r="AR264" s="193" t="s">
        <v>416</v>
      </c>
      <c r="AT264" s="193" t="s">
        <v>412</v>
      </c>
      <c r="AU264" s="193" t="s">
        <v>14</v>
      </c>
      <c r="AY264" s="94" t="s">
        <v>409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94" t="s">
        <v>14</v>
      </c>
      <c r="BK264" s="194">
        <f>ROUND(I264*H264,2)</f>
        <v>0</v>
      </c>
      <c r="BL264" s="94" t="s">
        <v>416</v>
      </c>
      <c r="BM264" s="193" t="s">
        <v>870</v>
      </c>
    </row>
    <row r="265" spans="2:65" s="102" customFormat="1" ht="96">
      <c r="B265" s="182"/>
      <c r="C265" s="183" t="s">
        <v>871</v>
      </c>
      <c r="D265" s="183" t="s">
        <v>412</v>
      </c>
      <c r="E265" s="184" t="s">
        <v>872</v>
      </c>
      <c r="F265" s="185" t="s">
        <v>873</v>
      </c>
      <c r="G265" s="186" t="s">
        <v>50</v>
      </c>
      <c r="H265" s="187">
        <v>1</v>
      </c>
      <c r="I265" s="188"/>
      <c r="J265" s="188">
        <f t="shared" si="16"/>
        <v>0</v>
      </c>
      <c r="K265" s="189"/>
      <c r="L265" s="103"/>
      <c r="M265" s="190" t="s">
        <v>344</v>
      </c>
      <c r="N265" s="152" t="s">
        <v>364</v>
      </c>
      <c r="O265" s="191">
        <v>0.41676999999999997</v>
      </c>
      <c r="P265" s="191">
        <f t="shared" si="17"/>
        <v>0.41676999999999997</v>
      </c>
      <c r="Q265" s="191">
        <v>1.31E-3</v>
      </c>
      <c r="R265" s="191">
        <f t="shared" si="18"/>
        <v>1.31E-3</v>
      </c>
      <c r="S265" s="191">
        <v>0</v>
      </c>
      <c r="T265" s="192">
        <f t="shared" si="19"/>
        <v>0</v>
      </c>
      <c r="AR265" s="193" t="s">
        <v>416</v>
      </c>
      <c r="AT265" s="193" t="s">
        <v>412</v>
      </c>
      <c r="AU265" s="193" t="s">
        <v>14</v>
      </c>
      <c r="AY265" s="94" t="s">
        <v>409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94" t="s">
        <v>14</v>
      </c>
      <c r="BK265" s="194">
        <f>ROUND(I265*H265,2)</f>
        <v>0</v>
      </c>
      <c r="BL265" s="94" t="s">
        <v>416</v>
      </c>
      <c r="BM265" s="193" t="s">
        <v>874</v>
      </c>
    </row>
    <row r="266" spans="2:65" s="102" customFormat="1" ht="84">
      <c r="B266" s="182"/>
      <c r="C266" s="203" t="s">
        <v>875</v>
      </c>
      <c r="D266" s="203" t="s">
        <v>20</v>
      </c>
      <c r="E266" s="204" t="s">
        <v>876</v>
      </c>
      <c r="F266" s="205" t="s">
        <v>877</v>
      </c>
      <c r="G266" s="206" t="s">
        <v>50</v>
      </c>
      <c r="H266" s="207">
        <v>1</v>
      </c>
      <c r="I266" s="208"/>
      <c r="J266" s="208">
        <f t="shared" si="16"/>
        <v>0</v>
      </c>
      <c r="K266" s="209"/>
      <c r="L266" s="210"/>
      <c r="M266" s="211" t="s">
        <v>344</v>
      </c>
      <c r="N266" s="212" t="s">
        <v>364</v>
      </c>
      <c r="O266" s="191">
        <v>0</v>
      </c>
      <c r="P266" s="191">
        <f t="shared" si="17"/>
        <v>0</v>
      </c>
      <c r="Q266" s="191">
        <v>2.2000000000000001E-4</v>
      </c>
      <c r="R266" s="191">
        <f t="shared" si="18"/>
        <v>2.2000000000000001E-4</v>
      </c>
      <c r="S266" s="191">
        <v>0</v>
      </c>
      <c r="T266" s="192">
        <f t="shared" si="19"/>
        <v>0</v>
      </c>
      <c r="AR266" s="193" t="s">
        <v>426</v>
      </c>
      <c r="AT266" s="193" t="s">
        <v>20</v>
      </c>
      <c r="AU266" s="193" t="s">
        <v>14</v>
      </c>
      <c r="AY266" s="94" t="s">
        <v>409</v>
      </c>
      <c r="BE266" s="194">
        <f>IF(N266="základná",J266,0)</f>
        <v>0</v>
      </c>
      <c r="BF266" s="194">
        <f>IF(N266="znížená",J266,0)</f>
        <v>0</v>
      </c>
      <c r="BG266" s="194">
        <f>IF(N266="zákl. prenesená",J266,0)</f>
        <v>0</v>
      </c>
      <c r="BH266" s="194">
        <f>IF(N266="zníž. prenesená",J266,0)</f>
        <v>0</v>
      </c>
      <c r="BI266" s="194">
        <f>IF(N266="nulová",J266,0)</f>
        <v>0</v>
      </c>
      <c r="BJ266" s="94" t="s">
        <v>14</v>
      </c>
      <c r="BK266" s="194">
        <f>ROUND(I266*H266,2)</f>
        <v>0</v>
      </c>
      <c r="BL266" s="94" t="s">
        <v>416</v>
      </c>
      <c r="BM266" s="193" t="s">
        <v>878</v>
      </c>
    </row>
    <row r="267" spans="2:65" s="102" customFormat="1" ht="84">
      <c r="B267" s="182"/>
      <c r="C267" s="183" t="s">
        <v>879</v>
      </c>
      <c r="D267" s="183" t="s">
        <v>412</v>
      </c>
      <c r="E267" s="184" t="s">
        <v>880</v>
      </c>
      <c r="F267" s="185" t="s">
        <v>881</v>
      </c>
      <c r="G267" s="186" t="s">
        <v>50</v>
      </c>
      <c r="H267" s="187">
        <v>1</v>
      </c>
      <c r="I267" s="188"/>
      <c r="J267" s="188">
        <f t="shared" si="16"/>
        <v>0</v>
      </c>
      <c r="K267" s="189"/>
      <c r="L267" s="103"/>
      <c r="M267" s="190" t="s">
        <v>344</v>
      </c>
      <c r="N267" s="152" t="s">
        <v>364</v>
      </c>
      <c r="O267" s="191">
        <v>1.2586999999999999</v>
      </c>
      <c r="P267" s="191">
        <f t="shared" si="17"/>
        <v>1.2586999999999999</v>
      </c>
      <c r="Q267" s="191">
        <v>2.9199999999999999E-3</v>
      </c>
      <c r="R267" s="191">
        <f t="shared" si="18"/>
        <v>2.9199999999999999E-3</v>
      </c>
      <c r="S267" s="191">
        <v>0</v>
      </c>
      <c r="T267" s="192">
        <f t="shared" si="19"/>
        <v>0</v>
      </c>
      <c r="AR267" s="193" t="s">
        <v>416</v>
      </c>
      <c r="AT267" s="193" t="s">
        <v>412</v>
      </c>
      <c r="AU267" s="193" t="s">
        <v>14</v>
      </c>
      <c r="AY267" s="94" t="s">
        <v>409</v>
      </c>
      <c r="BE267" s="194">
        <f>IF(N267="základná",J267,0)</f>
        <v>0</v>
      </c>
      <c r="BF267" s="194">
        <f>IF(N267="znížená",J267,0)</f>
        <v>0</v>
      </c>
      <c r="BG267" s="194">
        <f>IF(N267="zákl. prenesená",J267,0)</f>
        <v>0</v>
      </c>
      <c r="BH267" s="194">
        <f>IF(N267="zníž. prenesená",J267,0)</f>
        <v>0</v>
      </c>
      <c r="BI267" s="194">
        <f>IF(N267="nulová",J267,0)</f>
        <v>0</v>
      </c>
      <c r="BJ267" s="94" t="s">
        <v>14</v>
      </c>
      <c r="BK267" s="194">
        <f>ROUND(I267*H267,2)</f>
        <v>0</v>
      </c>
      <c r="BL267" s="94" t="s">
        <v>416</v>
      </c>
      <c r="BM267" s="193" t="s">
        <v>882</v>
      </c>
    </row>
    <row r="268" spans="2:65" s="102" customFormat="1" ht="96">
      <c r="B268" s="182"/>
      <c r="C268" s="183" t="s">
        <v>883</v>
      </c>
      <c r="D268" s="183" t="s">
        <v>412</v>
      </c>
      <c r="E268" s="184" t="s">
        <v>884</v>
      </c>
      <c r="F268" s="185" t="s">
        <v>885</v>
      </c>
      <c r="G268" s="186" t="s">
        <v>232</v>
      </c>
      <c r="H268" s="187">
        <v>2.1999999999999999E-2</v>
      </c>
      <c r="I268" s="188"/>
      <c r="J268" s="188">
        <f t="shared" si="16"/>
        <v>0</v>
      </c>
      <c r="K268" s="189"/>
      <c r="L268" s="103"/>
      <c r="M268" s="190" t="s">
        <v>344</v>
      </c>
      <c r="N268" s="152" t="s">
        <v>364</v>
      </c>
      <c r="O268" s="191">
        <v>2.4359999999999999</v>
      </c>
      <c r="P268" s="191">
        <f t="shared" si="17"/>
        <v>5.3591999999999994E-2</v>
      </c>
      <c r="Q268" s="191">
        <v>0</v>
      </c>
      <c r="R268" s="191">
        <f t="shared" si="18"/>
        <v>0</v>
      </c>
      <c r="S268" s="191">
        <v>0</v>
      </c>
      <c r="T268" s="192">
        <f t="shared" si="19"/>
        <v>0</v>
      </c>
      <c r="AR268" s="193" t="s">
        <v>416</v>
      </c>
      <c r="AT268" s="193" t="s">
        <v>412</v>
      </c>
      <c r="AU268" s="193" t="s">
        <v>14</v>
      </c>
      <c r="AY268" s="94" t="s">
        <v>409</v>
      </c>
      <c r="BE268" s="194">
        <f>IF(N268="základná",J268,0)</f>
        <v>0</v>
      </c>
      <c r="BF268" s="194">
        <f>IF(N268="znížená",J268,0)</f>
        <v>0</v>
      </c>
      <c r="BG268" s="194">
        <f>IF(N268="zákl. prenesená",J268,0)</f>
        <v>0</v>
      </c>
      <c r="BH268" s="194">
        <f>IF(N268="zníž. prenesená",J268,0)</f>
        <v>0</v>
      </c>
      <c r="BI268" s="194">
        <f>IF(N268="nulová",J268,0)</f>
        <v>0</v>
      </c>
      <c r="BJ268" s="94" t="s">
        <v>14</v>
      </c>
      <c r="BK268" s="194">
        <f>ROUND(I268*H268,2)</f>
        <v>0</v>
      </c>
      <c r="BL268" s="94" t="s">
        <v>416</v>
      </c>
      <c r="BM268" s="193" t="s">
        <v>886</v>
      </c>
    </row>
    <row r="269" spans="2:65" s="102" customFormat="1" ht="72">
      <c r="B269" s="182"/>
      <c r="C269" s="183" t="s">
        <v>887</v>
      </c>
      <c r="D269" s="183" t="s">
        <v>412</v>
      </c>
      <c r="E269" s="184" t="s">
        <v>888</v>
      </c>
      <c r="F269" s="185" t="s">
        <v>889</v>
      </c>
      <c r="G269" s="186" t="s">
        <v>204</v>
      </c>
      <c r="H269" s="187">
        <v>7.59</v>
      </c>
      <c r="I269" s="188"/>
      <c r="J269" s="188">
        <f t="shared" si="16"/>
        <v>0</v>
      </c>
      <c r="K269" s="189"/>
      <c r="L269" s="103"/>
      <c r="M269" s="190" t="s">
        <v>344</v>
      </c>
      <c r="N269" s="152" t="s">
        <v>364</v>
      </c>
      <c r="O269" s="191">
        <v>0</v>
      </c>
      <c r="P269" s="191">
        <f t="shared" si="17"/>
        <v>0</v>
      </c>
      <c r="Q269" s="191">
        <v>0</v>
      </c>
      <c r="R269" s="191">
        <f t="shared" si="18"/>
        <v>0</v>
      </c>
      <c r="S269" s="191">
        <v>0</v>
      </c>
      <c r="T269" s="192">
        <f t="shared" si="19"/>
        <v>0</v>
      </c>
      <c r="AR269" s="193" t="s">
        <v>416</v>
      </c>
      <c r="AT269" s="193" t="s">
        <v>412</v>
      </c>
      <c r="AU269" s="193" t="s">
        <v>14</v>
      </c>
      <c r="AY269" s="94" t="s">
        <v>409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94" t="s">
        <v>14</v>
      </c>
      <c r="BK269" s="194">
        <f>ROUND(I269*H269,2)</f>
        <v>0</v>
      </c>
      <c r="BL269" s="94" t="s">
        <v>416</v>
      </c>
      <c r="BM269" s="193" t="s">
        <v>890</v>
      </c>
    </row>
    <row r="270" spans="2:65" s="170" customFormat="1" ht="12.75">
      <c r="B270" s="171"/>
      <c r="D270" s="172" t="s">
        <v>406</v>
      </c>
      <c r="E270" s="180" t="s">
        <v>891</v>
      </c>
      <c r="F270" s="180" t="s">
        <v>892</v>
      </c>
      <c r="J270" s="181">
        <f>BK270</f>
        <v>0</v>
      </c>
      <c r="L270" s="171"/>
      <c r="M270" s="175"/>
      <c r="P270" s="176">
        <f>SUM(P271:P281)</f>
        <v>3.2719200000000002</v>
      </c>
      <c r="R270" s="176">
        <f>SUM(R271:R281)</f>
        <v>6.3780000000000003E-2</v>
      </c>
      <c r="T270" s="177">
        <f>SUM(T271:T281)</f>
        <v>0</v>
      </c>
      <c r="AR270" s="172" t="s">
        <v>14</v>
      </c>
      <c r="AT270" s="178" t="s">
        <v>406</v>
      </c>
      <c r="AU270" s="178" t="s">
        <v>13</v>
      </c>
      <c r="AY270" s="172" t="s">
        <v>409</v>
      </c>
      <c r="BK270" s="179">
        <f>SUM(BK271:BK281)</f>
        <v>0</v>
      </c>
    </row>
    <row r="271" spans="2:65" s="102" customFormat="1" ht="132">
      <c r="B271" s="182"/>
      <c r="C271" s="183" t="s">
        <v>893</v>
      </c>
      <c r="D271" s="183" t="s">
        <v>412</v>
      </c>
      <c r="E271" s="184" t="s">
        <v>894</v>
      </c>
      <c r="F271" s="185" t="s">
        <v>895</v>
      </c>
      <c r="G271" s="186" t="s">
        <v>50</v>
      </c>
      <c r="H271" s="187">
        <v>2</v>
      </c>
      <c r="I271" s="188"/>
      <c r="J271" s="188">
        <f>ROUND(I271*H271,2)</f>
        <v>0</v>
      </c>
      <c r="K271" s="189"/>
      <c r="L271" s="103"/>
      <c r="M271" s="190" t="s">
        <v>344</v>
      </c>
      <c r="N271" s="152" t="s">
        <v>364</v>
      </c>
      <c r="O271" s="191">
        <v>0.42319000000000001</v>
      </c>
      <c r="P271" s="191">
        <f>O271*H271</f>
        <v>0.84638000000000002</v>
      </c>
      <c r="Q271" s="191">
        <v>2.0000000000000002E-5</v>
      </c>
      <c r="R271" s="191">
        <f>Q271*H271</f>
        <v>4.0000000000000003E-5</v>
      </c>
      <c r="S271" s="191">
        <v>0</v>
      </c>
      <c r="T271" s="192">
        <f>S271*H271</f>
        <v>0</v>
      </c>
      <c r="AR271" s="193" t="s">
        <v>416</v>
      </c>
      <c r="AT271" s="193" t="s">
        <v>412</v>
      </c>
      <c r="AU271" s="193" t="s">
        <v>14</v>
      </c>
      <c r="AY271" s="94" t="s">
        <v>409</v>
      </c>
      <c r="BE271" s="194">
        <f>IF(N271="základná",J271,0)</f>
        <v>0</v>
      </c>
      <c r="BF271" s="194">
        <f>IF(N271="znížená",J271,0)</f>
        <v>0</v>
      </c>
      <c r="BG271" s="194">
        <f>IF(N271="zákl. prenesená",J271,0)</f>
        <v>0</v>
      </c>
      <c r="BH271" s="194">
        <f>IF(N271="zníž. prenesená",J271,0)</f>
        <v>0</v>
      </c>
      <c r="BI271" s="194">
        <f>IF(N271="nulová",J271,0)</f>
        <v>0</v>
      </c>
      <c r="BJ271" s="94" t="s">
        <v>14</v>
      </c>
      <c r="BK271" s="194">
        <f>ROUND(I271*H271,2)</f>
        <v>0</v>
      </c>
      <c r="BL271" s="94" t="s">
        <v>416</v>
      </c>
      <c r="BM271" s="193" t="s">
        <v>896</v>
      </c>
    </row>
    <row r="272" spans="2:65" s="195" customFormat="1" ht="11.25">
      <c r="B272" s="196"/>
      <c r="D272" s="197" t="s">
        <v>421</v>
      </c>
      <c r="E272" s="198" t="s">
        <v>344</v>
      </c>
      <c r="F272" s="199" t="s">
        <v>762</v>
      </c>
      <c r="H272" s="200">
        <v>2</v>
      </c>
      <c r="L272" s="196"/>
      <c r="M272" s="201"/>
      <c r="T272" s="202"/>
      <c r="AT272" s="198" t="s">
        <v>421</v>
      </c>
      <c r="AU272" s="198" t="s">
        <v>14</v>
      </c>
      <c r="AV272" s="195" t="s">
        <v>14</v>
      </c>
      <c r="AW272" s="195" t="s">
        <v>423</v>
      </c>
      <c r="AX272" s="195" t="s">
        <v>13</v>
      </c>
      <c r="AY272" s="198" t="s">
        <v>409</v>
      </c>
    </row>
    <row r="273" spans="2:65" s="102" customFormat="1" ht="204">
      <c r="B273" s="182"/>
      <c r="C273" s="203" t="s">
        <v>897</v>
      </c>
      <c r="D273" s="203" t="s">
        <v>20</v>
      </c>
      <c r="E273" s="204" t="s">
        <v>898</v>
      </c>
      <c r="F273" s="205" t="s">
        <v>899</v>
      </c>
      <c r="G273" s="206" t="s">
        <v>50</v>
      </c>
      <c r="H273" s="207">
        <v>1</v>
      </c>
      <c r="I273" s="208"/>
      <c r="J273" s="208">
        <f t="shared" ref="J273:J281" si="20">ROUND(I273*H273,2)</f>
        <v>0</v>
      </c>
      <c r="K273" s="209"/>
      <c r="L273" s="210"/>
      <c r="M273" s="211" t="s">
        <v>344</v>
      </c>
      <c r="N273" s="212" t="s">
        <v>364</v>
      </c>
      <c r="O273" s="191">
        <v>0</v>
      </c>
      <c r="P273" s="191">
        <f t="shared" ref="P273:P281" si="21">O273*H273</f>
        <v>0</v>
      </c>
      <c r="Q273" s="191">
        <v>1.8919999999999999E-2</v>
      </c>
      <c r="R273" s="191">
        <f t="shared" ref="R273:R281" si="22">Q273*H273</f>
        <v>1.8919999999999999E-2</v>
      </c>
      <c r="S273" s="191">
        <v>0</v>
      </c>
      <c r="T273" s="192">
        <f t="shared" ref="T273:T281" si="23">S273*H273</f>
        <v>0</v>
      </c>
      <c r="AR273" s="193" t="s">
        <v>426</v>
      </c>
      <c r="AT273" s="193" t="s">
        <v>20</v>
      </c>
      <c r="AU273" s="193" t="s">
        <v>14</v>
      </c>
      <c r="AY273" s="94" t="s">
        <v>409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94" t="s">
        <v>14</v>
      </c>
      <c r="BK273" s="194">
        <f>ROUND(I273*H273,2)</f>
        <v>0</v>
      </c>
      <c r="BL273" s="94" t="s">
        <v>416</v>
      </c>
      <c r="BM273" s="193" t="s">
        <v>900</v>
      </c>
    </row>
    <row r="274" spans="2:65" s="102" customFormat="1" ht="204">
      <c r="B274" s="182"/>
      <c r="C274" s="203" t="s">
        <v>901</v>
      </c>
      <c r="D274" s="203" t="s">
        <v>20</v>
      </c>
      <c r="E274" s="204" t="s">
        <v>902</v>
      </c>
      <c r="F274" s="205" t="s">
        <v>903</v>
      </c>
      <c r="G274" s="206" t="s">
        <v>50</v>
      </c>
      <c r="H274" s="207">
        <v>1</v>
      </c>
      <c r="I274" s="208"/>
      <c r="J274" s="208">
        <f t="shared" si="20"/>
        <v>0</v>
      </c>
      <c r="K274" s="209"/>
      <c r="L274" s="210"/>
      <c r="M274" s="211" t="s">
        <v>344</v>
      </c>
      <c r="N274" s="212" t="s">
        <v>364</v>
      </c>
      <c r="O274" s="191">
        <v>0</v>
      </c>
      <c r="P274" s="191">
        <f t="shared" si="21"/>
        <v>0</v>
      </c>
      <c r="Q274" s="191">
        <v>1.6330000000000001E-2</v>
      </c>
      <c r="R274" s="191">
        <f t="shared" si="22"/>
        <v>1.6330000000000001E-2</v>
      </c>
      <c r="S274" s="191">
        <v>0</v>
      </c>
      <c r="T274" s="192">
        <f t="shared" si="23"/>
        <v>0</v>
      </c>
      <c r="AR274" s="193" t="s">
        <v>426</v>
      </c>
      <c r="AT274" s="193" t="s">
        <v>20</v>
      </c>
      <c r="AU274" s="193" t="s">
        <v>14</v>
      </c>
      <c r="AY274" s="94" t="s">
        <v>409</v>
      </c>
      <c r="BE274" s="194">
        <f>IF(N274="základná",J274,0)</f>
        <v>0</v>
      </c>
      <c r="BF274" s="194">
        <f>IF(N274="znížená",J274,0)</f>
        <v>0</v>
      </c>
      <c r="BG274" s="194">
        <f>IF(N274="zákl. prenesená",J274,0)</f>
        <v>0</v>
      </c>
      <c r="BH274" s="194">
        <f>IF(N274="zníž. prenesená",J274,0)</f>
        <v>0</v>
      </c>
      <c r="BI274" s="194">
        <f>IF(N274="nulová",J274,0)</f>
        <v>0</v>
      </c>
      <c r="BJ274" s="94" t="s">
        <v>14</v>
      </c>
      <c r="BK274" s="194">
        <f>ROUND(I274*H274,2)</f>
        <v>0</v>
      </c>
      <c r="BL274" s="94" t="s">
        <v>416</v>
      </c>
      <c r="BM274" s="193" t="s">
        <v>904</v>
      </c>
    </row>
    <row r="275" spans="2:65" s="102" customFormat="1" ht="132">
      <c r="B275" s="182"/>
      <c r="C275" s="183" t="s">
        <v>905</v>
      </c>
      <c r="D275" s="183" t="s">
        <v>412</v>
      </c>
      <c r="E275" s="184" t="s">
        <v>906</v>
      </c>
      <c r="F275" s="185" t="s">
        <v>907</v>
      </c>
      <c r="G275" s="186" t="s">
        <v>50</v>
      </c>
      <c r="H275" s="187">
        <v>1</v>
      </c>
      <c r="I275" s="188"/>
      <c r="J275" s="188">
        <f t="shared" si="20"/>
        <v>0</v>
      </c>
      <c r="K275" s="189"/>
      <c r="L275" s="103"/>
      <c r="M275" s="190" t="s">
        <v>344</v>
      </c>
      <c r="N275" s="152" t="s">
        <v>364</v>
      </c>
      <c r="O275" s="191">
        <v>0.45323000000000002</v>
      </c>
      <c r="P275" s="191">
        <f t="shared" si="21"/>
        <v>0.45323000000000002</v>
      </c>
      <c r="Q275" s="191">
        <v>2.0000000000000002E-5</v>
      </c>
      <c r="R275" s="191">
        <f t="shared" si="22"/>
        <v>2.0000000000000002E-5</v>
      </c>
      <c r="S275" s="191">
        <v>0</v>
      </c>
      <c r="T275" s="192">
        <f t="shared" si="23"/>
        <v>0</v>
      </c>
      <c r="AR275" s="193" t="s">
        <v>416</v>
      </c>
      <c r="AT275" s="193" t="s">
        <v>412</v>
      </c>
      <c r="AU275" s="193" t="s">
        <v>14</v>
      </c>
      <c r="AY275" s="94" t="s">
        <v>409</v>
      </c>
      <c r="BE275" s="194">
        <f>IF(N275="základná",J275,0)</f>
        <v>0</v>
      </c>
      <c r="BF275" s="194">
        <f>IF(N275="znížená",J275,0)</f>
        <v>0</v>
      </c>
      <c r="BG275" s="194">
        <f>IF(N275="zákl. prenesená",J275,0)</f>
        <v>0</v>
      </c>
      <c r="BH275" s="194">
        <f>IF(N275="zníž. prenesená",J275,0)</f>
        <v>0</v>
      </c>
      <c r="BI275" s="194">
        <f>IF(N275="nulová",J275,0)</f>
        <v>0</v>
      </c>
      <c r="BJ275" s="94" t="s">
        <v>14</v>
      </c>
      <c r="BK275" s="194">
        <f>ROUND(I275*H275,2)</f>
        <v>0</v>
      </c>
      <c r="BL275" s="94" t="s">
        <v>416</v>
      </c>
      <c r="BM275" s="193" t="s">
        <v>908</v>
      </c>
    </row>
    <row r="276" spans="2:65" s="102" customFormat="1" ht="204">
      <c r="B276" s="182"/>
      <c r="C276" s="203" t="s">
        <v>909</v>
      </c>
      <c r="D276" s="203" t="s">
        <v>20</v>
      </c>
      <c r="E276" s="204" t="s">
        <v>910</v>
      </c>
      <c r="F276" s="205" t="s">
        <v>911</v>
      </c>
      <c r="G276" s="206" t="s">
        <v>50</v>
      </c>
      <c r="H276" s="207">
        <v>1</v>
      </c>
      <c r="I276" s="208"/>
      <c r="J276" s="208">
        <f t="shared" si="20"/>
        <v>0</v>
      </c>
      <c r="K276" s="209"/>
      <c r="L276" s="210"/>
      <c r="M276" s="211" t="s">
        <v>344</v>
      </c>
      <c r="N276" s="212" t="s">
        <v>364</v>
      </c>
      <c r="O276" s="191">
        <v>0</v>
      </c>
      <c r="P276" s="191">
        <f t="shared" si="21"/>
        <v>0</v>
      </c>
      <c r="Q276" s="191">
        <v>2.8379999999999999E-2</v>
      </c>
      <c r="R276" s="191">
        <f t="shared" si="22"/>
        <v>2.8379999999999999E-2</v>
      </c>
      <c r="S276" s="191">
        <v>0</v>
      </c>
      <c r="T276" s="192">
        <f t="shared" si="23"/>
        <v>0</v>
      </c>
      <c r="AR276" s="193" t="s">
        <v>426</v>
      </c>
      <c r="AT276" s="193" t="s">
        <v>20</v>
      </c>
      <c r="AU276" s="193" t="s">
        <v>14</v>
      </c>
      <c r="AY276" s="94" t="s">
        <v>409</v>
      </c>
      <c r="BE276" s="194">
        <f>IF(N276="základná",J276,0)</f>
        <v>0</v>
      </c>
      <c r="BF276" s="194">
        <f>IF(N276="znížená",J276,0)</f>
        <v>0</v>
      </c>
      <c r="BG276" s="194">
        <f>IF(N276="zákl. prenesená",J276,0)</f>
        <v>0</v>
      </c>
      <c r="BH276" s="194">
        <f>IF(N276="zníž. prenesená",J276,0)</f>
        <v>0</v>
      </c>
      <c r="BI276" s="194">
        <f>IF(N276="nulová",J276,0)</f>
        <v>0</v>
      </c>
      <c r="BJ276" s="94" t="s">
        <v>14</v>
      </c>
      <c r="BK276" s="194">
        <f>ROUND(I276*H276,2)</f>
        <v>0</v>
      </c>
      <c r="BL276" s="94" t="s">
        <v>416</v>
      </c>
      <c r="BM276" s="193" t="s">
        <v>912</v>
      </c>
    </row>
    <row r="277" spans="2:65" s="102" customFormat="1" ht="96">
      <c r="B277" s="182"/>
      <c r="C277" s="183" t="s">
        <v>913</v>
      </c>
      <c r="D277" s="183" t="s">
        <v>412</v>
      </c>
      <c r="E277" s="184" t="s">
        <v>914</v>
      </c>
      <c r="F277" s="185" t="s">
        <v>915</v>
      </c>
      <c r="G277" s="186" t="s">
        <v>50</v>
      </c>
      <c r="H277" s="187">
        <v>3</v>
      </c>
      <c r="I277" s="188"/>
      <c r="J277" s="188">
        <f t="shared" si="20"/>
        <v>0</v>
      </c>
      <c r="K277" s="189"/>
      <c r="L277" s="103"/>
      <c r="M277" s="190" t="s">
        <v>344</v>
      </c>
      <c r="N277" s="152" t="s">
        <v>364</v>
      </c>
      <c r="O277" s="191">
        <v>0.48899999999999999</v>
      </c>
      <c r="P277" s="191">
        <f t="shared" si="21"/>
        <v>1.4670000000000001</v>
      </c>
      <c r="Q277" s="191">
        <v>0</v>
      </c>
      <c r="R277" s="191">
        <f t="shared" si="22"/>
        <v>0</v>
      </c>
      <c r="S277" s="191">
        <v>0</v>
      </c>
      <c r="T277" s="192">
        <f t="shared" si="23"/>
        <v>0</v>
      </c>
      <c r="AR277" s="193" t="s">
        <v>416</v>
      </c>
      <c r="AT277" s="193" t="s">
        <v>412</v>
      </c>
      <c r="AU277" s="193" t="s">
        <v>14</v>
      </c>
      <c r="AY277" s="94" t="s">
        <v>409</v>
      </c>
      <c r="BE277" s="194">
        <f>IF(N277="základná",J277,0)</f>
        <v>0</v>
      </c>
      <c r="BF277" s="194">
        <f>IF(N277="znížená",J277,0)</f>
        <v>0</v>
      </c>
      <c r="BG277" s="194">
        <f>IF(N277="zákl. prenesená",J277,0)</f>
        <v>0</v>
      </c>
      <c r="BH277" s="194">
        <f>IF(N277="zníž. prenesená",J277,0)</f>
        <v>0</v>
      </c>
      <c r="BI277" s="194">
        <f>IF(N277="nulová",J277,0)</f>
        <v>0</v>
      </c>
      <c r="BJ277" s="94" t="s">
        <v>14</v>
      </c>
      <c r="BK277" s="194">
        <f>ROUND(I277*H277,2)</f>
        <v>0</v>
      </c>
      <c r="BL277" s="94" t="s">
        <v>416</v>
      </c>
      <c r="BM277" s="193" t="s">
        <v>916</v>
      </c>
    </row>
    <row r="278" spans="2:65" s="102" customFormat="1" ht="84">
      <c r="B278" s="182"/>
      <c r="C278" s="183" t="s">
        <v>917</v>
      </c>
      <c r="D278" s="183" t="s">
        <v>412</v>
      </c>
      <c r="E278" s="184" t="s">
        <v>918</v>
      </c>
      <c r="F278" s="185" t="s">
        <v>919</v>
      </c>
      <c r="G278" s="186" t="s">
        <v>50</v>
      </c>
      <c r="H278" s="187">
        <v>1</v>
      </c>
      <c r="I278" s="188"/>
      <c r="J278" s="188">
        <f t="shared" si="20"/>
        <v>0</v>
      </c>
      <c r="K278" s="189"/>
      <c r="L278" s="103"/>
      <c r="M278" s="190" t="s">
        <v>344</v>
      </c>
      <c r="N278" s="152" t="s">
        <v>364</v>
      </c>
      <c r="O278" s="191">
        <v>0.50531000000000004</v>
      </c>
      <c r="P278" s="191">
        <f t="shared" si="21"/>
        <v>0.50531000000000004</v>
      </c>
      <c r="Q278" s="191">
        <v>9.0000000000000006E-5</v>
      </c>
      <c r="R278" s="191">
        <f t="shared" si="22"/>
        <v>9.0000000000000006E-5</v>
      </c>
      <c r="S278" s="191">
        <v>0</v>
      </c>
      <c r="T278" s="192">
        <f t="shared" si="23"/>
        <v>0</v>
      </c>
      <c r="AR278" s="193" t="s">
        <v>416</v>
      </c>
      <c r="AT278" s="193" t="s">
        <v>412</v>
      </c>
      <c r="AU278" s="193" t="s">
        <v>14</v>
      </c>
      <c r="AY278" s="94" t="s">
        <v>409</v>
      </c>
      <c r="BE278" s="194">
        <f>IF(N278="základná",J278,0)</f>
        <v>0</v>
      </c>
      <c r="BF278" s="194">
        <f>IF(N278="znížená",J278,0)</f>
        <v>0</v>
      </c>
      <c r="BG278" s="194">
        <f>IF(N278="zákl. prenesená",J278,0)</f>
        <v>0</v>
      </c>
      <c r="BH278" s="194">
        <f>IF(N278="zníž. prenesená",J278,0)</f>
        <v>0</v>
      </c>
      <c r="BI278" s="194">
        <f>IF(N278="nulová",J278,0)</f>
        <v>0</v>
      </c>
      <c r="BJ278" s="94" t="s">
        <v>14</v>
      </c>
      <c r="BK278" s="194">
        <f>ROUND(I278*H278,2)</f>
        <v>0</v>
      </c>
      <c r="BL278" s="94" t="s">
        <v>416</v>
      </c>
      <c r="BM278" s="193" t="s">
        <v>920</v>
      </c>
    </row>
    <row r="279" spans="2:65" s="102" customFormat="1" ht="168">
      <c r="B279" s="182"/>
      <c r="C279" s="203" t="s">
        <v>921</v>
      </c>
      <c r="D279" s="203" t="s">
        <v>20</v>
      </c>
      <c r="E279" s="204" t="s">
        <v>922</v>
      </c>
      <c r="F279" s="205" t="s">
        <v>923</v>
      </c>
      <c r="G279" s="206" t="s">
        <v>50</v>
      </c>
      <c r="H279" s="207">
        <v>1</v>
      </c>
      <c r="I279" s="208"/>
      <c r="J279" s="208">
        <f t="shared" si="20"/>
        <v>0</v>
      </c>
      <c r="K279" s="209"/>
      <c r="L279" s="210"/>
      <c r="M279" s="211" t="s">
        <v>344</v>
      </c>
      <c r="N279" s="212" t="s">
        <v>364</v>
      </c>
      <c r="O279" s="191">
        <v>0</v>
      </c>
      <c r="P279" s="191">
        <f t="shared" si="21"/>
        <v>0</v>
      </c>
      <c r="Q279" s="191">
        <v>0</v>
      </c>
      <c r="R279" s="191">
        <f t="shared" si="22"/>
        <v>0</v>
      </c>
      <c r="S279" s="191">
        <v>0</v>
      </c>
      <c r="T279" s="192">
        <f t="shared" si="23"/>
        <v>0</v>
      </c>
      <c r="AR279" s="193" t="s">
        <v>426</v>
      </c>
      <c r="AT279" s="193" t="s">
        <v>20</v>
      </c>
      <c r="AU279" s="193" t="s">
        <v>14</v>
      </c>
      <c r="AY279" s="94" t="s">
        <v>409</v>
      </c>
      <c r="BE279" s="194">
        <f>IF(N279="základná",J279,0)</f>
        <v>0</v>
      </c>
      <c r="BF279" s="194">
        <f>IF(N279="znížená",J279,0)</f>
        <v>0</v>
      </c>
      <c r="BG279" s="194">
        <f>IF(N279="zákl. prenesená",J279,0)</f>
        <v>0</v>
      </c>
      <c r="BH279" s="194">
        <f>IF(N279="zníž. prenesená",J279,0)</f>
        <v>0</v>
      </c>
      <c r="BI279" s="194">
        <f>IF(N279="nulová",J279,0)</f>
        <v>0</v>
      </c>
      <c r="BJ279" s="94" t="s">
        <v>14</v>
      </c>
      <c r="BK279" s="194">
        <f>ROUND(I279*H279,2)</f>
        <v>0</v>
      </c>
      <c r="BL279" s="94" t="s">
        <v>416</v>
      </c>
      <c r="BM279" s="193" t="s">
        <v>924</v>
      </c>
    </row>
    <row r="280" spans="2:65" s="102" customFormat="1" ht="84">
      <c r="B280" s="182"/>
      <c r="C280" s="203" t="s">
        <v>925</v>
      </c>
      <c r="D280" s="203" t="s">
        <v>20</v>
      </c>
      <c r="E280" s="204" t="s">
        <v>926</v>
      </c>
      <c r="F280" s="205" t="s">
        <v>927</v>
      </c>
      <c r="G280" s="206" t="s">
        <v>50</v>
      </c>
      <c r="H280" s="207">
        <v>1</v>
      </c>
      <c r="I280" s="208"/>
      <c r="J280" s="208">
        <f t="shared" si="20"/>
        <v>0</v>
      </c>
      <c r="K280" s="209"/>
      <c r="L280" s="210"/>
      <c r="M280" s="211" t="s">
        <v>344</v>
      </c>
      <c r="N280" s="212" t="s">
        <v>364</v>
      </c>
      <c r="O280" s="191">
        <v>0</v>
      </c>
      <c r="P280" s="191">
        <f t="shared" si="21"/>
        <v>0</v>
      </c>
      <c r="Q280" s="191">
        <v>0</v>
      </c>
      <c r="R280" s="191">
        <f t="shared" si="22"/>
        <v>0</v>
      </c>
      <c r="S280" s="191">
        <v>0</v>
      </c>
      <c r="T280" s="192">
        <f t="shared" si="23"/>
        <v>0</v>
      </c>
      <c r="AR280" s="193" t="s">
        <v>426</v>
      </c>
      <c r="AT280" s="193" t="s">
        <v>20</v>
      </c>
      <c r="AU280" s="193" t="s">
        <v>14</v>
      </c>
      <c r="AY280" s="94" t="s">
        <v>409</v>
      </c>
      <c r="BE280" s="194">
        <f>IF(N280="základná",J280,0)</f>
        <v>0</v>
      </c>
      <c r="BF280" s="194">
        <f>IF(N280="znížená",J280,0)</f>
        <v>0</v>
      </c>
      <c r="BG280" s="194">
        <f>IF(N280="zákl. prenesená",J280,0)</f>
        <v>0</v>
      </c>
      <c r="BH280" s="194">
        <f>IF(N280="zníž. prenesená",J280,0)</f>
        <v>0</v>
      </c>
      <c r="BI280" s="194">
        <f>IF(N280="nulová",J280,0)</f>
        <v>0</v>
      </c>
      <c r="BJ280" s="94" t="s">
        <v>14</v>
      </c>
      <c r="BK280" s="194">
        <f>ROUND(I280*H280,2)</f>
        <v>0</v>
      </c>
      <c r="BL280" s="94" t="s">
        <v>416</v>
      </c>
      <c r="BM280" s="193" t="s">
        <v>928</v>
      </c>
    </row>
    <row r="281" spans="2:65" s="102" customFormat="1" ht="84">
      <c r="B281" s="182"/>
      <c r="C281" s="183" t="s">
        <v>929</v>
      </c>
      <c r="D281" s="183" t="s">
        <v>412</v>
      </c>
      <c r="E281" s="184" t="s">
        <v>930</v>
      </c>
      <c r="F281" s="185" t="s">
        <v>931</v>
      </c>
      <c r="G281" s="186" t="s">
        <v>204</v>
      </c>
      <c r="H281" s="187">
        <v>8.1620000000000008</v>
      </c>
      <c r="I281" s="188"/>
      <c r="J281" s="188">
        <f t="shared" si="20"/>
        <v>0</v>
      </c>
      <c r="K281" s="189"/>
      <c r="L281" s="103"/>
      <c r="M281" s="190" t="s">
        <v>344</v>
      </c>
      <c r="N281" s="152" t="s">
        <v>364</v>
      </c>
      <c r="O281" s="191">
        <v>0</v>
      </c>
      <c r="P281" s="191">
        <f t="shared" si="21"/>
        <v>0</v>
      </c>
      <c r="Q281" s="191">
        <v>0</v>
      </c>
      <c r="R281" s="191">
        <f t="shared" si="22"/>
        <v>0</v>
      </c>
      <c r="S281" s="191">
        <v>0</v>
      </c>
      <c r="T281" s="192">
        <f t="shared" si="23"/>
        <v>0</v>
      </c>
      <c r="AR281" s="193" t="s">
        <v>416</v>
      </c>
      <c r="AT281" s="193" t="s">
        <v>412</v>
      </c>
      <c r="AU281" s="193" t="s">
        <v>14</v>
      </c>
      <c r="AY281" s="94" t="s">
        <v>409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94" t="s">
        <v>14</v>
      </c>
      <c r="BK281" s="194">
        <f>ROUND(I281*H281,2)</f>
        <v>0</v>
      </c>
      <c r="BL281" s="94" t="s">
        <v>416</v>
      </c>
      <c r="BM281" s="193" t="s">
        <v>932</v>
      </c>
    </row>
    <row r="282" spans="2:65" s="170" customFormat="1" ht="12.75">
      <c r="B282" s="171"/>
      <c r="D282" s="172" t="s">
        <v>406</v>
      </c>
      <c r="E282" s="180" t="s">
        <v>326</v>
      </c>
      <c r="F282" s="180" t="s">
        <v>933</v>
      </c>
      <c r="J282" s="181">
        <f>BK282</f>
        <v>0</v>
      </c>
      <c r="L282" s="171"/>
      <c r="M282" s="175"/>
      <c r="P282" s="176">
        <f>P283</f>
        <v>0.27040000000000003</v>
      </c>
      <c r="R282" s="176">
        <f>R283</f>
        <v>2.0000000000000001E-4</v>
      </c>
      <c r="T282" s="177">
        <f>T283</f>
        <v>0</v>
      </c>
      <c r="AR282" s="172" t="s">
        <v>14</v>
      </c>
      <c r="AT282" s="178" t="s">
        <v>406</v>
      </c>
      <c r="AU282" s="178" t="s">
        <v>13</v>
      </c>
      <c r="AY282" s="172" t="s">
        <v>409</v>
      </c>
      <c r="BK282" s="179">
        <f>BK283</f>
        <v>0</v>
      </c>
    </row>
    <row r="283" spans="2:65" s="102" customFormat="1" ht="108">
      <c r="B283" s="182"/>
      <c r="C283" s="183" t="s">
        <v>934</v>
      </c>
      <c r="D283" s="183" t="s">
        <v>412</v>
      </c>
      <c r="E283" s="184" t="s">
        <v>935</v>
      </c>
      <c r="F283" s="185" t="s">
        <v>936</v>
      </c>
      <c r="G283" s="186" t="s">
        <v>73</v>
      </c>
      <c r="H283" s="187">
        <v>10</v>
      </c>
      <c r="I283" s="188"/>
      <c r="J283" s="188">
        <f>ROUND(I283*H283,2)</f>
        <v>0</v>
      </c>
      <c r="K283" s="189"/>
      <c r="L283" s="103"/>
      <c r="M283" s="190" t="s">
        <v>344</v>
      </c>
      <c r="N283" s="152" t="s">
        <v>364</v>
      </c>
      <c r="O283" s="191">
        <v>2.7040000000000002E-2</v>
      </c>
      <c r="P283" s="191">
        <f>O283*H283</f>
        <v>0.27040000000000003</v>
      </c>
      <c r="Q283" s="191">
        <v>2.0000000000000002E-5</v>
      </c>
      <c r="R283" s="191">
        <f>Q283*H283</f>
        <v>2.0000000000000001E-4</v>
      </c>
      <c r="S283" s="191">
        <v>0</v>
      </c>
      <c r="T283" s="192">
        <f>S283*H283</f>
        <v>0</v>
      </c>
      <c r="AR283" s="193" t="s">
        <v>416</v>
      </c>
      <c r="AT283" s="193" t="s">
        <v>412</v>
      </c>
      <c r="AU283" s="193" t="s">
        <v>14</v>
      </c>
      <c r="AY283" s="94" t="s">
        <v>409</v>
      </c>
      <c r="BE283" s="194">
        <f>IF(N283="základná",J283,0)</f>
        <v>0</v>
      </c>
      <c r="BF283" s="194">
        <f>IF(N283="znížená",J283,0)</f>
        <v>0</v>
      </c>
      <c r="BG283" s="194">
        <f>IF(N283="zákl. prenesená",J283,0)</f>
        <v>0</v>
      </c>
      <c r="BH283" s="194">
        <f>IF(N283="zníž. prenesená",J283,0)</f>
        <v>0</v>
      </c>
      <c r="BI283" s="194">
        <f>IF(N283="nulová",J283,0)</f>
        <v>0</v>
      </c>
      <c r="BJ283" s="94" t="s">
        <v>14</v>
      </c>
      <c r="BK283" s="194">
        <f>ROUND(I283*H283,2)</f>
        <v>0</v>
      </c>
      <c r="BL283" s="94" t="s">
        <v>416</v>
      </c>
      <c r="BM283" s="193" t="s">
        <v>937</v>
      </c>
    </row>
    <row r="284" spans="2:65" s="170" customFormat="1">
      <c r="B284" s="171"/>
      <c r="D284" s="172" t="s">
        <v>406</v>
      </c>
      <c r="E284" s="173" t="s">
        <v>20</v>
      </c>
      <c r="F284" s="173" t="s">
        <v>938</v>
      </c>
      <c r="J284" s="174">
        <f>BK284</f>
        <v>0</v>
      </c>
      <c r="L284" s="171"/>
      <c r="M284" s="175"/>
      <c r="P284" s="176">
        <f>P285</f>
        <v>0</v>
      </c>
      <c r="R284" s="176">
        <f>R285</f>
        <v>8.699999999999999E-4</v>
      </c>
      <c r="T284" s="177">
        <f>T285</f>
        <v>0</v>
      </c>
      <c r="AR284" s="172" t="s">
        <v>15</v>
      </c>
      <c r="AT284" s="178" t="s">
        <v>406</v>
      </c>
      <c r="AU284" s="178" t="s">
        <v>336</v>
      </c>
      <c r="AY284" s="172" t="s">
        <v>409</v>
      </c>
      <c r="BK284" s="179">
        <f>BK285</f>
        <v>0</v>
      </c>
    </row>
    <row r="285" spans="2:65" s="170" customFormat="1" ht="12.75">
      <c r="B285" s="171"/>
      <c r="D285" s="172" t="s">
        <v>406</v>
      </c>
      <c r="E285" s="180" t="s">
        <v>939</v>
      </c>
      <c r="F285" s="180" t="s">
        <v>940</v>
      </c>
      <c r="J285" s="181">
        <f>BK285</f>
        <v>0</v>
      </c>
      <c r="L285" s="171"/>
      <c r="M285" s="175"/>
      <c r="P285" s="176">
        <f>SUM(P286:P296)</f>
        <v>0</v>
      </c>
      <c r="R285" s="176">
        <f>SUM(R286:R296)</f>
        <v>8.699999999999999E-4</v>
      </c>
      <c r="T285" s="177">
        <f>SUM(T286:T296)</f>
        <v>0</v>
      </c>
      <c r="AR285" s="172" t="s">
        <v>15</v>
      </c>
      <c r="AT285" s="178" t="s">
        <v>406</v>
      </c>
      <c r="AU285" s="178" t="s">
        <v>13</v>
      </c>
      <c r="AY285" s="172" t="s">
        <v>409</v>
      </c>
      <c r="BK285" s="179">
        <f>SUM(BK286:BK296)</f>
        <v>0</v>
      </c>
    </row>
    <row r="286" spans="2:65" s="102" customFormat="1" ht="60">
      <c r="B286" s="182"/>
      <c r="C286" s="203" t="s">
        <v>941</v>
      </c>
      <c r="D286" s="203" t="s">
        <v>20</v>
      </c>
      <c r="E286" s="204" t="s">
        <v>942</v>
      </c>
      <c r="F286" s="205" t="s">
        <v>943</v>
      </c>
      <c r="G286" s="206" t="s">
        <v>50</v>
      </c>
      <c r="H286" s="207">
        <v>3</v>
      </c>
      <c r="I286" s="208"/>
      <c r="J286" s="208">
        <f t="shared" ref="J286:J296" si="24">ROUND(I286*H286,2)</f>
        <v>0</v>
      </c>
      <c r="K286" s="209"/>
      <c r="L286" s="210"/>
      <c r="M286" s="211" t="s">
        <v>344</v>
      </c>
      <c r="N286" s="212" t="s">
        <v>364</v>
      </c>
      <c r="O286" s="191">
        <v>0</v>
      </c>
      <c r="P286" s="191">
        <f t="shared" ref="P286:P296" si="25">O286*H286</f>
        <v>0</v>
      </c>
      <c r="Q286" s="191">
        <v>0</v>
      </c>
      <c r="R286" s="191">
        <f t="shared" ref="R286:R296" si="26">Q286*H286</f>
        <v>0</v>
      </c>
      <c r="S286" s="191">
        <v>0</v>
      </c>
      <c r="T286" s="192">
        <f t="shared" ref="T286:T296" si="27">S286*H286</f>
        <v>0</v>
      </c>
      <c r="AR286" s="193" t="s">
        <v>944</v>
      </c>
      <c r="AT286" s="193" t="s">
        <v>20</v>
      </c>
      <c r="AU286" s="193" t="s">
        <v>14</v>
      </c>
      <c r="AY286" s="94" t="s">
        <v>409</v>
      </c>
      <c r="BE286" s="194">
        <f>IF(N286="základná",J286,0)</f>
        <v>0</v>
      </c>
      <c r="BF286" s="194">
        <f>IF(N286="znížená",J286,0)</f>
        <v>0</v>
      </c>
      <c r="BG286" s="194">
        <f>IF(N286="zákl. prenesená",J286,0)</f>
        <v>0</v>
      </c>
      <c r="BH286" s="194">
        <f>IF(N286="zníž. prenesená",J286,0)</f>
        <v>0</v>
      </c>
      <c r="BI286" s="194">
        <f>IF(N286="nulová",J286,0)</f>
        <v>0</v>
      </c>
      <c r="BJ286" s="94" t="s">
        <v>14</v>
      </c>
      <c r="BK286" s="194">
        <f t="shared" ref="BK286:BK296" si="28">ROUND(I286*H286,2)</f>
        <v>0</v>
      </c>
      <c r="BL286" s="94" t="s">
        <v>678</v>
      </c>
      <c r="BM286" s="193" t="s">
        <v>945</v>
      </c>
    </row>
    <row r="287" spans="2:65" s="102" customFormat="1" ht="60">
      <c r="B287" s="182"/>
      <c r="C287" s="203" t="s">
        <v>946</v>
      </c>
      <c r="D287" s="203" t="s">
        <v>20</v>
      </c>
      <c r="E287" s="204" t="s">
        <v>947</v>
      </c>
      <c r="F287" s="205" t="s">
        <v>948</v>
      </c>
      <c r="G287" s="206" t="s">
        <v>50</v>
      </c>
      <c r="H287" s="207">
        <v>1</v>
      </c>
      <c r="I287" s="208"/>
      <c r="J287" s="208">
        <f t="shared" si="24"/>
        <v>0</v>
      </c>
      <c r="K287" s="209"/>
      <c r="L287" s="210"/>
      <c r="M287" s="211" t="s">
        <v>344</v>
      </c>
      <c r="N287" s="212" t="s">
        <v>364</v>
      </c>
      <c r="O287" s="191">
        <v>0</v>
      </c>
      <c r="P287" s="191">
        <f t="shared" si="25"/>
        <v>0</v>
      </c>
      <c r="Q287" s="191">
        <v>0</v>
      </c>
      <c r="R287" s="191">
        <f t="shared" si="26"/>
        <v>0</v>
      </c>
      <c r="S287" s="191">
        <v>0</v>
      </c>
      <c r="T287" s="192">
        <f t="shared" si="27"/>
        <v>0</v>
      </c>
      <c r="AR287" s="193" t="s">
        <v>944</v>
      </c>
      <c r="AT287" s="193" t="s">
        <v>20</v>
      </c>
      <c r="AU287" s="193" t="s">
        <v>14</v>
      </c>
      <c r="AY287" s="94" t="s">
        <v>409</v>
      </c>
      <c r="BE287" s="194">
        <f>IF(N287="základná",J287,0)</f>
        <v>0</v>
      </c>
      <c r="BF287" s="194">
        <f>IF(N287="znížená",J287,0)</f>
        <v>0</v>
      </c>
      <c r="BG287" s="194">
        <f>IF(N287="zákl. prenesená",J287,0)</f>
        <v>0</v>
      </c>
      <c r="BH287" s="194">
        <f>IF(N287="zníž. prenesená",J287,0)</f>
        <v>0</v>
      </c>
      <c r="BI287" s="194">
        <f>IF(N287="nulová",J287,0)</f>
        <v>0</v>
      </c>
      <c r="BJ287" s="94" t="s">
        <v>14</v>
      </c>
      <c r="BK287" s="194">
        <f t="shared" si="28"/>
        <v>0</v>
      </c>
      <c r="BL287" s="94" t="s">
        <v>678</v>
      </c>
      <c r="BM287" s="193" t="s">
        <v>949</v>
      </c>
    </row>
    <row r="288" spans="2:65" s="102" customFormat="1" ht="48">
      <c r="B288" s="182"/>
      <c r="C288" s="203" t="s">
        <v>950</v>
      </c>
      <c r="D288" s="203" t="s">
        <v>20</v>
      </c>
      <c r="E288" s="204" t="s">
        <v>951</v>
      </c>
      <c r="F288" s="205" t="s">
        <v>952</v>
      </c>
      <c r="G288" s="206" t="s">
        <v>50</v>
      </c>
      <c r="H288" s="207">
        <v>1</v>
      </c>
      <c r="I288" s="208"/>
      <c r="J288" s="208">
        <f t="shared" si="24"/>
        <v>0</v>
      </c>
      <c r="K288" s="209"/>
      <c r="L288" s="210"/>
      <c r="M288" s="211" t="s">
        <v>344</v>
      </c>
      <c r="N288" s="212" t="s">
        <v>364</v>
      </c>
      <c r="O288" s="191">
        <v>0</v>
      </c>
      <c r="P288" s="191">
        <f t="shared" si="25"/>
        <v>0</v>
      </c>
      <c r="Q288" s="191">
        <v>9.0000000000000006E-5</v>
      </c>
      <c r="R288" s="191">
        <f t="shared" si="26"/>
        <v>9.0000000000000006E-5</v>
      </c>
      <c r="S288" s="191">
        <v>0</v>
      </c>
      <c r="T288" s="192">
        <f t="shared" si="27"/>
        <v>0</v>
      </c>
      <c r="AR288" s="193" t="s">
        <v>941</v>
      </c>
      <c r="AT288" s="193" t="s">
        <v>20</v>
      </c>
      <c r="AU288" s="193" t="s">
        <v>14</v>
      </c>
      <c r="AY288" s="94" t="s">
        <v>409</v>
      </c>
      <c r="BE288" s="194">
        <f>IF(N288="základná",J288,0)</f>
        <v>0</v>
      </c>
      <c r="BF288" s="194">
        <f>IF(N288="znížená",J288,0)</f>
        <v>0</v>
      </c>
      <c r="BG288" s="194">
        <f>IF(N288="zákl. prenesená",J288,0)</f>
        <v>0</v>
      </c>
      <c r="BH288" s="194">
        <f>IF(N288="zníž. prenesená",J288,0)</f>
        <v>0</v>
      </c>
      <c r="BI288" s="194">
        <f>IF(N288="nulová",J288,0)</f>
        <v>0</v>
      </c>
      <c r="BJ288" s="94" t="s">
        <v>14</v>
      </c>
      <c r="BK288" s="194">
        <f t="shared" si="28"/>
        <v>0</v>
      </c>
      <c r="BL288" s="94" t="s">
        <v>941</v>
      </c>
      <c r="BM288" s="193" t="s">
        <v>953</v>
      </c>
    </row>
    <row r="289" spans="2:65" s="102" customFormat="1" ht="48">
      <c r="B289" s="182"/>
      <c r="C289" s="203" t="s">
        <v>954</v>
      </c>
      <c r="D289" s="203" t="s">
        <v>20</v>
      </c>
      <c r="E289" s="204" t="s">
        <v>955</v>
      </c>
      <c r="F289" s="205" t="s">
        <v>952</v>
      </c>
      <c r="G289" s="206" t="s">
        <v>50</v>
      </c>
      <c r="H289" s="207">
        <v>2</v>
      </c>
      <c r="I289" s="208"/>
      <c r="J289" s="208">
        <f t="shared" si="24"/>
        <v>0</v>
      </c>
      <c r="K289" s="209"/>
      <c r="L289" s="210"/>
      <c r="M289" s="211" t="s">
        <v>344</v>
      </c>
      <c r="N289" s="212" t="s">
        <v>364</v>
      </c>
      <c r="O289" s="191">
        <v>0</v>
      </c>
      <c r="P289" s="191">
        <f t="shared" si="25"/>
        <v>0</v>
      </c>
      <c r="Q289" s="191">
        <v>1.2999999999999999E-4</v>
      </c>
      <c r="R289" s="191">
        <f t="shared" si="26"/>
        <v>2.5999999999999998E-4</v>
      </c>
      <c r="S289" s="191">
        <v>0</v>
      </c>
      <c r="T289" s="192">
        <f t="shared" si="27"/>
        <v>0</v>
      </c>
      <c r="AR289" s="193" t="s">
        <v>941</v>
      </c>
      <c r="AT289" s="193" t="s">
        <v>20</v>
      </c>
      <c r="AU289" s="193" t="s">
        <v>14</v>
      </c>
      <c r="AY289" s="94" t="s">
        <v>409</v>
      </c>
      <c r="BE289" s="194">
        <f>IF(N289="základná",J289,0)</f>
        <v>0</v>
      </c>
      <c r="BF289" s="194">
        <f>IF(N289="znížená",J289,0)</f>
        <v>0</v>
      </c>
      <c r="BG289" s="194">
        <f>IF(N289="zákl. prenesená",J289,0)</f>
        <v>0</v>
      </c>
      <c r="BH289" s="194">
        <f>IF(N289="zníž. prenesená",J289,0)</f>
        <v>0</v>
      </c>
      <c r="BI289" s="194">
        <f>IF(N289="nulová",J289,0)</f>
        <v>0</v>
      </c>
      <c r="BJ289" s="94" t="s">
        <v>14</v>
      </c>
      <c r="BK289" s="194">
        <f t="shared" si="28"/>
        <v>0</v>
      </c>
      <c r="BL289" s="94" t="s">
        <v>941</v>
      </c>
      <c r="BM289" s="193" t="s">
        <v>956</v>
      </c>
    </row>
    <row r="290" spans="2:65" s="102" customFormat="1" ht="108">
      <c r="B290" s="182"/>
      <c r="C290" s="203" t="s">
        <v>957</v>
      </c>
      <c r="D290" s="203" t="s">
        <v>20</v>
      </c>
      <c r="E290" s="204" t="s">
        <v>958</v>
      </c>
      <c r="F290" s="205" t="s">
        <v>959</v>
      </c>
      <c r="G290" s="206" t="s">
        <v>50</v>
      </c>
      <c r="H290" s="207">
        <v>1</v>
      </c>
      <c r="I290" s="208"/>
      <c r="J290" s="208">
        <f t="shared" si="24"/>
        <v>0</v>
      </c>
      <c r="K290" s="209"/>
      <c r="L290" s="210"/>
      <c r="M290" s="211" t="s">
        <v>344</v>
      </c>
      <c r="N290" s="212" t="s">
        <v>364</v>
      </c>
      <c r="O290" s="191">
        <v>0</v>
      </c>
      <c r="P290" s="191">
        <f t="shared" si="25"/>
        <v>0</v>
      </c>
      <c r="Q290" s="191">
        <v>3.6999999999999999E-4</v>
      </c>
      <c r="R290" s="191">
        <f t="shared" si="26"/>
        <v>3.6999999999999999E-4</v>
      </c>
      <c r="S290" s="191">
        <v>0</v>
      </c>
      <c r="T290" s="192">
        <f t="shared" si="27"/>
        <v>0</v>
      </c>
      <c r="AR290" s="193" t="s">
        <v>941</v>
      </c>
      <c r="AT290" s="193" t="s">
        <v>20</v>
      </c>
      <c r="AU290" s="193" t="s">
        <v>14</v>
      </c>
      <c r="AY290" s="94" t="s">
        <v>409</v>
      </c>
      <c r="BE290" s="194">
        <f>IF(N290="základná",J290,0)</f>
        <v>0</v>
      </c>
      <c r="BF290" s="194">
        <f>IF(N290="znížená",J290,0)</f>
        <v>0</v>
      </c>
      <c r="BG290" s="194">
        <f>IF(N290="zákl. prenesená",J290,0)</f>
        <v>0</v>
      </c>
      <c r="BH290" s="194">
        <f>IF(N290="zníž. prenesená",J290,0)</f>
        <v>0</v>
      </c>
      <c r="BI290" s="194">
        <f>IF(N290="nulová",J290,0)</f>
        <v>0</v>
      </c>
      <c r="BJ290" s="94" t="s">
        <v>14</v>
      </c>
      <c r="BK290" s="194">
        <f t="shared" si="28"/>
        <v>0</v>
      </c>
      <c r="BL290" s="94" t="s">
        <v>941</v>
      </c>
      <c r="BM290" s="193" t="s">
        <v>960</v>
      </c>
    </row>
    <row r="291" spans="2:65" s="102" customFormat="1" ht="60">
      <c r="B291" s="182"/>
      <c r="C291" s="203" t="s">
        <v>961</v>
      </c>
      <c r="D291" s="203" t="s">
        <v>20</v>
      </c>
      <c r="E291" s="204" t="s">
        <v>962</v>
      </c>
      <c r="F291" s="205" t="s">
        <v>963</v>
      </c>
      <c r="G291" s="206" t="s">
        <v>50</v>
      </c>
      <c r="H291" s="207">
        <v>1</v>
      </c>
      <c r="I291" s="208"/>
      <c r="J291" s="208">
        <f t="shared" si="24"/>
        <v>0</v>
      </c>
      <c r="K291" s="209"/>
      <c r="L291" s="210"/>
      <c r="M291" s="211" t="s">
        <v>344</v>
      </c>
      <c r="N291" s="212" t="s">
        <v>364</v>
      </c>
      <c r="O291" s="191">
        <v>0</v>
      </c>
      <c r="P291" s="191">
        <f t="shared" si="25"/>
        <v>0</v>
      </c>
      <c r="Q291" s="191">
        <v>1.4999999999999999E-4</v>
      </c>
      <c r="R291" s="191">
        <f t="shared" si="26"/>
        <v>1.4999999999999999E-4</v>
      </c>
      <c r="S291" s="191">
        <v>0</v>
      </c>
      <c r="T291" s="192">
        <f t="shared" si="27"/>
        <v>0</v>
      </c>
      <c r="AR291" s="193" t="s">
        <v>941</v>
      </c>
      <c r="AT291" s="193" t="s">
        <v>20</v>
      </c>
      <c r="AU291" s="193" t="s">
        <v>14</v>
      </c>
      <c r="AY291" s="94" t="s">
        <v>409</v>
      </c>
      <c r="BE291" s="194">
        <f>IF(N291="základná",J291,0)</f>
        <v>0</v>
      </c>
      <c r="BF291" s="194">
        <f>IF(N291="znížená",J291,0)</f>
        <v>0</v>
      </c>
      <c r="BG291" s="194">
        <f>IF(N291="zákl. prenesená",J291,0)</f>
        <v>0</v>
      </c>
      <c r="BH291" s="194">
        <f>IF(N291="zníž. prenesená",J291,0)</f>
        <v>0</v>
      </c>
      <c r="BI291" s="194">
        <f>IF(N291="nulová",J291,0)</f>
        <v>0</v>
      </c>
      <c r="BJ291" s="94" t="s">
        <v>14</v>
      </c>
      <c r="BK291" s="194">
        <f t="shared" si="28"/>
        <v>0</v>
      </c>
      <c r="BL291" s="94" t="s">
        <v>941</v>
      </c>
      <c r="BM291" s="193" t="s">
        <v>964</v>
      </c>
    </row>
    <row r="292" spans="2:65" s="102" customFormat="1" ht="36">
      <c r="B292" s="182"/>
      <c r="C292" s="183" t="s">
        <v>965</v>
      </c>
      <c r="D292" s="183" t="s">
        <v>412</v>
      </c>
      <c r="E292" s="184" t="s">
        <v>966</v>
      </c>
      <c r="F292" s="185" t="s">
        <v>967</v>
      </c>
      <c r="G292" s="186" t="s">
        <v>204</v>
      </c>
      <c r="H292" s="187">
        <v>0.36</v>
      </c>
      <c r="I292" s="188"/>
      <c r="J292" s="188">
        <f t="shared" si="24"/>
        <v>0</v>
      </c>
      <c r="K292" s="189"/>
      <c r="L292" s="103"/>
      <c r="M292" s="190" t="s">
        <v>344</v>
      </c>
      <c r="N292" s="152" t="s">
        <v>364</v>
      </c>
      <c r="O292" s="191">
        <v>0</v>
      </c>
      <c r="P292" s="191">
        <f t="shared" si="25"/>
        <v>0</v>
      </c>
      <c r="Q292" s="191">
        <v>0</v>
      </c>
      <c r="R292" s="191">
        <f t="shared" si="26"/>
        <v>0</v>
      </c>
      <c r="S292" s="191">
        <v>0</v>
      </c>
      <c r="T292" s="192">
        <f t="shared" si="27"/>
        <v>0</v>
      </c>
      <c r="AR292" s="193" t="s">
        <v>678</v>
      </c>
      <c r="AT292" s="193" t="s">
        <v>412</v>
      </c>
      <c r="AU292" s="193" t="s">
        <v>14</v>
      </c>
      <c r="AY292" s="94" t="s">
        <v>409</v>
      </c>
      <c r="BE292" s="194">
        <f>IF(N292="základná",J292,0)</f>
        <v>0</v>
      </c>
      <c r="BF292" s="194">
        <f>IF(N292="znížená",J292,0)</f>
        <v>0</v>
      </c>
      <c r="BG292" s="194">
        <f>IF(N292="zákl. prenesená",J292,0)</f>
        <v>0</v>
      </c>
      <c r="BH292" s="194">
        <f>IF(N292="zníž. prenesená",J292,0)</f>
        <v>0</v>
      </c>
      <c r="BI292" s="194">
        <f>IF(N292="nulová",J292,0)</f>
        <v>0</v>
      </c>
      <c r="BJ292" s="94" t="s">
        <v>14</v>
      </c>
      <c r="BK292" s="194">
        <f t="shared" si="28"/>
        <v>0</v>
      </c>
      <c r="BL292" s="94" t="s">
        <v>678</v>
      </c>
      <c r="BM292" s="193" t="s">
        <v>968</v>
      </c>
    </row>
    <row r="293" spans="2:65" s="102" customFormat="1" ht="24">
      <c r="B293" s="182"/>
      <c r="C293" s="183" t="s">
        <v>969</v>
      </c>
      <c r="D293" s="183" t="s">
        <v>412</v>
      </c>
      <c r="E293" s="184" t="s">
        <v>970</v>
      </c>
      <c r="F293" s="185" t="s">
        <v>971</v>
      </c>
      <c r="G293" s="186" t="s">
        <v>204</v>
      </c>
      <c r="H293" s="187">
        <v>3.1560000000000001</v>
      </c>
      <c r="I293" s="188"/>
      <c r="J293" s="188">
        <f t="shared" si="24"/>
        <v>0</v>
      </c>
      <c r="K293" s="189"/>
      <c r="L293" s="103"/>
      <c r="M293" s="190" t="s">
        <v>344</v>
      </c>
      <c r="N293" s="152" t="s">
        <v>364</v>
      </c>
      <c r="O293" s="191">
        <v>0</v>
      </c>
      <c r="P293" s="191">
        <f t="shared" si="25"/>
        <v>0</v>
      </c>
      <c r="Q293" s="191">
        <v>0</v>
      </c>
      <c r="R293" s="191">
        <f t="shared" si="26"/>
        <v>0</v>
      </c>
      <c r="S293" s="191">
        <v>0</v>
      </c>
      <c r="T293" s="192">
        <f t="shared" si="27"/>
        <v>0</v>
      </c>
      <c r="AR293" s="193" t="s">
        <v>678</v>
      </c>
      <c r="AT293" s="193" t="s">
        <v>412</v>
      </c>
      <c r="AU293" s="193" t="s">
        <v>14</v>
      </c>
      <c r="AY293" s="94" t="s">
        <v>409</v>
      </c>
      <c r="BE293" s="194">
        <f>IF(N293="základná",J293,0)</f>
        <v>0</v>
      </c>
      <c r="BF293" s="194">
        <f>IF(N293="znížená",J293,0)</f>
        <v>0</v>
      </c>
      <c r="BG293" s="194">
        <f>IF(N293="zákl. prenesená",J293,0)</f>
        <v>0</v>
      </c>
      <c r="BH293" s="194">
        <f>IF(N293="zníž. prenesená",J293,0)</f>
        <v>0</v>
      </c>
      <c r="BI293" s="194">
        <f>IF(N293="nulová",J293,0)</f>
        <v>0</v>
      </c>
      <c r="BJ293" s="94" t="s">
        <v>14</v>
      </c>
      <c r="BK293" s="194">
        <f t="shared" si="28"/>
        <v>0</v>
      </c>
      <c r="BL293" s="94" t="s">
        <v>678</v>
      </c>
      <c r="BM293" s="193" t="s">
        <v>972</v>
      </c>
    </row>
    <row r="294" spans="2:65" s="102" customFormat="1" ht="24">
      <c r="B294" s="182"/>
      <c r="C294" s="183" t="s">
        <v>973</v>
      </c>
      <c r="D294" s="183" t="s">
        <v>412</v>
      </c>
      <c r="E294" s="184" t="s">
        <v>974</v>
      </c>
      <c r="F294" s="185" t="s">
        <v>975</v>
      </c>
      <c r="G294" s="186" t="s">
        <v>204</v>
      </c>
      <c r="H294" s="187">
        <v>0.36</v>
      </c>
      <c r="I294" s="188"/>
      <c r="J294" s="188">
        <f t="shared" si="24"/>
        <v>0</v>
      </c>
      <c r="K294" s="189"/>
      <c r="L294" s="103"/>
      <c r="M294" s="190" t="s">
        <v>344</v>
      </c>
      <c r="N294" s="152" t="s">
        <v>364</v>
      </c>
      <c r="O294" s="191">
        <v>0</v>
      </c>
      <c r="P294" s="191">
        <f t="shared" si="25"/>
        <v>0</v>
      </c>
      <c r="Q294" s="191">
        <v>0</v>
      </c>
      <c r="R294" s="191">
        <f t="shared" si="26"/>
        <v>0</v>
      </c>
      <c r="S294" s="191">
        <v>0</v>
      </c>
      <c r="T294" s="192">
        <f t="shared" si="27"/>
        <v>0</v>
      </c>
      <c r="AR294" s="193" t="s">
        <v>678</v>
      </c>
      <c r="AT294" s="193" t="s">
        <v>412</v>
      </c>
      <c r="AU294" s="193" t="s">
        <v>14</v>
      </c>
      <c r="AY294" s="94" t="s">
        <v>409</v>
      </c>
      <c r="BE294" s="194">
        <f>IF(N294="základná",J294,0)</f>
        <v>0</v>
      </c>
      <c r="BF294" s="194">
        <f>IF(N294="znížená",J294,0)</f>
        <v>0</v>
      </c>
      <c r="BG294" s="194">
        <f>IF(N294="zákl. prenesená",J294,0)</f>
        <v>0</v>
      </c>
      <c r="BH294" s="194">
        <f>IF(N294="zníž. prenesená",J294,0)</f>
        <v>0</v>
      </c>
      <c r="BI294" s="194">
        <f>IF(N294="nulová",J294,0)</f>
        <v>0</v>
      </c>
      <c r="BJ294" s="94" t="s">
        <v>14</v>
      </c>
      <c r="BK294" s="194">
        <f t="shared" si="28"/>
        <v>0</v>
      </c>
      <c r="BL294" s="94" t="s">
        <v>678</v>
      </c>
      <c r="BM294" s="193" t="s">
        <v>976</v>
      </c>
    </row>
    <row r="295" spans="2:65" s="102" customFormat="1" ht="24">
      <c r="B295" s="182"/>
      <c r="C295" s="183" t="s">
        <v>977</v>
      </c>
      <c r="D295" s="183" t="s">
        <v>412</v>
      </c>
      <c r="E295" s="184" t="s">
        <v>978</v>
      </c>
      <c r="F295" s="185" t="s">
        <v>979</v>
      </c>
      <c r="G295" s="186" t="s">
        <v>204</v>
      </c>
      <c r="H295" s="187">
        <v>1.7949999999999999</v>
      </c>
      <c r="I295" s="188"/>
      <c r="J295" s="188">
        <f t="shared" si="24"/>
        <v>0</v>
      </c>
      <c r="K295" s="189"/>
      <c r="L295" s="103"/>
      <c r="M295" s="190" t="s">
        <v>344</v>
      </c>
      <c r="N295" s="152" t="s">
        <v>364</v>
      </c>
      <c r="O295" s="191">
        <v>0</v>
      </c>
      <c r="P295" s="191">
        <f t="shared" si="25"/>
        <v>0</v>
      </c>
      <c r="Q295" s="191">
        <v>0</v>
      </c>
      <c r="R295" s="191">
        <f t="shared" si="26"/>
        <v>0</v>
      </c>
      <c r="S295" s="191">
        <v>0</v>
      </c>
      <c r="T295" s="192">
        <f t="shared" si="27"/>
        <v>0</v>
      </c>
      <c r="AR295" s="193" t="s">
        <v>941</v>
      </c>
      <c r="AT295" s="193" t="s">
        <v>412</v>
      </c>
      <c r="AU295" s="193" t="s">
        <v>14</v>
      </c>
      <c r="AY295" s="94" t="s">
        <v>409</v>
      </c>
      <c r="BE295" s="194">
        <f>IF(N295="základná",J295,0)</f>
        <v>0</v>
      </c>
      <c r="BF295" s="194">
        <f>IF(N295="znížená",J295,0)</f>
        <v>0</v>
      </c>
      <c r="BG295" s="194">
        <f>IF(N295="zákl. prenesená",J295,0)</f>
        <v>0</v>
      </c>
      <c r="BH295" s="194">
        <f>IF(N295="zníž. prenesená",J295,0)</f>
        <v>0</v>
      </c>
      <c r="BI295" s="194">
        <f>IF(N295="nulová",J295,0)</f>
        <v>0</v>
      </c>
      <c r="BJ295" s="94" t="s">
        <v>14</v>
      </c>
      <c r="BK295" s="194">
        <f t="shared" si="28"/>
        <v>0</v>
      </c>
      <c r="BL295" s="94" t="s">
        <v>941</v>
      </c>
      <c r="BM295" s="193" t="s">
        <v>980</v>
      </c>
    </row>
    <row r="296" spans="2:65" s="102" customFormat="1" ht="48">
      <c r="B296" s="182"/>
      <c r="C296" s="183" t="s">
        <v>981</v>
      </c>
      <c r="D296" s="183" t="s">
        <v>412</v>
      </c>
      <c r="E296" s="184" t="s">
        <v>982</v>
      </c>
      <c r="F296" s="185" t="s">
        <v>983</v>
      </c>
      <c r="G296" s="186" t="s">
        <v>204</v>
      </c>
      <c r="H296" s="187">
        <v>3.516</v>
      </c>
      <c r="I296" s="188"/>
      <c r="J296" s="188">
        <f t="shared" si="24"/>
        <v>0</v>
      </c>
      <c r="K296" s="189"/>
      <c r="L296" s="103"/>
      <c r="M296" s="190" t="s">
        <v>344</v>
      </c>
      <c r="N296" s="152" t="s">
        <v>364</v>
      </c>
      <c r="O296" s="191">
        <v>0</v>
      </c>
      <c r="P296" s="191">
        <f t="shared" si="25"/>
        <v>0</v>
      </c>
      <c r="Q296" s="191">
        <v>0</v>
      </c>
      <c r="R296" s="191">
        <f t="shared" si="26"/>
        <v>0</v>
      </c>
      <c r="S296" s="191">
        <v>0</v>
      </c>
      <c r="T296" s="192">
        <f t="shared" si="27"/>
        <v>0</v>
      </c>
      <c r="AR296" s="193" t="s">
        <v>678</v>
      </c>
      <c r="AT296" s="193" t="s">
        <v>412</v>
      </c>
      <c r="AU296" s="193" t="s">
        <v>14</v>
      </c>
      <c r="AY296" s="94" t="s">
        <v>409</v>
      </c>
      <c r="BE296" s="194">
        <f>IF(N296="základná",J296,0)</f>
        <v>0</v>
      </c>
      <c r="BF296" s="194">
        <f>IF(N296="znížená",J296,0)</f>
        <v>0</v>
      </c>
      <c r="BG296" s="194">
        <f>IF(N296="zákl. prenesená",J296,0)</f>
        <v>0</v>
      </c>
      <c r="BH296" s="194">
        <f>IF(N296="zníž. prenesená",J296,0)</f>
        <v>0</v>
      </c>
      <c r="BI296" s="194">
        <f>IF(N296="nulová",J296,0)</f>
        <v>0</v>
      </c>
      <c r="BJ296" s="94" t="s">
        <v>14</v>
      </c>
      <c r="BK296" s="194">
        <f t="shared" si="28"/>
        <v>0</v>
      </c>
      <c r="BL296" s="94" t="s">
        <v>678</v>
      </c>
      <c r="BM296" s="193" t="s">
        <v>984</v>
      </c>
    </row>
    <row r="297" spans="2:65" s="170" customFormat="1">
      <c r="B297" s="171"/>
      <c r="D297" s="172" t="s">
        <v>406</v>
      </c>
      <c r="E297" s="173" t="s">
        <v>985</v>
      </c>
      <c r="F297" s="173" t="s">
        <v>986</v>
      </c>
      <c r="J297" s="174">
        <f>BK297</f>
        <v>0</v>
      </c>
      <c r="L297" s="171"/>
      <c r="M297" s="175"/>
      <c r="P297" s="176">
        <f>SUM(P298:P300)</f>
        <v>33.04</v>
      </c>
      <c r="R297" s="176">
        <f>SUM(R298:R300)</f>
        <v>0</v>
      </c>
      <c r="T297" s="177">
        <f>SUM(T298:T300)</f>
        <v>0</v>
      </c>
      <c r="AR297" s="172" t="s">
        <v>16</v>
      </c>
      <c r="AT297" s="178" t="s">
        <v>406</v>
      </c>
      <c r="AU297" s="178" t="s">
        <v>336</v>
      </c>
      <c r="AY297" s="172" t="s">
        <v>409</v>
      </c>
      <c r="BK297" s="179">
        <f>SUM(BK298:BK300)</f>
        <v>0</v>
      </c>
    </row>
    <row r="298" spans="2:65" s="102" customFormat="1" ht="72">
      <c r="B298" s="182"/>
      <c r="C298" s="183" t="s">
        <v>987</v>
      </c>
      <c r="D298" s="183" t="s">
        <v>412</v>
      </c>
      <c r="E298" s="184" t="s">
        <v>988</v>
      </c>
      <c r="F298" s="185" t="s">
        <v>989</v>
      </c>
      <c r="G298" s="186" t="s">
        <v>551</v>
      </c>
      <c r="H298" s="187">
        <v>1</v>
      </c>
      <c r="I298" s="188"/>
      <c r="J298" s="188">
        <f>ROUND(I298*H298,2)</f>
        <v>0</v>
      </c>
      <c r="K298" s="189"/>
      <c r="L298" s="103"/>
      <c r="M298" s="190" t="s">
        <v>344</v>
      </c>
      <c r="N298" s="152" t="s">
        <v>364</v>
      </c>
      <c r="O298" s="191">
        <v>1.06</v>
      </c>
      <c r="P298" s="191">
        <f>O298*H298</f>
        <v>1.06</v>
      </c>
      <c r="Q298" s="191">
        <v>0</v>
      </c>
      <c r="R298" s="191">
        <f>Q298*H298</f>
        <v>0</v>
      </c>
      <c r="S298" s="191">
        <v>0</v>
      </c>
      <c r="T298" s="192">
        <f>S298*H298</f>
        <v>0</v>
      </c>
      <c r="AR298" s="193" t="s">
        <v>990</v>
      </c>
      <c r="AT298" s="193" t="s">
        <v>412</v>
      </c>
      <c r="AU298" s="193" t="s">
        <v>13</v>
      </c>
      <c r="AY298" s="94" t="s">
        <v>409</v>
      </c>
      <c r="BE298" s="194">
        <f>IF(N298="základná",J298,0)</f>
        <v>0</v>
      </c>
      <c r="BF298" s="194">
        <f>IF(N298="znížená",J298,0)</f>
        <v>0</v>
      </c>
      <c r="BG298" s="194">
        <f>IF(N298="zákl. prenesená",J298,0)</f>
        <v>0</v>
      </c>
      <c r="BH298" s="194">
        <f>IF(N298="zníž. prenesená",J298,0)</f>
        <v>0</v>
      </c>
      <c r="BI298" s="194">
        <f>IF(N298="nulová",J298,0)</f>
        <v>0</v>
      </c>
      <c r="BJ298" s="94" t="s">
        <v>14</v>
      </c>
      <c r="BK298" s="194">
        <f>ROUND(I298*H298,2)</f>
        <v>0</v>
      </c>
      <c r="BL298" s="94" t="s">
        <v>990</v>
      </c>
      <c r="BM298" s="193" t="s">
        <v>991</v>
      </c>
    </row>
    <row r="299" spans="2:65" s="102" customFormat="1" ht="48">
      <c r="B299" s="182"/>
      <c r="C299" s="183" t="s">
        <v>992</v>
      </c>
      <c r="D299" s="183" t="s">
        <v>412</v>
      </c>
      <c r="E299" s="184" t="s">
        <v>993</v>
      </c>
      <c r="F299" s="185" t="s">
        <v>994</v>
      </c>
      <c r="G299" s="186" t="s">
        <v>136</v>
      </c>
      <c r="H299" s="187">
        <v>24</v>
      </c>
      <c r="I299" s="188"/>
      <c r="J299" s="188">
        <f>ROUND(I299*H299,2)</f>
        <v>0</v>
      </c>
      <c r="K299" s="189"/>
      <c r="L299" s="103"/>
      <c r="M299" s="190" t="s">
        <v>344</v>
      </c>
      <c r="N299" s="152" t="s">
        <v>364</v>
      </c>
      <c r="O299" s="191">
        <v>1.06</v>
      </c>
      <c r="P299" s="191">
        <f>O299*H299</f>
        <v>25.44</v>
      </c>
      <c r="Q299" s="191">
        <v>0</v>
      </c>
      <c r="R299" s="191">
        <f>Q299*H299</f>
        <v>0</v>
      </c>
      <c r="S299" s="191">
        <v>0</v>
      </c>
      <c r="T299" s="192">
        <f>S299*H299</f>
        <v>0</v>
      </c>
      <c r="AR299" s="193" t="s">
        <v>990</v>
      </c>
      <c r="AT299" s="193" t="s">
        <v>412</v>
      </c>
      <c r="AU299" s="193" t="s">
        <v>13</v>
      </c>
      <c r="AY299" s="94" t="s">
        <v>409</v>
      </c>
      <c r="BE299" s="194">
        <f>IF(N299="základná",J299,0)</f>
        <v>0</v>
      </c>
      <c r="BF299" s="194">
        <f>IF(N299="znížená",J299,0)</f>
        <v>0</v>
      </c>
      <c r="BG299" s="194">
        <f>IF(N299="zákl. prenesená",J299,0)</f>
        <v>0</v>
      </c>
      <c r="BH299" s="194">
        <f>IF(N299="zníž. prenesená",J299,0)</f>
        <v>0</v>
      </c>
      <c r="BI299" s="194">
        <f>IF(N299="nulová",J299,0)</f>
        <v>0</v>
      </c>
      <c r="BJ299" s="94" t="s">
        <v>14</v>
      </c>
      <c r="BK299" s="194">
        <f>ROUND(I299*H299,2)</f>
        <v>0</v>
      </c>
      <c r="BL299" s="94" t="s">
        <v>990</v>
      </c>
      <c r="BM299" s="193" t="s">
        <v>995</v>
      </c>
    </row>
    <row r="300" spans="2:65" s="102" customFormat="1" ht="60">
      <c r="B300" s="182"/>
      <c r="C300" s="183" t="s">
        <v>996</v>
      </c>
      <c r="D300" s="183" t="s">
        <v>412</v>
      </c>
      <c r="E300" s="184" t="s">
        <v>997</v>
      </c>
      <c r="F300" s="185" t="s">
        <v>998</v>
      </c>
      <c r="G300" s="186" t="s">
        <v>136</v>
      </c>
      <c r="H300" s="187">
        <v>6</v>
      </c>
      <c r="I300" s="188"/>
      <c r="J300" s="188">
        <f>ROUND(I300*H300,2)</f>
        <v>0</v>
      </c>
      <c r="K300" s="189"/>
      <c r="L300" s="103"/>
      <c r="M300" s="213" t="s">
        <v>344</v>
      </c>
      <c r="N300" s="214" t="s">
        <v>364</v>
      </c>
      <c r="O300" s="215">
        <v>1.0900000000000001</v>
      </c>
      <c r="P300" s="215">
        <f>O300*H300</f>
        <v>6.5400000000000009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AR300" s="193" t="s">
        <v>990</v>
      </c>
      <c r="AT300" s="193" t="s">
        <v>412</v>
      </c>
      <c r="AU300" s="193" t="s">
        <v>13</v>
      </c>
      <c r="AY300" s="94" t="s">
        <v>409</v>
      </c>
      <c r="BE300" s="194">
        <f>IF(N300="základná",J300,0)</f>
        <v>0</v>
      </c>
      <c r="BF300" s="194">
        <f>IF(N300="znížená",J300,0)</f>
        <v>0</v>
      </c>
      <c r="BG300" s="194">
        <f>IF(N300="zákl. prenesená",J300,0)</f>
        <v>0</v>
      </c>
      <c r="BH300" s="194">
        <f>IF(N300="zníž. prenesená",J300,0)</f>
        <v>0</v>
      </c>
      <c r="BI300" s="194">
        <f>IF(N300="nulová",J300,0)</f>
        <v>0</v>
      </c>
      <c r="BJ300" s="94" t="s">
        <v>14</v>
      </c>
      <c r="BK300" s="194">
        <f>ROUND(I300*H300,2)</f>
        <v>0</v>
      </c>
      <c r="BL300" s="94" t="s">
        <v>990</v>
      </c>
      <c r="BM300" s="193" t="s">
        <v>999</v>
      </c>
    </row>
    <row r="301" spans="2:65" s="102" customFormat="1">
      <c r="B301" s="133"/>
      <c r="C301" s="134"/>
      <c r="D301" s="134"/>
      <c r="E301" s="134"/>
      <c r="F301" s="134"/>
      <c r="G301" s="134"/>
      <c r="H301" s="134"/>
      <c r="I301" s="134"/>
      <c r="J301" s="134"/>
      <c r="K301" s="134"/>
      <c r="L301" s="103"/>
    </row>
  </sheetData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Výkaz - výmer ELI</vt:lpstr>
      <vt:lpstr>Výkaz - výmer Plynofikácie</vt:lpstr>
      <vt:lpstr>Výkaz - výmer ÚK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JUDr. Lukáš Bažik</cp:lastModifiedBy>
  <dcterms:created xsi:type="dcterms:W3CDTF">2021-06-16T12:58:11Z</dcterms:created>
  <dcterms:modified xsi:type="dcterms:W3CDTF">2021-06-16T13:06:25Z</dcterms:modified>
</cp:coreProperties>
</file>