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Cesty a chodníky-O+Ú\Opravy MK 2021\Verejné obstarávanie 2021\do DNS\10-VV-cesta Komenského\"/>
    </mc:Choice>
  </mc:AlternateContent>
  <bookViews>
    <workbookView xWindow="0" yWindow="0" windowWidth="25200" windowHeight="11385" firstSheet="1" activeTab="1"/>
  </bookViews>
  <sheets>
    <sheet name="Rekapitulácia stavby" sheetId="1" state="veryHidden" r:id="rId1"/>
    <sheet name="MILO-06-2021 - Sesta Kome..." sheetId="2" r:id="rId2"/>
  </sheets>
  <externalReferences>
    <externalReference r:id="rId3"/>
  </externalReferences>
  <definedNames>
    <definedName name="_xlnm._FilterDatabase" localSheetId="1" hidden="1">'MILO-06-2021 - Sesta Kome...'!$C$121:$K$143</definedName>
    <definedName name="_xlnm.Print_Titles" localSheetId="1">'MILO-06-2021 - Sesta Kome...'!$121:$121</definedName>
    <definedName name="_xlnm.Print_Titles" localSheetId="0">'Rekapitulácia stavby'!$92:$92</definedName>
    <definedName name="_xlnm.Print_Area" localSheetId="1">'MILO-06-2021 - Sesta Kome...'!$C$4:$J$76,'MILO-06-2021 - Sesta Kome...'!$C$82:$J$103,'MILO-06-2021 - Sesta Kome...'!$C$109:$J$143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E18" i="2" l="1"/>
  <c r="J18" i="2"/>
  <c r="J17" i="2"/>
  <c r="J37" i="2" l="1"/>
  <c r="J36" i="2"/>
  <c r="AY95" i="1" s="1"/>
  <c r="J35" i="2"/>
  <c r="AX95" i="1" s="1"/>
  <c r="BI143" i="2"/>
  <c r="BH143" i="2"/>
  <c r="BG143" i="2"/>
  <c r="BE143" i="2"/>
  <c r="T143" i="2"/>
  <c r="T142" i="2" s="1"/>
  <c r="R143" i="2"/>
  <c r="R142" i="2" s="1"/>
  <c r="P143" i="2"/>
  <c r="P142" i="2" s="1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T131" i="2" s="1"/>
  <c r="R132" i="2"/>
  <c r="R131" i="2" s="1"/>
  <c r="P132" i="2"/>
  <c r="P131" i="2" s="1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6" i="2"/>
  <c r="E114" i="2"/>
  <c r="F89" i="2"/>
  <c r="E87" i="2"/>
  <c r="J119" i="2"/>
  <c r="J118" i="2"/>
  <c r="F119" i="2"/>
  <c r="F118" i="2"/>
  <c r="J12" i="2"/>
  <c r="J116" i="2"/>
  <c r="E112" i="2"/>
  <c r="L90" i="1"/>
  <c r="AM90" i="1"/>
  <c r="AM89" i="1"/>
  <c r="L89" i="1"/>
  <c r="AM87" i="1"/>
  <c r="L87" i="1"/>
  <c r="L85" i="1"/>
  <c r="L84" i="1"/>
  <c r="BK143" i="2"/>
  <c r="J143" i="2"/>
  <c r="BK141" i="2"/>
  <c r="J141" i="2"/>
  <c r="BK140" i="2"/>
  <c r="J140" i="2"/>
  <c r="BK139" i="2"/>
  <c r="BK138" i="2"/>
  <c r="BK137" i="2"/>
  <c r="BK136" i="2"/>
  <c r="J135" i="2"/>
  <c r="J134" i="2"/>
  <c r="J132" i="2"/>
  <c r="BK130" i="2"/>
  <c r="BK129" i="2"/>
  <c r="J128" i="2"/>
  <c r="J126" i="2"/>
  <c r="BK125" i="2"/>
  <c r="J139" i="2"/>
  <c r="J138" i="2"/>
  <c r="J137" i="2"/>
  <c r="J136" i="2"/>
  <c r="BK135" i="2"/>
  <c r="BK134" i="2"/>
  <c r="BK132" i="2"/>
  <c r="J130" i="2"/>
  <c r="J129" i="2"/>
  <c r="BK128" i="2"/>
  <c r="BK126" i="2"/>
  <c r="J125" i="2"/>
  <c r="AS94" i="1"/>
  <c r="T124" i="2" l="1"/>
  <c r="BK124" i="2"/>
  <c r="J124" i="2"/>
  <c r="J98" i="2" s="1"/>
  <c r="P124" i="2"/>
  <c r="R124" i="2"/>
  <c r="BK127" i="2"/>
  <c r="J127" i="2"/>
  <c r="J99" i="2" s="1"/>
  <c r="P127" i="2"/>
  <c r="R127" i="2"/>
  <c r="T127" i="2"/>
  <c r="BK133" i="2"/>
  <c r="J133" i="2" s="1"/>
  <c r="J101" i="2" s="1"/>
  <c r="P133" i="2"/>
  <c r="R133" i="2"/>
  <c r="T133" i="2"/>
  <c r="E85" i="2"/>
  <c r="J89" i="2"/>
  <c r="J91" i="2"/>
  <c r="J92" i="2"/>
  <c r="BF132" i="2"/>
  <c r="BF134" i="2"/>
  <c r="BF137" i="2"/>
  <c r="BF138" i="2"/>
  <c r="F91" i="2"/>
  <c r="F92" i="2"/>
  <c r="BF125" i="2"/>
  <c r="BF126" i="2"/>
  <c r="BF128" i="2"/>
  <c r="BF129" i="2"/>
  <c r="BF130" i="2"/>
  <c r="BF135" i="2"/>
  <c r="BF136" i="2"/>
  <c r="BF139" i="2"/>
  <c r="BF140" i="2"/>
  <c r="BF141" i="2"/>
  <c r="BF143" i="2"/>
  <c r="BK131" i="2"/>
  <c r="J131" i="2" s="1"/>
  <c r="J100" i="2" s="1"/>
  <c r="BK142" i="2"/>
  <c r="J142" i="2"/>
  <c r="J102" i="2" s="1"/>
  <c r="F36" i="2"/>
  <c r="BC95" i="1" s="1"/>
  <c r="BC94" i="1" s="1"/>
  <c r="AY94" i="1" s="1"/>
  <c r="F33" i="2"/>
  <c r="AZ95" i="1" s="1"/>
  <c r="AZ94" i="1" s="1"/>
  <c r="AV94" i="1" s="1"/>
  <c r="AK29" i="1" s="1"/>
  <c r="J33" i="2"/>
  <c r="AV95" i="1" s="1"/>
  <c r="F35" i="2"/>
  <c r="BB95" i="1" s="1"/>
  <c r="BB94" i="1" s="1"/>
  <c r="AX94" i="1" s="1"/>
  <c r="F37" i="2"/>
  <c r="BD95" i="1" s="1"/>
  <c r="BD94" i="1" s="1"/>
  <c r="W33" i="1" s="1"/>
  <c r="R123" i="2" l="1"/>
  <c r="R122" i="2" s="1"/>
  <c r="P123" i="2"/>
  <c r="P122" i="2" s="1"/>
  <c r="AU95" i="1" s="1"/>
  <c r="AU94" i="1" s="1"/>
  <c r="T123" i="2"/>
  <c r="T122" i="2" s="1"/>
  <c r="BK123" i="2"/>
  <c r="J123" i="2" s="1"/>
  <c r="J97" i="2" s="1"/>
  <c r="W31" i="1"/>
  <c r="W32" i="1"/>
  <c r="W29" i="1"/>
  <c r="F34" i="2"/>
  <c r="BA95" i="1" s="1"/>
  <c r="BA94" i="1" s="1"/>
  <c r="W30" i="1" s="1"/>
  <c r="J34" i="2"/>
  <c r="AW95" i="1" s="1"/>
  <c r="AT95" i="1" s="1"/>
  <c r="BK122" i="2" l="1"/>
  <c r="J122" i="2" s="1"/>
  <c r="J96" i="2" s="1"/>
  <c r="AW94" i="1"/>
  <c r="AK30" i="1" s="1"/>
  <c r="AT94" i="1" l="1"/>
  <c r="J30" i="2"/>
  <c r="AG95" i="1" s="1"/>
  <c r="AG94" i="1" s="1"/>
  <c r="AK26" i="1" s="1"/>
  <c r="AK35" i="1" s="1"/>
  <c r="J39" i="2" l="1"/>
  <c r="AN94" i="1"/>
  <c r="AN95" i="1"/>
</calcChain>
</file>

<file path=xl/sharedStrings.xml><?xml version="1.0" encoding="utf-8"?>
<sst xmlns="http://schemas.openxmlformats.org/spreadsheetml/2006/main" count="504" uniqueCount="184">
  <si>
    <t>Export Komplet</t>
  </si>
  <si>
    <t/>
  </si>
  <si>
    <t>2.0</t>
  </si>
  <si>
    <t>False</t>
  </si>
  <si>
    <t>{ec76431b-63d6-4a82-bcf5-5890dac443f3}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</si>
  <si>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</si>
  <si>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</si>
  <si>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</si>
  <si>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</si>
  <si>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</si>
  <si>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</si>
  <si>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</si>
  <si>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IMPORT_1</t>
  </si>
  <si>
    <t>Stavba:</t>
  </si>
  <si>
    <t>MILO-05-2021 - Cesta - Jiráskova-Áčko -vnútroblok</t>
  </si>
  <si>
    <t>JKSO:</t>
  </si>
  <si>
    <t>KS:</t>
  </si>
  <si>
    <t>Miesto:</t>
  </si>
  <si>
    <t xml:space="preserve"> </t>
  </si>
  <si>
    <t>Dátum:</t>
  </si>
  <si>
    <t>5. 6. 2021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</si>
  <si>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</si>
  <si>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</si>
  <si>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</si>
  <si>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</si>
  <si>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</si>
  <si>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</si>
  <si>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</si>
  <si>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</si>
  <si>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</si>
  <si>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</si>
  <si>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</si>
  <si>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</si>
  <si>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</si>
  <si>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</si>
  <si>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</si>
  <si>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</si>
  <si>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</si>
  <si>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</si>
  <si>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</si>
  <si>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</si>
  <si>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</si>
  <si>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</si>
  <si>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</si>
  <si>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</si>
  <si>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</si>
  <si>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</si>
  <si>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</si>
  <si>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</si>
  <si>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</si>
  <si>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</si>
  <si>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</si>
  <si>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</si>
  <si>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</si>
  <si>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</si>
  <si>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</si>
  <si>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</si>
  <si>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</si>
  <si>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</si>
  <si>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</si>
  <si>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</si>
  <si>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</si>
  <si>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</si>
  <si>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</si>
  <si>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</si>
  <si>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</si>
  <si>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</si>
  <si>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</si>
  <si>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</si>
  <si>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</si>
  <si>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</si>
  <si>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</si>
  <si>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</si>
  <si>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</si>
  <si>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MILO/06/2021</t>
  </si>
  <si>
    <t>Sesta Komenského   1474 m2</t>
  </si>
  <si>
    <t>STA</t>
  </si>
  <si>
    <t>1</t>
  </si>
  <si>
    <t>{507667a9-811f-4dc3-a20a-e2b8259ce7fc}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</si>
  <si>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</si>
  <si>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</si>
  <si>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</si>
  <si>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</si>
  <si>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</si>
  <si>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</si>
  <si>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</si>
  <si>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</si>
  <si>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</si>
  <si>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</si>
  <si>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</si>
  <si>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</si>
  <si>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</si>
  <si>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</si>
  <si>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</si>
  <si>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</si>
  <si>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</si>
  <si>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</si>
  <si>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</si>
  <si>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</si>
  <si>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</si>
  <si>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</si>
  <si>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</si>
  <si>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</si>
  <si>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</si>
  <si>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</si>
  <si>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</si>
  <si>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</si>
  <si>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</si>
  <si>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19</t>
  </si>
  <si>
    <t>K</t>
  </si>
  <si>
    <t>113107142.S</t>
  </si>
  <si>
    <t>Odstránenie krytu asfaltového v ploche do 200 m2, hr. nad 50 do 100 mm,  -0,18100t- ručne krajnice</t>
  </si>
  <si>
    <t>m2</t>
  </si>
  <si>
    <t>4</t>
  </si>
  <si>
    <t>2</t>
  </si>
  <si>
    <t>447121722</t>
  </si>
  <si>
    <t>113152430.S</t>
  </si>
  <si>
    <t>Frézovanie asf. podkladu alebo krytu bez prek., plochy cez 500 do 1000 m2, pruh š. cez 1 m do 2 m, hr. 50 mm  0,127 t</t>
  </si>
  <si>
    <t>1845208607</t>
  </si>
  <si>
    <t>5</t>
  </si>
  <si>
    <t>Komunikácie</t>
  </si>
  <si>
    <t>22</t>
  </si>
  <si>
    <t>572754111.S</t>
  </si>
  <si>
    <t>-1047495660</t>
  </si>
  <si>
    <t>573231111.S</t>
  </si>
  <si>
    <t>Postrek asfaltový spojovací bez posypu kamenivom z cestnej emulzie v množstve 0,80 kg/m2</t>
  </si>
  <si>
    <t>10</t>
  </si>
  <si>
    <t>21</t>
  </si>
  <si>
    <t>577154211.S</t>
  </si>
  <si>
    <t>Asfaltový betón vrstva obrusná AC 11 O v pruhu š. do 3 m z nemodifik. asfaltu tr. I, po zhutnení hr. 60 mm</t>
  </si>
  <si>
    <t>-1642682873</t>
  </si>
  <si>
    <t>8</t>
  </si>
  <si>
    <t>Rúrové vedenie</t>
  </si>
  <si>
    <t>7</t>
  </si>
  <si>
    <t>899231111.S</t>
  </si>
  <si>
    <t>ks</t>
  </si>
  <si>
    <t>16</t>
  </si>
  <si>
    <t>9</t>
  </si>
  <si>
    <t>Ostatné konštrukcie a práce-búranie</t>
  </si>
  <si>
    <t>17</t>
  </si>
  <si>
    <t>919726711.S</t>
  </si>
  <si>
    <t>Tesnenie dilatačných škár zálievkou za tepla pre komôrku s tesniacim profilom</t>
  </si>
  <si>
    <t>m</t>
  </si>
  <si>
    <t>18</t>
  </si>
  <si>
    <t>15</t>
  </si>
  <si>
    <t>919731122.S</t>
  </si>
  <si>
    <t>Zarovnanie styčnej plochy pozdĺž vybúranej časti komunikácie asfaltovej hr. nad 50 do 100 mm- spoje s komunikáciami</t>
  </si>
  <si>
    <t>12</t>
  </si>
  <si>
    <t>919735112.S</t>
  </si>
  <si>
    <t>Rezanie existujúceho asfaltového krytu alebo podkladu hĺbky nad 50 do 100 mm</t>
  </si>
  <si>
    <t>919794441.S</t>
  </si>
  <si>
    <t>Úprava plôch okolo hydrantov, šupátok, a pod. v asfaltových krytoch v pôdorysnej ploche do 2 m2</t>
  </si>
  <si>
    <t>24</t>
  </si>
  <si>
    <t>979082213.S</t>
  </si>
  <si>
    <t>Vodorovná doprava sutiny so zložením a hrubým urovnaním na vzdialenosť do 1 km</t>
  </si>
  <si>
    <t>t</t>
  </si>
  <si>
    <t>26</t>
  </si>
  <si>
    <t>979082219.S</t>
  </si>
  <si>
    <t>Príplatok k cene za každý ďalší aj začatý 1 km nad 1 km pre vodorovnú dopravu sutiny  2 km</t>
  </si>
  <si>
    <t>28</t>
  </si>
  <si>
    <t>979087212.S</t>
  </si>
  <si>
    <t>Nakladanie na dopravné prostriedky pre vodorovnú dopravu sutiny - ručné odstránenie asfaltobetonu pri krajniciach</t>
  </si>
  <si>
    <t>30</t>
  </si>
  <si>
    <t>11</t>
  </si>
  <si>
    <t>979093111.S</t>
  </si>
  <si>
    <t>Uloženie sutiny na skládku s hrubým urovnaním bez zhutnenia</t>
  </si>
  <si>
    <t>32</t>
  </si>
  <si>
    <t>99</t>
  </si>
  <si>
    <t>Presun hmôt HSV</t>
  </si>
  <si>
    <t>13</t>
  </si>
  <si>
    <t>998225111.S</t>
  </si>
  <si>
    <t>Presun hmôt pre pozemnú komunikáciu a letisko s krytom asfaltovým akejkoľvek dĺžky objektu</t>
  </si>
  <si>
    <t>34</t>
  </si>
  <si>
    <t>Vyrovnanie povrchu doterajších krytov asfaltovým betónom AC hr. od 20 do 40 mm - prepadnuté miesta  10%</t>
  </si>
  <si>
    <t>Výšková úprava uličného vstupu alebo vpuste do 200 mm zvýšením mreže vrátane výškovej úpravy poklopu kanalizačnej šachty</t>
  </si>
  <si>
    <t>0031125</t>
  </si>
  <si>
    <t>2021339463</t>
  </si>
  <si>
    <t>31609651</t>
  </si>
  <si>
    <t>SK2020479714</t>
  </si>
  <si>
    <t>Žiar nad Hronom</t>
  </si>
  <si>
    <t>Mesto Žiar nad Hronom</t>
  </si>
  <si>
    <t>geodetické zameranie</t>
  </si>
  <si>
    <t>TECHNICKÉ SLUŽBY Žiar nad Hronom, spol. s.r.o</t>
  </si>
  <si>
    <t>Výkaz výmer - Opravy cesty Ul. Komenského od križovatky pred bytovým domom č. 404     po Ul. A. Dubčeka -  1474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</si>
</sst>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64</xdr:row>
      <xdr:rowOff>19050</xdr:rowOff>
    </xdr:from>
    <xdr:to>
      <xdr:col>5</xdr:col>
      <xdr:colOff>1654683</xdr:colOff>
      <xdr:row>72</xdr:row>
      <xdr:rowOff>15240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0477500"/>
          <a:ext cx="1816608" cy="115824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51</xdr:row>
      <xdr:rowOff>9525</xdr:rowOff>
    </xdr:from>
    <xdr:to>
      <xdr:col>9</xdr:col>
      <xdr:colOff>1076325</xdr:colOff>
      <xdr:row>59</xdr:row>
      <xdr:rowOff>85725</xdr:rowOff>
    </xdr:to>
    <xdr:pic>
      <xdr:nvPicPr>
        <xdr:cNvPr id="3" name="Picture 2" descr="podpis">
          <a:extLst>
            <a:ext uri="{FF2B5EF4-FFF2-40B4-BE49-F238E27FC236}">
              <a16:creationId xmlns:a16="http://schemas.microsoft.com/office/drawing/2014/main" xmlns="" id="{27F5A59A-FDB8-4F51-8F95-8C7238AB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8591550"/>
          <a:ext cx="31337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&#381;P/Baranec/Cesty%20a%20chodn&#237;ky-O+&#218;/Opravy%20MK%202021/Verejn&#233;%20obstar&#225;vanie%202021/3-chodn&#237;k%20Tajovsk&#233;ho%20-%20Hurbanova/Oprava%20chodn&#237;ka%20na%20Ul.%20Hurbanova%20a%20Tajovsk&#233;ho%20(po%20vchod%20&#269;.%2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MILO-06-2021 - Rekonštruk..."/>
    </sheetNames>
    <sheetDataSet>
      <sheetData sheetId="0">
        <row r="16">
          <cell r="AN16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56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4" t="s">
        <v>12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85" t="s">
        <v>14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18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18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7">
        <f>ROUND(AG94,2)</f>
        <v>0</v>
      </c>
      <c r="AL26" s="188"/>
      <c r="AM26" s="188"/>
      <c r="AN26" s="188"/>
      <c r="AO26" s="188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9" t="s">
        <v>30</v>
      </c>
      <c r="M28" s="189"/>
      <c r="N28" s="189"/>
      <c r="O28" s="189"/>
      <c r="P28" s="189"/>
      <c r="Q28" s="26"/>
      <c r="R28" s="26"/>
      <c r="S28" s="26"/>
      <c r="T28" s="26"/>
      <c r="U28" s="26"/>
      <c r="V28" s="26"/>
      <c r="W28" s="189" t="s">
        <v>31</v>
      </c>
      <c r="X28" s="189"/>
      <c r="Y28" s="189"/>
      <c r="Z28" s="189"/>
      <c r="AA28" s="189"/>
      <c r="AB28" s="189"/>
      <c r="AC28" s="189"/>
      <c r="AD28" s="189"/>
      <c r="AE28" s="189"/>
      <c r="AF28" s="26"/>
      <c r="AG28" s="26"/>
      <c r="AH28" s="26"/>
      <c r="AI28" s="26"/>
      <c r="AJ28" s="26"/>
      <c r="AK28" s="189" t="s">
        <v>32</v>
      </c>
      <c r="AL28" s="189"/>
      <c r="AM28" s="189"/>
      <c r="AN28" s="189"/>
      <c r="AO28" s="189"/>
      <c r="AP28" s="26"/>
      <c r="AQ28" s="26"/>
      <c r="AR28" s="27"/>
      <c r="BE28" s="26"/>
    </row>
    <row r="29" spans="1:71" s="3" customFormat="1" ht="14.45" customHeight="1">
      <c r="B29" s="31"/>
      <c r="D29" s="23" t="s">
        <v>33</v>
      </c>
      <c r="F29" s="23" t="s">
        <v>34</v>
      </c>
      <c r="L29" s="174">
        <v>0.2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1"/>
    </row>
    <row r="30" spans="1:71" s="3" customFormat="1" ht="14.45" customHeight="1">
      <c r="B30" s="31"/>
      <c r="F30" s="23" t="s">
        <v>35</v>
      </c>
      <c r="L30" s="174">
        <v>0.2</v>
      </c>
      <c r="M30" s="173"/>
      <c r="N30" s="173"/>
      <c r="O30" s="173"/>
      <c r="P30" s="173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ROUND(AW94, 2)</f>
        <v>0</v>
      </c>
      <c r="AL30" s="173"/>
      <c r="AM30" s="173"/>
      <c r="AN30" s="173"/>
      <c r="AO30" s="173"/>
      <c r="AR30" s="31"/>
    </row>
    <row r="31" spans="1:71" s="3" customFormat="1" ht="14.45" hidden="1" customHeight="1">
      <c r="B31" s="31"/>
      <c r="F31" s="23" t="s">
        <v>36</v>
      </c>
      <c r="L31" s="174">
        <v>0.2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1"/>
    </row>
    <row r="32" spans="1:71" s="3" customFormat="1" ht="14.45" hidden="1" customHeight="1">
      <c r="B32" s="31"/>
      <c r="F32" s="23" t="s">
        <v>37</v>
      </c>
      <c r="L32" s="174">
        <v>0.2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1"/>
    </row>
    <row r="33" spans="1:57" s="3" customFormat="1" ht="14.45" hidden="1" customHeight="1">
      <c r="B33" s="31"/>
      <c r="F33" s="23" t="s">
        <v>38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40</v>
      </c>
      <c r="U35" s="34"/>
      <c r="V35" s="34"/>
      <c r="W35" s="34"/>
      <c r="X35" s="175" t="s">
        <v>41</v>
      </c>
      <c r="Y35" s="176"/>
      <c r="Z35" s="176"/>
      <c r="AA35" s="176"/>
      <c r="AB35" s="176"/>
      <c r="AC35" s="34"/>
      <c r="AD35" s="34"/>
      <c r="AE35" s="34"/>
      <c r="AF35" s="34"/>
      <c r="AG35" s="34"/>
      <c r="AH35" s="34"/>
      <c r="AI35" s="34"/>
      <c r="AJ35" s="34"/>
      <c r="AK35" s="177">
        <f>SUM(AK26:AK33)</f>
        <v>0</v>
      </c>
      <c r="AL35" s="176"/>
      <c r="AM35" s="176"/>
      <c r="AN35" s="176"/>
      <c r="AO35" s="178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44</v>
      </c>
      <c r="AI60" s="29"/>
      <c r="AJ60" s="29"/>
      <c r="AK60" s="29"/>
      <c r="AL60" s="29"/>
      <c r="AM60" s="39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47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44</v>
      </c>
      <c r="AI75" s="29"/>
      <c r="AJ75" s="29"/>
      <c r="AK75" s="29"/>
      <c r="AL75" s="29"/>
      <c r="AM75" s="39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 t="str">
        <f>K5</f>
        <v>IMPORT_1</v>
      </c>
      <c r="AR84" s="45"/>
    </row>
    <row r="85" spans="1:91" s="5" customFormat="1" ht="36.950000000000003" customHeight="1">
      <c r="B85" s="46"/>
      <c r="C85" s="47" t="s">
        <v>13</v>
      </c>
      <c r="L85" s="163" t="str">
        <f>K6</f>
        <v>MILO-05-2021 - Cesta - Jiráskova-Áčko -vnútroblok</v>
      </c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65" t="str">
        <f>IF(AN8= "","",AN8)</f>
        <v>5. 6. 2021</v>
      </c>
      <c r="AN87" s="165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66" t="str">
        <f>IF(E17="","",E17)</f>
        <v xml:space="preserve"> </v>
      </c>
      <c r="AN89" s="167"/>
      <c r="AO89" s="167"/>
      <c r="AP89" s="167"/>
      <c r="AQ89" s="26"/>
      <c r="AR89" s="27"/>
      <c r="AS89" s="168" t="s">
        <v>49</v>
      </c>
      <c r="AT89" s="169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66" t="str">
        <f>IF(E20="","",E20)</f>
        <v xml:space="preserve"> </v>
      </c>
      <c r="AN90" s="167"/>
      <c r="AO90" s="167"/>
      <c r="AP90" s="167"/>
      <c r="AQ90" s="26"/>
      <c r="AR90" s="27"/>
      <c r="AS90" s="170"/>
      <c r="AT90" s="171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0"/>
      <c r="AT91" s="171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58" t="s">
        <v>50</v>
      </c>
      <c r="D92" s="159"/>
      <c r="E92" s="159"/>
      <c r="F92" s="159"/>
      <c r="G92" s="159"/>
      <c r="H92" s="54"/>
      <c r="I92" s="160" t="s">
        <v>51</v>
      </c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61" t="s">
        <v>52</v>
      </c>
      <c r="AH92" s="159"/>
      <c r="AI92" s="159"/>
      <c r="AJ92" s="159"/>
      <c r="AK92" s="159"/>
      <c r="AL92" s="159"/>
      <c r="AM92" s="159"/>
      <c r="AN92" s="160" t="s">
        <v>53</v>
      </c>
      <c r="AO92" s="159"/>
      <c r="AP92" s="162"/>
      <c r="AQ92" s="55" t="s">
        <v>54</v>
      </c>
      <c r="AR92" s="27"/>
      <c r="AS92" s="56" t="s">
        <v>55</v>
      </c>
      <c r="AT92" s="57" t="s">
        <v>56</v>
      </c>
      <c r="AU92" s="57" t="s">
        <v>57</v>
      </c>
      <c r="AV92" s="57" t="s">
        <v>58</v>
      </c>
      <c r="AW92" s="57" t="s">
        <v>59</v>
      </c>
      <c r="AX92" s="57" t="s">
        <v>60</v>
      </c>
      <c r="AY92" s="57" t="s">
        <v>61</v>
      </c>
      <c r="AZ92" s="57" t="s">
        <v>62</v>
      </c>
      <c r="BA92" s="57" t="s">
        <v>63</v>
      </c>
      <c r="BB92" s="57" t="s">
        <v>64</v>
      </c>
      <c r="BC92" s="57" t="s">
        <v>65</v>
      </c>
      <c r="BD92" s="58" t="s">
        <v>66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2">
        <f>ROUND(AG95,2)</f>
        <v>0</v>
      </c>
      <c r="AH94" s="182"/>
      <c r="AI94" s="182"/>
      <c r="AJ94" s="182"/>
      <c r="AK94" s="182"/>
      <c r="AL94" s="182"/>
      <c r="AM94" s="182"/>
      <c r="AN94" s="183">
        <f>SUM(AG94,AT94)</f>
        <v>0</v>
      </c>
      <c r="AO94" s="183"/>
      <c r="AP94" s="18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232.08709999999999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68</v>
      </c>
      <c r="BT94" s="71" t="s">
        <v>69</v>
      </c>
      <c r="BU94" s="72" t="s">
        <v>70</v>
      </c>
      <c r="BV94" s="71" t="s">
        <v>71</v>
      </c>
      <c r="BW94" s="71" t="s">
        <v>4</v>
      </c>
      <c r="BX94" s="71" t="s">
        <v>72</v>
      </c>
      <c r="CL94" s="71" t="s">
        <v>1</v>
      </c>
    </row>
    <row r="95" spans="1:91" s="7" customFormat="1" ht="24.75" customHeight="1">
      <c r="A95" s="73" t="s">
        <v>73</v>
      </c>
      <c r="B95" s="74"/>
      <c r="C95" s="75"/>
      <c r="D95" s="181" t="s">
        <v>74</v>
      </c>
      <c r="E95" s="181"/>
      <c r="F95" s="181"/>
      <c r="G95" s="181"/>
      <c r="H95" s="181"/>
      <c r="I95" s="76"/>
      <c r="J95" s="181" t="s">
        <v>75</v>
      </c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79">
        <f>'MILO-06-2021 - Sesta Kome...'!J30</f>
        <v>0</v>
      </c>
      <c r="AH95" s="180"/>
      <c r="AI95" s="180"/>
      <c r="AJ95" s="180"/>
      <c r="AK95" s="180"/>
      <c r="AL95" s="180"/>
      <c r="AM95" s="180"/>
      <c r="AN95" s="179">
        <f>SUM(AG95,AT95)</f>
        <v>0</v>
      </c>
      <c r="AO95" s="180"/>
      <c r="AP95" s="180"/>
      <c r="AQ95" s="77" t="s">
        <v>76</v>
      </c>
      <c r="AR95" s="74"/>
      <c r="AS95" s="78">
        <v>0</v>
      </c>
      <c r="AT95" s="79">
        <f>ROUND(SUM(AV95:AW95),2)</f>
        <v>0</v>
      </c>
      <c r="AU95" s="80">
        <f>'MILO-06-2021 - Sesta Kome...'!P122</f>
        <v>232.08710000000002</v>
      </c>
      <c r="AV95" s="79">
        <f>'MILO-06-2021 - Sesta Kome...'!J33</f>
        <v>0</v>
      </c>
      <c r="AW95" s="79">
        <f>'MILO-06-2021 - Sesta Kome...'!J34</f>
        <v>0</v>
      </c>
      <c r="AX95" s="79">
        <f>'MILO-06-2021 - Sesta Kome...'!J35</f>
        <v>0</v>
      </c>
      <c r="AY95" s="79">
        <f>'MILO-06-2021 - Sesta Kome...'!J36</f>
        <v>0</v>
      </c>
      <c r="AZ95" s="79">
        <f>'MILO-06-2021 - Sesta Kome...'!F33</f>
        <v>0</v>
      </c>
      <c r="BA95" s="79">
        <f>'MILO-06-2021 - Sesta Kome...'!F34</f>
        <v>0</v>
      </c>
      <c r="BB95" s="79">
        <f>'MILO-06-2021 - Sesta Kome...'!F35</f>
        <v>0</v>
      </c>
      <c r="BC95" s="79">
        <f>'MILO-06-2021 - Sesta Kome...'!F36</f>
        <v>0</v>
      </c>
      <c r="BD95" s="81">
        <f>'MILO-06-2021 - Sesta Kome...'!F37</f>
        <v>0</v>
      </c>
      <c r="BT95" s="82" t="s">
        <v>77</v>
      </c>
      <c r="BV95" s="82" t="s">
        <v>71</v>
      </c>
      <c r="BW95" s="82" t="s">
        <v>78</v>
      </c>
      <c r="BX95" s="82" t="s">
        <v>4</v>
      </c>
      <c r="CL95" s="82" t="s">
        <v>1</v>
      </c>
      <c r="CM95" s="82" t="s">
        <v>69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MILO-06-2021 - Sesta Kom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4"/>
  <sheetViews>
    <sheetView showGridLines="0" tabSelected="1" workbookViewId="0">
      <selection activeCell="I147" sqref="I14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56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4" t="s">
        <v>78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79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40.5" customHeight="1">
      <c r="B7" s="17"/>
      <c r="E7" s="193" t="s">
        <v>183</v>
      </c>
      <c r="F7" s="193"/>
      <c r="G7" s="193"/>
      <c r="H7" s="193"/>
      <c r="I7" s="193"/>
      <c r="L7" s="17"/>
    </row>
    <row r="8" spans="1:46" s="2" customFormat="1" ht="12" customHeight="1">
      <c r="A8" s="26"/>
      <c r="B8" s="27"/>
      <c r="C8" s="26"/>
      <c r="D8" s="23" t="s">
        <v>80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63"/>
      <c r="F9" s="190"/>
      <c r="G9" s="190"/>
      <c r="H9" s="19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179</v>
      </c>
      <c r="G12" s="26"/>
      <c r="H12" s="26"/>
      <c r="I12" s="23" t="s">
        <v>19</v>
      </c>
      <c r="J12" s="49" t="str">
        <f>'Rekapitulácia stavby'!AN8</f>
        <v>5. 6. 2021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152" t="s">
        <v>175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152" t="s">
        <v>180</v>
      </c>
      <c r="F15" s="153"/>
      <c r="G15" s="153"/>
      <c r="H15" s="153"/>
      <c r="I15" s="23" t="s">
        <v>23</v>
      </c>
      <c r="J15" s="152" t="s">
        <v>176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153"/>
      <c r="F16" s="153"/>
      <c r="G16" s="153"/>
      <c r="H16" s="153"/>
      <c r="I16" s="26"/>
      <c r="J16" s="153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153"/>
      <c r="F17" s="153"/>
      <c r="G17" s="153"/>
      <c r="H17" s="153"/>
      <c r="I17" s="23" t="s">
        <v>22</v>
      </c>
      <c r="J17" s="152">
        <f>'[1]Rekapitulácia stavby'!AN15</f>
        <v>0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>
        <f>'[1]Rekapitulácia stavby'!E16</f>
        <v>0</v>
      </c>
      <c r="F18" s="184"/>
      <c r="G18" s="184"/>
      <c r="H18" s="184"/>
      <c r="I18" s="23" t="s">
        <v>23</v>
      </c>
      <c r="J18" s="152" t="str">
        <f>'[1]Rekapitulácia stavby'!AN16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153"/>
      <c r="F19" s="153"/>
      <c r="G19" s="153"/>
      <c r="H19" s="153"/>
      <c r="I19" s="26"/>
      <c r="J19" s="153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153"/>
      <c r="F20" s="153"/>
      <c r="G20" s="153"/>
      <c r="H20" s="153"/>
      <c r="I20" s="23" t="s">
        <v>22</v>
      </c>
      <c r="J20" s="152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152" t="s">
        <v>181</v>
      </c>
      <c r="F21" s="153"/>
      <c r="G21" s="153"/>
      <c r="H21" s="153"/>
      <c r="I21" s="23" t="s">
        <v>23</v>
      </c>
      <c r="J21" s="152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153"/>
      <c r="F22" s="153"/>
      <c r="G22" s="153"/>
      <c r="H22" s="153"/>
      <c r="I22" s="26"/>
      <c r="J22" s="153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153"/>
      <c r="F23" s="153"/>
      <c r="G23" s="153"/>
      <c r="H23" s="153"/>
      <c r="I23" s="23" t="s">
        <v>22</v>
      </c>
      <c r="J23" s="152" t="s">
        <v>177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152" t="s">
        <v>182</v>
      </c>
      <c r="F24" s="153"/>
      <c r="G24" s="153"/>
      <c r="H24" s="153"/>
      <c r="I24" s="23" t="s">
        <v>23</v>
      </c>
      <c r="J24" s="152" t="s">
        <v>178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86" t="s">
        <v>1</v>
      </c>
      <c r="F27" s="186"/>
      <c r="G27" s="186"/>
      <c r="H27" s="186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29</v>
      </c>
      <c r="E30" s="26"/>
      <c r="F30" s="26"/>
      <c r="G30" s="26"/>
      <c r="H30" s="26"/>
      <c r="I30" s="26"/>
      <c r="J30" s="65">
        <f>ROUND(J122,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33</v>
      </c>
      <c r="E33" s="23" t="s">
        <v>34</v>
      </c>
      <c r="F33" s="90">
        <f>ROUND((SUM(BE122:BE143)),  2)</f>
        <v>0</v>
      </c>
      <c r="G33" s="26"/>
      <c r="H33" s="26"/>
      <c r="I33" s="91">
        <v>0.2</v>
      </c>
      <c r="J33" s="90">
        <f>ROUND(((SUM(BE122:BE143))*I33),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35</v>
      </c>
      <c r="F34" s="90">
        <f>ROUND((SUM(BF122:BF143)),  2)</f>
        <v>0</v>
      </c>
      <c r="G34" s="26"/>
      <c r="H34" s="26"/>
      <c r="I34" s="91">
        <v>0.2</v>
      </c>
      <c r="J34" s="90">
        <f>ROUND(((SUM(BF122:BF143))*I34),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90">
        <f>ROUND((SUM(BG122:BG143)),  2)</f>
        <v>0</v>
      </c>
      <c r="G35" s="26"/>
      <c r="H35" s="26"/>
      <c r="I35" s="91">
        <v>0.2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90">
        <f>ROUND((SUM(BH122:BH143)),  2)</f>
        <v>0</v>
      </c>
      <c r="G36" s="26"/>
      <c r="H36" s="26"/>
      <c r="I36" s="91">
        <v>0.2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0">
        <f>ROUND((SUM(BI122:BI143)),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39</v>
      </c>
      <c r="E39" s="54"/>
      <c r="F39" s="54"/>
      <c r="G39" s="94" t="s">
        <v>40</v>
      </c>
      <c r="H39" s="95" t="s">
        <v>41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44</v>
      </c>
      <c r="E61" s="29"/>
      <c r="F61" s="98" t="s">
        <v>45</v>
      </c>
      <c r="G61" s="39" t="s">
        <v>44</v>
      </c>
      <c r="H61" s="29"/>
      <c r="I61" s="154">
        <v>44352</v>
      </c>
      <c r="J61" s="99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5">
        <v>44357</v>
      </c>
      <c r="L75" s="17"/>
    </row>
    <row r="76" spans="1:31" s="2" customFormat="1" ht="12.75">
      <c r="A76" s="26"/>
      <c r="B76" s="27"/>
      <c r="C76" s="26"/>
      <c r="D76" s="39" t="s">
        <v>44</v>
      </c>
      <c r="E76" s="29"/>
      <c r="F76" s="98" t="s">
        <v>45</v>
      </c>
      <c r="G76" s="39" t="s">
        <v>44</v>
      </c>
      <c r="H76" s="29"/>
      <c r="I76" s="29"/>
      <c r="J76" s="99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91" t="str">
        <f>E7</f>
        <v>Výkaz výmer - Opravy cesty Ul. Komenského od križovatky pred bytovým domom č. 404     po Ul. A. Dubčeka -  1474 m2</v>
      </c>
      <c r="F85" s="192"/>
      <c r="G85" s="192"/>
      <c r="H85" s="192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80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63">
        <f>E9</f>
        <v>0</v>
      </c>
      <c r="F87" s="190"/>
      <c r="G87" s="190"/>
      <c r="H87" s="19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Žiar nad Hronom</v>
      </c>
      <c r="G89" s="26"/>
      <c r="H89" s="26"/>
      <c r="I89" s="23" t="s">
        <v>19</v>
      </c>
      <c r="J89" s="49" t="str">
        <f>IF(J12="","",J12)</f>
        <v>5. 6. 2021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21</v>
      </c>
      <c r="D91" s="26"/>
      <c r="E91" s="26"/>
      <c r="F91" s="21" t="str">
        <f>E15</f>
        <v>Mesto Žiar nad Hronom</v>
      </c>
      <c r="G91" s="26"/>
      <c r="H91" s="26"/>
      <c r="I91" s="23" t="s">
        <v>25</v>
      </c>
      <c r="J91" s="24" t="str">
        <f>E21</f>
        <v>geodetické zameranie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24</v>
      </c>
      <c r="D92" s="26"/>
      <c r="E92" s="26"/>
      <c r="F92" s="21">
        <f>IF(E18="","",E18)</f>
        <v>0</v>
      </c>
      <c r="G92" s="26"/>
      <c r="H92" s="26"/>
      <c r="I92" s="23" t="s">
        <v>27</v>
      </c>
      <c r="J92" s="24" t="str">
        <f>E24</f>
        <v>TECHNICKÉ SLUŽBY Žiar nad Hronom, spol. s.r.o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0" t="s">
        <v>82</v>
      </c>
      <c r="D94" s="92"/>
      <c r="E94" s="92"/>
      <c r="F94" s="92"/>
      <c r="G94" s="92"/>
      <c r="H94" s="92"/>
      <c r="I94" s="92"/>
      <c r="J94" s="101" t="s">
        <v>83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02" t="s">
        <v>84</v>
      </c>
      <c r="D96" s="26"/>
      <c r="E96" s="26"/>
      <c r="F96" s="26"/>
      <c r="G96" s="26"/>
      <c r="H96" s="26"/>
      <c r="I96" s="26"/>
      <c r="J96" s="65">
        <f>J122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85</v>
      </c>
    </row>
    <row r="97" spans="1:31" s="9" customFormat="1" ht="24.95" hidden="1" customHeight="1">
      <c r="B97" s="103"/>
      <c r="D97" s="104" t="s">
        <v>86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1:31" s="10" customFormat="1" ht="19.899999999999999" hidden="1" customHeight="1">
      <c r="B98" s="107"/>
      <c r="D98" s="108" t="s">
        <v>87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1:31" s="10" customFormat="1" ht="19.899999999999999" hidden="1" customHeight="1">
      <c r="B99" s="107"/>
      <c r="D99" s="108" t="s">
        <v>88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1:31" s="10" customFormat="1" ht="19.899999999999999" hidden="1" customHeight="1">
      <c r="B100" s="107"/>
      <c r="D100" s="108" t="s">
        <v>89</v>
      </c>
      <c r="E100" s="109"/>
      <c r="F100" s="109"/>
      <c r="G100" s="109"/>
      <c r="H100" s="109"/>
      <c r="I100" s="109"/>
      <c r="J100" s="110">
        <f>J131</f>
        <v>0</v>
      </c>
      <c r="L100" s="107"/>
    </row>
    <row r="101" spans="1:31" s="10" customFormat="1" ht="19.899999999999999" hidden="1" customHeight="1">
      <c r="B101" s="107"/>
      <c r="D101" s="108" t="s">
        <v>90</v>
      </c>
      <c r="E101" s="109"/>
      <c r="F101" s="109"/>
      <c r="G101" s="109"/>
      <c r="H101" s="109"/>
      <c r="I101" s="109"/>
      <c r="J101" s="110">
        <f>J133</f>
        <v>0</v>
      </c>
      <c r="L101" s="107"/>
    </row>
    <row r="102" spans="1:31" s="10" customFormat="1" ht="19.899999999999999" hidden="1" customHeight="1">
      <c r="B102" s="107"/>
      <c r="D102" s="108" t="s">
        <v>91</v>
      </c>
      <c r="E102" s="109"/>
      <c r="F102" s="109"/>
      <c r="G102" s="109"/>
      <c r="H102" s="109"/>
      <c r="I102" s="109"/>
      <c r="J102" s="110">
        <f>J142</f>
        <v>0</v>
      </c>
      <c r="L102" s="107"/>
    </row>
    <row r="103" spans="1:31" s="2" customFormat="1" ht="21.75" hidden="1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hidden="1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hidden="1"/>
    <row r="106" spans="1:31" hidden="1"/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92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33" customHeight="1">
      <c r="A112" s="26"/>
      <c r="B112" s="27"/>
      <c r="C112" s="26"/>
      <c r="D112" s="26"/>
      <c r="E112" s="193" t="str">
        <f>E7</f>
        <v>Výkaz výmer - Opravy cesty Ul. Komenského od križovatky pred bytovým domom č. 404     po Ul. A. Dubčeka -  1474 m2</v>
      </c>
      <c r="F112" s="193"/>
      <c r="G112" s="193"/>
      <c r="H112" s="193"/>
      <c r="I112" s="193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80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63">
        <f>E9</f>
        <v>0</v>
      </c>
      <c r="F114" s="190"/>
      <c r="G114" s="190"/>
      <c r="H114" s="190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21" t="str">
        <f>F12</f>
        <v>Žiar nad Hronom</v>
      </c>
      <c r="G116" s="26"/>
      <c r="H116" s="26"/>
      <c r="I116" s="23" t="s">
        <v>19</v>
      </c>
      <c r="J116" s="49" t="str">
        <f>IF(J12="","",J12)</f>
        <v>5. 6. 2021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21</v>
      </c>
      <c r="D118" s="26"/>
      <c r="E118" s="26"/>
      <c r="F118" s="21" t="str">
        <f>E15</f>
        <v>Mesto Žiar nad Hronom</v>
      </c>
      <c r="G118" s="26"/>
      <c r="H118" s="26"/>
      <c r="I118" s="23" t="s">
        <v>25</v>
      </c>
      <c r="J118" s="24" t="str">
        <f>E21</f>
        <v>geodetické zameranie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43.5" customHeight="1">
      <c r="A119" s="26"/>
      <c r="B119" s="27"/>
      <c r="C119" s="23" t="s">
        <v>24</v>
      </c>
      <c r="D119" s="26"/>
      <c r="E119" s="26"/>
      <c r="F119" s="21">
        <f>IF(E18="","",E18)</f>
        <v>0</v>
      </c>
      <c r="G119" s="26"/>
      <c r="H119" s="26"/>
      <c r="I119" s="23" t="s">
        <v>27</v>
      </c>
      <c r="J119" s="24" t="str">
        <f>E24</f>
        <v>TECHNICKÉ SLUŽBY Žiar nad Hronom, spol. s.r.o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3.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11"/>
      <c r="B121" s="112"/>
      <c r="C121" s="113" t="s">
        <v>93</v>
      </c>
      <c r="D121" s="114" t="s">
        <v>54</v>
      </c>
      <c r="E121" s="114" t="s">
        <v>50</v>
      </c>
      <c r="F121" s="114" t="s">
        <v>51</v>
      </c>
      <c r="G121" s="114" t="s">
        <v>94</v>
      </c>
      <c r="H121" s="114" t="s">
        <v>95</v>
      </c>
      <c r="I121" s="114" t="s">
        <v>96</v>
      </c>
      <c r="J121" s="115" t="s">
        <v>83</v>
      </c>
      <c r="K121" s="116" t="s">
        <v>97</v>
      </c>
      <c r="L121" s="117"/>
      <c r="M121" s="56" t="s">
        <v>1</v>
      </c>
      <c r="N121" s="57" t="s">
        <v>33</v>
      </c>
      <c r="O121" s="57" t="s">
        <v>98</v>
      </c>
      <c r="P121" s="57" t="s">
        <v>99</v>
      </c>
      <c r="Q121" s="57" t="s">
        <v>100</v>
      </c>
      <c r="R121" s="57" t="s">
        <v>101</v>
      </c>
      <c r="S121" s="57" t="s">
        <v>102</v>
      </c>
      <c r="T121" s="58" t="s">
        <v>103</v>
      </c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</row>
    <row r="122" spans="1:65" s="2" customFormat="1" ht="22.9" customHeight="1">
      <c r="A122" s="26"/>
      <c r="B122" s="27"/>
      <c r="C122" s="63" t="s">
        <v>84</v>
      </c>
      <c r="D122" s="26"/>
      <c r="E122" s="26"/>
      <c r="F122" s="26"/>
      <c r="G122" s="26"/>
      <c r="H122" s="26"/>
      <c r="I122" s="26"/>
      <c r="J122" s="118">
        <f>BK122</f>
        <v>0</v>
      </c>
      <c r="K122" s="26"/>
      <c r="L122" s="27"/>
      <c r="M122" s="59"/>
      <c r="N122" s="50"/>
      <c r="O122" s="60"/>
      <c r="P122" s="119">
        <f>P123</f>
        <v>232.08710000000002</v>
      </c>
      <c r="Q122" s="60"/>
      <c r="R122" s="119">
        <f>R123</f>
        <v>244.92091000000002</v>
      </c>
      <c r="S122" s="60"/>
      <c r="T122" s="120">
        <f>T123</f>
        <v>197.99799999999999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68</v>
      </c>
      <c r="AU122" s="14" t="s">
        <v>85</v>
      </c>
      <c r="BK122" s="121">
        <f>BK123</f>
        <v>0</v>
      </c>
    </row>
    <row r="123" spans="1:65" s="12" customFormat="1" ht="25.9" customHeight="1">
      <c r="B123" s="122"/>
      <c r="D123" s="123" t="s">
        <v>68</v>
      </c>
      <c r="E123" s="124" t="s">
        <v>104</v>
      </c>
      <c r="F123" s="124" t="s">
        <v>105</v>
      </c>
      <c r="J123" s="125">
        <f>BK123</f>
        <v>0</v>
      </c>
      <c r="L123" s="122"/>
      <c r="M123" s="126"/>
      <c r="N123" s="127"/>
      <c r="O123" s="127"/>
      <c r="P123" s="128">
        <f>P124+P127+P131+P133+P142</f>
        <v>232.08710000000002</v>
      </c>
      <c r="Q123" s="127"/>
      <c r="R123" s="128">
        <f>R124+R127+R131+R133+R142</f>
        <v>244.92091000000002</v>
      </c>
      <c r="S123" s="127"/>
      <c r="T123" s="129">
        <f>T124+T127+T131+T133+T142</f>
        <v>197.99799999999999</v>
      </c>
      <c r="AR123" s="123" t="s">
        <v>77</v>
      </c>
      <c r="AT123" s="130" t="s">
        <v>68</v>
      </c>
      <c r="AU123" s="130" t="s">
        <v>69</v>
      </c>
      <c r="AY123" s="123" t="s">
        <v>106</v>
      </c>
      <c r="BK123" s="131">
        <f>BK124+BK127+BK131+BK133+BK142</f>
        <v>0</v>
      </c>
    </row>
    <row r="124" spans="1:65" s="12" customFormat="1" ht="22.9" customHeight="1">
      <c r="B124" s="122"/>
      <c r="D124" s="123" t="s">
        <v>68</v>
      </c>
      <c r="E124" s="132" t="s">
        <v>77</v>
      </c>
      <c r="F124" s="132" t="s">
        <v>107</v>
      </c>
      <c r="J124" s="133">
        <f>BK124</f>
        <v>0</v>
      </c>
      <c r="L124" s="122"/>
      <c r="M124" s="126"/>
      <c r="N124" s="127"/>
      <c r="O124" s="127"/>
      <c r="P124" s="128">
        <f>SUM(P125:P126)</f>
        <v>97.945099999999996</v>
      </c>
      <c r="Q124" s="127"/>
      <c r="R124" s="128">
        <f>SUM(R125:R126)</f>
        <v>0.19109999999999999</v>
      </c>
      <c r="S124" s="127"/>
      <c r="T124" s="129">
        <f>SUM(T125:T126)</f>
        <v>197.99799999999999</v>
      </c>
      <c r="AR124" s="123" t="s">
        <v>77</v>
      </c>
      <c r="AT124" s="130" t="s">
        <v>68</v>
      </c>
      <c r="AU124" s="130" t="s">
        <v>77</v>
      </c>
      <c r="AY124" s="123" t="s">
        <v>106</v>
      </c>
      <c r="BK124" s="131">
        <f>SUM(BK125:BK126)</f>
        <v>0</v>
      </c>
    </row>
    <row r="125" spans="1:65" s="2" customFormat="1" ht="24.2" customHeight="1">
      <c r="A125" s="26"/>
      <c r="B125" s="134"/>
      <c r="C125" s="135" t="s">
        <v>108</v>
      </c>
      <c r="D125" s="135" t="s">
        <v>109</v>
      </c>
      <c r="E125" s="136" t="s">
        <v>110</v>
      </c>
      <c r="F125" s="137" t="s">
        <v>111</v>
      </c>
      <c r="G125" s="138" t="s">
        <v>112</v>
      </c>
      <c r="H125" s="139">
        <v>200</v>
      </c>
      <c r="I125" s="140">
        <v>0</v>
      </c>
      <c r="J125" s="140">
        <f>ROUND(I125*H125,2)</f>
        <v>0</v>
      </c>
      <c r="K125" s="141"/>
      <c r="L125" s="27"/>
      <c r="M125" s="142" t="s">
        <v>1</v>
      </c>
      <c r="N125" s="143" t="s">
        <v>35</v>
      </c>
      <c r="O125" s="144">
        <v>0.35499999999999998</v>
      </c>
      <c r="P125" s="144">
        <f>O125*H125</f>
        <v>71</v>
      </c>
      <c r="Q125" s="144">
        <v>0</v>
      </c>
      <c r="R125" s="144">
        <f>Q125*H125</f>
        <v>0</v>
      </c>
      <c r="S125" s="144">
        <v>0.18099999999999999</v>
      </c>
      <c r="T125" s="145">
        <f>S125*H125</f>
        <v>36.199999999999996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6" t="s">
        <v>113</v>
      </c>
      <c r="AT125" s="146" t="s">
        <v>109</v>
      </c>
      <c r="AU125" s="146" t="s">
        <v>114</v>
      </c>
      <c r="AY125" s="14" t="s">
        <v>106</v>
      </c>
      <c r="BE125" s="147">
        <f>IF(N125="základná",J125,0)</f>
        <v>0</v>
      </c>
      <c r="BF125" s="147">
        <f>IF(N125="znížená",J125,0)</f>
        <v>0</v>
      </c>
      <c r="BG125" s="147">
        <f>IF(N125="zákl. prenesená",J125,0)</f>
        <v>0</v>
      </c>
      <c r="BH125" s="147">
        <f>IF(N125="zníž. prenesená",J125,0)</f>
        <v>0</v>
      </c>
      <c r="BI125" s="147">
        <f>IF(N125="nulová",J125,0)</f>
        <v>0</v>
      </c>
      <c r="BJ125" s="14" t="s">
        <v>114</v>
      </c>
      <c r="BK125" s="147">
        <f>ROUND(I125*H125,2)</f>
        <v>0</v>
      </c>
      <c r="BL125" s="14" t="s">
        <v>113</v>
      </c>
      <c r="BM125" s="146" t="s">
        <v>115</v>
      </c>
    </row>
    <row r="126" spans="1:65" s="2" customFormat="1" ht="37.9" customHeight="1">
      <c r="A126" s="26"/>
      <c r="B126" s="134"/>
      <c r="C126" s="135" t="s">
        <v>7</v>
      </c>
      <c r="D126" s="135" t="s">
        <v>109</v>
      </c>
      <c r="E126" s="136" t="s">
        <v>116</v>
      </c>
      <c r="F126" s="137" t="s">
        <v>117</v>
      </c>
      <c r="G126" s="138" t="s">
        <v>112</v>
      </c>
      <c r="H126" s="139">
        <v>1274</v>
      </c>
      <c r="I126" s="140">
        <v>0</v>
      </c>
      <c r="J126" s="140">
        <f>ROUND(I126*H126,2)</f>
        <v>0</v>
      </c>
      <c r="K126" s="141"/>
      <c r="L126" s="27"/>
      <c r="M126" s="142" t="s">
        <v>1</v>
      </c>
      <c r="N126" s="143" t="s">
        <v>35</v>
      </c>
      <c r="O126" s="144">
        <v>2.1149999999999999E-2</v>
      </c>
      <c r="P126" s="144">
        <f>O126*H126</f>
        <v>26.9451</v>
      </c>
      <c r="Q126" s="144">
        <v>1.4999999999999999E-4</v>
      </c>
      <c r="R126" s="144">
        <f>Q126*H126</f>
        <v>0.19109999999999999</v>
      </c>
      <c r="S126" s="144">
        <v>0.127</v>
      </c>
      <c r="T126" s="145">
        <f>S126*H126</f>
        <v>161.798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6" t="s">
        <v>113</v>
      </c>
      <c r="AT126" s="146" t="s">
        <v>109</v>
      </c>
      <c r="AU126" s="146" t="s">
        <v>114</v>
      </c>
      <c r="AY126" s="14" t="s">
        <v>106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4" t="s">
        <v>114</v>
      </c>
      <c r="BK126" s="147">
        <f>ROUND(I126*H126,2)</f>
        <v>0</v>
      </c>
      <c r="BL126" s="14" t="s">
        <v>113</v>
      </c>
      <c r="BM126" s="146" t="s">
        <v>118</v>
      </c>
    </row>
    <row r="127" spans="1:65" s="12" customFormat="1" ht="22.9" customHeight="1">
      <c r="B127" s="122"/>
      <c r="D127" s="123" t="s">
        <v>68</v>
      </c>
      <c r="E127" s="132" t="s">
        <v>119</v>
      </c>
      <c r="F127" s="132" t="s">
        <v>120</v>
      </c>
      <c r="J127" s="133">
        <f>BK127</f>
        <v>0</v>
      </c>
      <c r="L127" s="122"/>
      <c r="M127" s="126"/>
      <c r="N127" s="127"/>
      <c r="O127" s="127"/>
      <c r="P127" s="128">
        <f>SUM(P128:P130)</f>
        <v>134.14200000000002</v>
      </c>
      <c r="Q127" s="127"/>
      <c r="R127" s="128">
        <f>SUM(R128:R130)</f>
        <v>244.72981000000001</v>
      </c>
      <c r="S127" s="127"/>
      <c r="T127" s="129">
        <f>SUM(T128:T130)</f>
        <v>0</v>
      </c>
      <c r="AR127" s="123" t="s">
        <v>77</v>
      </c>
      <c r="AT127" s="130" t="s">
        <v>68</v>
      </c>
      <c r="AU127" s="130" t="s">
        <v>77</v>
      </c>
      <c r="AY127" s="123" t="s">
        <v>106</v>
      </c>
      <c r="BK127" s="131">
        <f>SUM(BK128:BK130)</f>
        <v>0</v>
      </c>
    </row>
    <row r="128" spans="1:65" s="2" customFormat="1" ht="37.9" customHeight="1">
      <c r="A128" s="26"/>
      <c r="B128" s="134"/>
      <c r="C128" s="135" t="s">
        <v>121</v>
      </c>
      <c r="D128" s="135" t="s">
        <v>109</v>
      </c>
      <c r="E128" s="136" t="s">
        <v>122</v>
      </c>
      <c r="F128" s="137" t="s">
        <v>173</v>
      </c>
      <c r="G128" s="138" t="s">
        <v>112</v>
      </c>
      <c r="H128" s="139">
        <v>147.5</v>
      </c>
      <c r="I128" s="140">
        <v>0</v>
      </c>
      <c r="J128" s="140">
        <f>ROUND(I128*H128,2)</f>
        <v>0</v>
      </c>
      <c r="K128" s="141"/>
      <c r="L128" s="27"/>
      <c r="M128" s="142" t="s">
        <v>1</v>
      </c>
      <c r="N128" s="143" t="s">
        <v>35</v>
      </c>
      <c r="O128" s="144">
        <v>0.08</v>
      </c>
      <c r="P128" s="144">
        <f>O128*H128</f>
        <v>11.8</v>
      </c>
      <c r="Q128" s="144">
        <v>0.10434</v>
      </c>
      <c r="R128" s="144">
        <f>Q128*H128</f>
        <v>15.39015</v>
      </c>
      <c r="S128" s="144">
        <v>0</v>
      </c>
      <c r="T128" s="14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6" t="s">
        <v>113</v>
      </c>
      <c r="AT128" s="146" t="s">
        <v>109</v>
      </c>
      <c r="AU128" s="146" t="s">
        <v>114</v>
      </c>
      <c r="AY128" s="14" t="s">
        <v>106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4" t="s">
        <v>114</v>
      </c>
      <c r="BK128" s="147">
        <f>ROUND(I128*H128,2)</f>
        <v>0</v>
      </c>
      <c r="BL128" s="14" t="s">
        <v>113</v>
      </c>
      <c r="BM128" s="146" t="s">
        <v>123</v>
      </c>
    </row>
    <row r="129" spans="1:65" s="2" customFormat="1" ht="24.2" customHeight="1">
      <c r="A129" s="26"/>
      <c r="B129" s="134"/>
      <c r="C129" s="135" t="s">
        <v>113</v>
      </c>
      <c r="D129" s="135" t="s">
        <v>109</v>
      </c>
      <c r="E129" s="136" t="s">
        <v>124</v>
      </c>
      <c r="F129" s="137" t="s">
        <v>125</v>
      </c>
      <c r="G129" s="138" t="s">
        <v>112</v>
      </c>
      <c r="H129" s="139">
        <v>1474</v>
      </c>
      <c r="I129" s="140">
        <v>0</v>
      </c>
      <c r="J129" s="140">
        <f>ROUND(I129*H129,2)</f>
        <v>0</v>
      </c>
      <c r="K129" s="141"/>
      <c r="L129" s="27"/>
      <c r="M129" s="142" t="s">
        <v>1</v>
      </c>
      <c r="N129" s="143" t="s">
        <v>35</v>
      </c>
      <c r="O129" s="144">
        <v>0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6" t="s">
        <v>113</v>
      </c>
      <c r="AT129" s="146" t="s">
        <v>109</v>
      </c>
      <c r="AU129" s="146" t="s">
        <v>114</v>
      </c>
      <c r="AY129" s="14" t="s">
        <v>106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4" t="s">
        <v>114</v>
      </c>
      <c r="BK129" s="147">
        <f>ROUND(I129*H129,2)</f>
        <v>0</v>
      </c>
      <c r="BL129" s="14" t="s">
        <v>113</v>
      </c>
      <c r="BM129" s="146" t="s">
        <v>126</v>
      </c>
    </row>
    <row r="130" spans="1:65" s="2" customFormat="1" ht="24.2" customHeight="1">
      <c r="A130" s="26"/>
      <c r="B130" s="134"/>
      <c r="C130" s="135" t="s">
        <v>127</v>
      </c>
      <c r="D130" s="135" t="s">
        <v>109</v>
      </c>
      <c r="E130" s="136" t="s">
        <v>128</v>
      </c>
      <c r="F130" s="137" t="s">
        <v>129</v>
      </c>
      <c r="G130" s="138" t="s">
        <v>112</v>
      </c>
      <c r="H130" s="139">
        <v>1474</v>
      </c>
      <c r="I130" s="140">
        <v>0</v>
      </c>
      <c r="J130" s="140">
        <f>ROUND(I130*H130,2)</f>
        <v>0</v>
      </c>
      <c r="K130" s="141"/>
      <c r="L130" s="27"/>
      <c r="M130" s="142" t="s">
        <v>1</v>
      </c>
      <c r="N130" s="143" t="s">
        <v>35</v>
      </c>
      <c r="O130" s="144">
        <v>8.3000000000000004E-2</v>
      </c>
      <c r="P130" s="144">
        <f>O130*H130</f>
        <v>122.34200000000001</v>
      </c>
      <c r="Q130" s="144">
        <v>0.15559000000000001</v>
      </c>
      <c r="R130" s="144">
        <f>Q130*H130</f>
        <v>229.33966000000001</v>
      </c>
      <c r="S130" s="144">
        <v>0</v>
      </c>
      <c r="T130" s="14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6" t="s">
        <v>113</v>
      </c>
      <c r="AT130" s="146" t="s">
        <v>109</v>
      </c>
      <c r="AU130" s="146" t="s">
        <v>114</v>
      </c>
      <c r="AY130" s="14" t="s">
        <v>106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4" t="s">
        <v>114</v>
      </c>
      <c r="BK130" s="147">
        <f>ROUND(I130*H130,2)</f>
        <v>0</v>
      </c>
      <c r="BL130" s="14" t="s">
        <v>113</v>
      </c>
      <c r="BM130" s="146" t="s">
        <v>130</v>
      </c>
    </row>
    <row r="131" spans="1:65" s="12" customFormat="1" ht="22.9" customHeight="1">
      <c r="B131" s="122"/>
      <c r="D131" s="123" t="s">
        <v>68</v>
      </c>
      <c r="E131" s="132" t="s">
        <v>131</v>
      </c>
      <c r="F131" s="132" t="s">
        <v>132</v>
      </c>
      <c r="J131" s="133">
        <f>BK131</f>
        <v>0</v>
      </c>
      <c r="L131" s="122"/>
      <c r="M131" s="126"/>
      <c r="N131" s="127"/>
      <c r="O131" s="127"/>
      <c r="P131" s="128">
        <f>P132</f>
        <v>0</v>
      </c>
      <c r="Q131" s="127"/>
      <c r="R131" s="128">
        <f>R132</f>
        <v>0</v>
      </c>
      <c r="S131" s="127"/>
      <c r="T131" s="129">
        <f>T132</f>
        <v>0</v>
      </c>
      <c r="AR131" s="123" t="s">
        <v>77</v>
      </c>
      <c r="AT131" s="130" t="s">
        <v>68</v>
      </c>
      <c r="AU131" s="130" t="s">
        <v>77</v>
      </c>
      <c r="AY131" s="123" t="s">
        <v>106</v>
      </c>
      <c r="BK131" s="131">
        <f>BK132</f>
        <v>0</v>
      </c>
    </row>
    <row r="132" spans="1:65" s="2" customFormat="1" ht="24.2" customHeight="1">
      <c r="A132" s="26"/>
      <c r="B132" s="134"/>
      <c r="C132" s="135" t="s">
        <v>133</v>
      </c>
      <c r="D132" s="135" t="s">
        <v>109</v>
      </c>
      <c r="E132" s="136" t="s">
        <v>134</v>
      </c>
      <c r="F132" s="137" t="s">
        <v>174</v>
      </c>
      <c r="G132" s="138" t="s">
        <v>135</v>
      </c>
      <c r="H132" s="139">
        <v>8</v>
      </c>
      <c r="I132" s="140">
        <v>0</v>
      </c>
      <c r="J132" s="140">
        <f>ROUND(I132*H132,2)</f>
        <v>0</v>
      </c>
      <c r="K132" s="141"/>
      <c r="L132" s="27"/>
      <c r="M132" s="142" t="s">
        <v>1</v>
      </c>
      <c r="N132" s="143" t="s">
        <v>35</v>
      </c>
      <c r="O132" s="144">
        <v>0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6" t="s">
        <v>113</v>
      </c>
      <c r="AT132" s="146" t="s">
        <v>109</v>
      </c>
      <c r="AU132" s="146" t="s">
        <v>114</v>
      </c>
      <c r="AY132" s="14" t="s">
        <v>106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4" t="s">
        <v>114</v>
      </c>
      <c r="BK132" s="147">
        <f>ROUND(I132*H132,2)</f>
        <v>0</v>
      </c>
      <c r="BL132" s="14" t="s">
        <v>113</v>
      </c>
      <c r="BM132" s="146" t="s">
        <v>136</v>
      </c>
    </row>
    <row r="133" spans="1:65" s="12" customFormat="1" ht="22.9" customHeight="1">
      <c r="B133" s="122"/>
      <c r="D133" s="123" t="s">
        <v>68</v>
      </c>
      <c r="E133" s="132" t="s">
        <v>137</v>
      </c>
      <c r="F133" s="132" t="s">
        <v>138</v>
      </c>
      <c r="J133" s="133">
        <f>BK133</f>
        <v>0</v>
      </c>
      <c r="L133" s="122"/>
      <c r="M133" s="126"/>
      <c r="N133" s="127"/>
      <c r="O133" s="127"/>
      <c r="P133" s="128">
        <f>SUM(P134:P141)</f>
        <v>0</v>
      </c>
      <c r="Q133" s="127"/>
      <c r="R133" s="128">
        <f>SUM(R134:R141)</f>
        <v>0</v>
      </c>
      <c r="S133" s="127"/>
      <c r="T133" s="129">
        <f>SUM(T134:T141)</f>
        <v>0</v>
      </c>
      <c r="AR133" s="123" t="s">
        <v>77</v>
      </c>
      <c r="AT133" s="130" t="s">
        <v>68</v>
      </c>
      <c r="AU133" s="130" t="s">
        <v>77</v>
      </c>
      <c r="AY133" s="123" t="s">
        <v>106</v>
      </c>
      <c r="BK133" s="131">
        <f>SUM(BK134:BK141)</f>
        <v>0</v>
      </c>
    </row>
    <row r="134" spans="1:65" s="2" customFormat="1" ht="24.2" customHeight="1">
      <c r="A134" s="26"/>
      <c r="B134" s="134"/>
      <c r="C134" s="135" t="s">
        <v>139</v>
      </c>
      <c r="D134" s="135" t="s">
        <v>109</v>
      </c>
      <c r="E134" s="136" t="s">
        <v>140</v>
      </c>
      <c r="F134" s="137" t="s">
        <v>141</v>
      </c>
      <c r="G134" s="138" t="s">
        <v>142</v>
      </c>
      <c r="H134" s="139">
        <v>110</v>
      </c>
      <c r="I134" s="140">
        <v>0</v>
      </c>
      <c r="J134" s="140">
        <f t="shared" ref="J134:J141" si="0">ROUND(I134*H134,2)</f>
        <v>0</v>
      </c>
      <c r="K134" s="141"/>
      <c r="L134" s="27"/>
      <c r="M134" s="142" t="s">
        <v>1</v>
      </c>
      <c r="N134" s="143" t="s">
        <v>35</v>
      </c>
      <c r="O134" s="144">
        <v>0</v>
      </c>
      <c r="P134" s="144">
        <f t="shared" ref="P134:P141" si="1">O134*H134</f>
        <v>0</v>
      </c>
      <c r="Q134" s="144">
        <v>0</v>
      </c>
      <c r="R134" s="144">
        <f t="shared" ref="R134:R141" si="2">Q134*H134</f>
        <v>0</v>
      </c>
      <c r="S134" s="144">
        <v>0</v>
      </c>
      <c r="T134" s="145">
        <f t="shared" ref="T134:T141" si="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6" t="s">
        <v>113</v>
      </c>
      <c r="AT134" s="146" t="s">
        <v>109</v>
      </c>
      <c r="AU134" s="146" t="s">
        <v>114</v>
      </c>
      <c r="AY134" s="14" t="s">
        <v>106</v>
      </c>
      <c r="BE134" s="147">
        <f t="shared" ref="BE134:BE141" si="4">IF(N134="základná",J134,0)</f>
        <v>0</v>
      </c>
      <c r="BF134" s="147">
        <f t="shared" ref="BF134:BF141" si="5">IF(N134="znížená",J134,0)</f>
        <v>0</v>
      </c>
      <c r="BG134" s="147">
        <f t="shared" ref="BG134:BG141" si="6">IF(N134="zákl. prenesená",J134,0)</f>
        <v>0</v>
      </c>
      <c r="BH134" s="147">
        <f t="shared" ref="BH134:BH141" si="7">IF(N134="zníž. prenesená",J134,0)</f>
        <v>0</v>
      </c>
      <c r="BI134" s="147">
        <f t="shared" ref="BI134:BI141" si="8">IF(N134="nulová",J134,0)</f>
        <v>0</v>
      </c>
      <c r="BJ134" s="14" t="s">
        <v>114</v>
      </c>
      <c r="BK134" s="147">
        <f t="shared" ref="BK134:BK141" si="9">ROUND(I134*H134,2)</f>
        <v>0</v>
      </c>
      <c r="BL134" s="14" t="s">
        <v>113</v>
      </c>
      <c r="BM134" s="146" t="s">
        <v>143</v>
      </c>
    </row>
    <row r="135" spans="1:65" s="2" customFormat="1" ht="37.9" customHeight="1">
      <c r="A135" s="26"/>
      <c r="B135" s="134"/>
      <c r="C135" s="135" t="s">
        <v>144</v>
      </c>
      <c r="D135" s="135" t="s">
        <v>109</v>
      </c>
      <c r="E135" s="136" t="s">
        <v>145</v>
      </c>
      <c r="F135" s="137" t="s">
        <v>146</v>
      </c>
      <c r="G135" s="138" t="s">
        <v>142</v>
      </c>
      <c r="H135" s="139">
        <v>110</v>
      </c>
      <c r="I135" s="140">
        <v>0</v>
      </c>
      <c r="J135" s="140">
        <f t="shared" si="0"/>
        <v>0</v>
      </c>
      <c r="K135" s="141"/>
      <c r="L135" s="27"/>
      <c r="M135" s="142" t="s">
        <v>1</v>
      </c>
      <c r="N135" s="143" t="s">
        <v>35</v>
      </c>
      <c r="O135" s="144">
        <v>0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113</v>
      </c>
      <c r="AT135" s="146" t="s">
        <v>109</v>
      </c>
      <c r="AU135" s="146" t="s">
        <v>114</v>
      </c>
      <c r="AY135" s="14" t="s">
        <v>106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4" t="s">
        <v>114</v>
      </c>
      <c r="BK135" s="147">
        <f t="shared" si="9"/>
        <v>0</v>
      </c>
      <c r="BL135" s="14" t="s">
        <v>113</v>
      </c>
      <c r="BM135" s="146" t="s">
        <v>7</v>
      </c>
    </row>
    <row r="136" spans="1:65" s="2" customFormat="1" ht="24.2" customHeight="1">
      <c r="A136" s="26"/>
      <c r="B136" s="134"/>
      <c r="C136" s="135" t="s">
        <v>147</v>
      </c>
      <c r="D136" s="135" t="s">
        <v>109</v>
      </c>
      <c r="E136" s="136" t="s">
        <v>148</v>
      </c>
      <c r="F136" s="137" t="s">
        <v>149</v>
      </c>
      <c r="G136" s="138" t="s">
        <v>142</v>
      </c>
      <c r="H136" s="139">
        <v>83</v>
      </c>
      <c r="I136" s="140">
        <v>0</v>
      </c>
      <c r="J136" s="140">
        <f t="shared" si="0"/>
        <v>0</v>
      </c>
      <c r="K136" s="141"/>
      <c r="L136" s="27"/>
      <c r="M136" s="142" t="s">
        <v>1</v>
      </c>
      <c r="N136" s="143" t="s">
        <v>35</v>
      </c>
      <c r="O136" s="144">
        <v>0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6" t="s">
        <v>113</v>
      </c>
      <c r="AT136" s="146" t="s">
        <v>109</v>
      </c>
      <c r="AU136" s="146" t="s">
        <v>114</v>
      </c>
      <c r="AY136" s="14" t="s">
        <v>106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4" t="s">
        <v>114</v>
      </c>
      <c r="BK136" s="147">
        <f t="shared" si="9"/>
        <v>0</v>
      </c>
      <c r="BL136" s="14" t="s">
        <v>113</v>
      </c>
      <c r="BM136" s="146" t="s">
        <v>121</v>
      </c>
    </row>
    <row r="137" spans="1:65" s="2" customFormat="1" ht="24.2" hidden="1" customHeight="1">
      <c r="A137" s="26"/>
      <c r="B137" s="134"/>
      <c r="C137" s="135" t="s">
        <v>136</v>
      </c>
      <c r="D137" s="135" t="s">
        <v>109</v>
      </c>
      <c r="E137" s="136" t="s">
        <v>150</v>
      </c>
      <c r="F137" s="137" t="s">
        <v>151</v>
      </c>
      <c r="G137" s="138" t="s">
        <v>135</v>
      </c>
      <c r="H137" s="139">
        <v>0</v>
      </c>
      <c r="I137" s="140">
        <v>47.06</v>
      </c>
      <c r="J137" s="140">
        <f t="shared" si="0"/>
        <v>0</v>
      </c>
      <c r="K137" s="141"/>
      <c r="L137" s="27"/>
      <c r="M137" s="142" t="s">
        <v>1</v>
      </c>
      <c r="N137" s="143" t="s">
        <v>35</v>
      </c>
      <c r="O137" s="144">
        <v>0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6" t="s">
        <v>113</v>
      </c>
      <c r="AT137" s="146" t="s">
        <v>109</v>
      </c>
      <c r="AU137" s="146" t="s">
        <v>114</v>
      </c>
      <c r="AY137" s="14" t="s">
        <v>106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4" t="s">
        <v>114</v>
      </c>
      <c r="BK137" s="147">
        <f t="shared" si="9"/>
        <v>0</v>
      </c>
      <c r="BL137" s="14" t="s">
        <v>113</v>
      </c>
      <c r="BM137" s="146" t="s">
        <v>152</v>
      </c>
    </row>
    <row r="138" spans="1:65" s="2" customFormat="1" ht="24.2" customHeight="1">
      <c r="A138" s="26"/>
      <c r="B138" s="134"/>
      <c r="C138" s="135" t="s">
        <v>131</v>
      </c>
      <c r="D138" s="135" t="s">
        <v>109</v>
      </c>
      <c r="E138" s="136" t="s">
        <v>153</v>
      </c>
      <c r="F138" s="137" t="s">
        <v>154</v>
      </c>
      <c r="G138" s="138" t="s">
        <v>155</v>
      </c>
      <c r="H138" s="139">
        <v>198</v>
      </c>
      <c r="I138" s="140">
        <v>0</v>
      </c>
      <c r="J138" s="140">
        <f t="shared" si="0"/>
        <v>0</v>
      </c>
      <c r="K138" s="141"/>
      <c r="L138" s="27"/>
      <c r="M138" s="142" t="s">
        <v>1</v>
      </c>
      <c r="N138" s="143" t="s">
        <v>35</v>
      </c>
      <c r="O138" s="144">
        <v>0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113</v>
      </c>
      <c r="AT138" s="146" t="s">
        <v>109</v>
      </c>
      <c r="AU138" s="146" t="s">
        <v>114</v>
      </c>
      <c r="AY138" s="14" t="s">
        <v>106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4" t="s">
        <v>114</v>
      </c>
      <c r="BK138" s="147">
        <f t="shared" si="9"/>
        <v>0</v>
      </c>
      <c r="BL138" s="14" t="s">
        <v>113</v>
      </c>
      <c r="BM138" s="146" t="s">
        <v>156</v>
      </c>
    </row>
    <row r="139" spans="1:65" s="2" customFormat="1" ht="24.2" customHeight="1">
      <c r="A139" s="26"/>
      <c r="B139" s="134"/>
      <c r="C139" s="135" t="s">
        <v>137</v>
      </c>
      <c r="D139" s="135" t="s">
        <v>109</v>
      </c>
      <c r="E139" s="136" t="s">
        <v>157</v>
      </c>
      <c r="F139" s="137" t="s">
        <v>158</v>
      </c>
      <c r="G139" s="138" t="s">
        <v>155</v>
      </c>
      <c r="H139" s="139">
        <v>296</v>
      </c>
      <c r="I139" s="140">
        <v>0</v>
      </c>
      <c r="J139" s="140">
        <f t="shared" si="0"/>
        <v>0</v>
      </c>
      <c r="K139" s="141"/>
      <c r="L139" s="27"/>
      <c r="M139" s="142" t="s">
        <v>1</v>
      </c>
      <c r="N139" s="143" t="s">
        <v>35</v>
      </c>
      <c r="O139" s="144">
        <v>0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6" t="s">
        <v>113</v>
      </c>
      <c r="AT139" s="146" t="s">
        <v>109</v>
      </c>
      <c r="AU139" s="146" t="s">
        <v>114</v>
      </c>
      <c r="AY139" s="14" t="s">
        <v>106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4" t="s">
        <v>114</v>
      </c>
      <c r="BK139" s="147">
        <f t="shared" si="9"/>
        <v>0</v>
      </c>
      <c r="BL139" s="14" t="s">
        <v>113</v>
      </c>
      <c r="BM139" s="146" t="s">
        <v>159</v>
      </c>
    </row>
    <row r="140" spans="1:65" s="2" customFormat="1" ht="37.9" customHeight="1">
      <c r="A140" s="26"/>
      <c r="B140" s="134"/>
      <c r="C140" s="135" t="s">
        <v>126</v>
      </c>
      <c r="D140" s="135" t="s">
        <v>109</v>
      </c>
      <c r="E140" s="136" t="s">
        <v>160</v>
      </c>
      <c r="F140" s="137" t="s">
        <v>161</v>
      </c>
      <c r="G140" s="138" t="s">
        <v>155</v>
      </c>
      <c r="H140" s="139">
        <v>36.200000000000003</v>
      </c>
      <c r="I140" s="140">
        <v>0</v>
      </c>
      <c r="J140" s="140">
        <f t="shared" si="0"/>
        <v>0</v>
      </c>
      <c r="K140" s="141"/>
      <c r="L140" s="27"/>
      <c r="M140" s="142" t="s">
        <v>1</v>
      </c>
      <c r="N140" s="143" t="s">
        <v>35</v>
      </c>
      <c r="O140" s="144">
        <v>0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113</v>
      </c>
      <c r="AT140" s="146" t="s">
        <v>109</v>
      </c>
      <c r="AU140" s="146" t="s">
        <v>114</v>
      </c>
      <c r="AY140" s="14" t="s">
        <v>106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4" t="s">
        <v>114</v>
      </c>
      <c r="BK140" s="147">
        <f t="shared" si="9"/>
        <v>0</v>
      </c>
      <c r="BL140" s="14" t="s">
        <v>113</v>
      </c>
      <c r="BM140" s="146" t="s">
        <v>162</v>
      </c>
    </row>
    <row r="141" spans="1:65" s="2" customFormat="1" ht="24.2" customHeight="1">
      <c r="A141" s="26"/>
      <c r="B141" s="134"/>
      <c r="C141" s="135" t="s">
        <v>163</v>
      </c>
      <c r="D141" s="135" t="s">
        <v>109</v>
      </c>
      <c r="E141" s="136" t="s">
        <v>164</v>
      </c>
      <c r="F141" s="137" t="s">
        <v>165</v>
      </c>
      <c r="G141" s="138" t="s">
        <v>155</v>
      </c>
      <c r="H141" s="139">
        <v>198</v>
      </c>
      <c r="I141" s="140">
        <v>0</v>
      </c>
      <c r="J141" s="140">
        <f t="shared" si="0"/>
        <v>0</v>
      </c>
      <c r="K141" s="141"/>
      <c r="L141" s="27"/>
      <c r="M141" s="142" t="s">
        <v>1</v>
      </c>
      <c r="N141" s="143" t="s">
        <v>35</v>
      </c>
      <c r="O141" s="144">
        <v>0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113</v>
      </c>
      <c r="AT141" s="146" t="s">
        <v>109</v>
      </c>
      <c r="AU141" s="146" t="s">
        <v>114</v>
      </c>
      <c r="AY141" s="14" t="s">
        <v>106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4" t="s">
        <v>114</v>
      </c>
      <c r="BK141" s="147">
        <f t="shared" si="9"/>
        <v>0</v>
      </c>
      <c r="BL141" s="14" t="s">
        <v>113</v>
      </c>
      <c r="BM141" s="146" t="s">
        <v>166</v>
      </c>
    </row>
    <row r="142" spans="1:65" s="12" customFormat="1" ht="22.9" customHeight="1">
      <c r="B142" s="122"/>
      <c r="D142" s="123" t="s">
        <v>68</v>
      </c>
      <c r="E142" s="132" t="s">
        <v>167</v>
      </c>
      <c r="F142" s="132" t="s">
        <v>168</v>
      </c>
      <c r="J142" s="133">
        <f>BK142</f>
        <v>0</v>
      </c>
      <c r="L142" s="122"/>
      <c r="M142" s="126"/>
      <c r="N142" s="127"/>
      <c r="O142" s="127"/>
      <c r="P142" s="128">
        <f>P143</f>
        <v>0</v>
      </c>
      <c r="Q142" s="127"/>
      <c r="R142" s="128">
        <f>R143</f>
        <v>0</v>
      </c>
      <c r="S142" s="127"/>
      <c r="T142" s="129">
        <f>T143</f>
        <v>0</v>
      </c>
      <c r="AR142" s="123" t="s">
        <v>77</v>
      </c>
      <c r="AT142" s="130" t="s">
        <v>68</v>
      </c>
      <c r="AU142" s="130" t="s">
        <v>77</v>
      </c>
      <c r="AY142" s="123" t="s">
        <v>106</v>
      </c>
      <c r="BK142" s="131">
        <f>BK143</f>
        <v>0</v>
      </c>
    </row>
    <row r="143" spans="1:65" s="2" customFormat="1" ht="24.2" customHeight="1">
      <c r="A143" s="26"/>
      <c r="B143" s="134"/>
      <c r="C143" s="135" t="s">
        <v>169</v>
      </c>
      <c r="D143" s="135" t="s">
        <v>109</v>
      </c>
      <c r="E143" s="136" t="s">
        <v>170</v>
      </c>
      <c r="F143" s="137" t="s">
        <v>171</v>
      </c>
      <c r="G143" s="138" t="s">
        <v>155</v>
      </c>
      <c r="H143" s="139">
        <v>244.291</v>
      </c>
      <c r="I143" s="140">
        <v>0</v>
      </c>
      <c r="J143" s="140">
        <f>ROUND(I143*H143,2)</f>
        <v>0</v>
      </c>
      <c r="K143" s="141"/>
      <c r="L143" s="27"/>
      <c r="M143" s="148" t="s">
        <v>1</v>
      </c>
      <c r="N143" s="149" t="s">
        <v>35</v>
      </c>
      <c r="O143" s="150">
        <v>0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113</v>
      </c>
      <c r="AT143" s="146" t="s">
        <v>109</v>
      </c>
      <c r="AU143" s="146" t="s">
        <v>114</v>
      </c>
      <c r="AY143" s="14" t="s">
        <v>106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4" t="s">
        <v>114</v>
      </c>
      <c r="BK143" s="147">
        <f>ROUND(I143*H143,2)</f>
        <v>0</v>
      </c>
      <c r="BL143" s="14" t="s">
        <v>113</v>
      </c>
      <c r="BM143" s="146" t="s">
        <v>172</v>
      </c>
    </row>
    <row r="144" spans="1:65" s="2" customFormat="1" ht="6.95" customHeight="1">
      <c r="A144" s="26"/>
      <c r="B144" s="41"/>
      <c r="C144" s="42"/>
      <c r="D144" s="42"/>
      <c r="E144" s="42"/>
      <c r="F144" s="42"/>
      <c r="G144" s="42"/>
      <c r="H144" s="42"/>
      <c r="I144" s="42"/>
      <c r="J144" s="42"/>
      <c r="K144" s="42"/>
      <c r="L144" s="27"/>
      <c r="M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</sheetData>
  <autoFilter ref="C121:K143"/>
  <mergeCells count="9">
    <mergeCell ref="E87:H87"/>
    <mergeCell ref="E114:H114"/>
    <mergeCell ref="L2:V2"/>
    <mergeCell ref="E9:H9"/>
    <mergeCell ref="E18:H18"/>
    <mergeCell ref="E27:H27"/>
    <mergeCell ref="E85:H85"/>
    <mergeCell ref="E7:I7"/>
    <mergeCell ref="E112:I11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MILO-06-2021 - Sesta Kome...</vt:lpstr>
      <vt:lpstr>'MILO-06-2021 - Sesta Kome...'!Názvy_tlače</vt:lpstr>
      <vt:lpstr>'Rekapitulácia stavby'!Názvy_tlače</vt:lpstr>
      <vt:lpstr>'MILO-06-2021 - Sesta Kome...'!Oblasť_tlače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NTB-HP\Holic</dc:creator>
  <cp:lastModifiedBy>Miloslav Baranec</cp:lastModifiedBy>
  <cp:lastPrinted>2021-06-07T09:46:31Z</cp:lastPrinted>
  <dcterms:created xsi:type="dcterms:W3CDTF">2021-06-05T07:33:56Z</dcterms:created>
  <dcterms:modified xsi:type="dcterms:W3CDTF">2021-06-21T11:45:53Z</dcterms:modified>
</cp:coreProperties>
</file>