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12-VV-cesta na Áčku - dvor BD 423\"/>
    </mc:Choice>
  </mc:AlternateContent>
  <xr:revisionPtr revIDLastSave="0" documentId="13_ncr:1_{8E9942D6-E29D-4FC6-AF35-A2BDA4B8E42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5-2021 - Cesta - Ji..." sheetId="2" r:id="rId2"/>
  </sheets>
  <definedNames>
    <definedName name="_xlnm._FilterDatabase" localSheetId="1" hidden="1">'MILO-05-2021 - Cesta - Ji...'!$C$117:$K$141</definedName>
    <definedName name="_xlnm.Print_Titles" localSheetId="1">'MILO-05-2021 - Cesta - Ji...'!$117:$117</definedName>
    <definedName name="_xlnm.Print_Titles" localSheetId="0">'Rekapitulácia stavby'!$92:$92</definedName>
    <definedName name="_xlnm.Print_Area" localSheetId="1">'MILO-05-2021 - Cesta - Ji...'!$C$4:$J$76,'MILO-05-2021 - Cesta - Ji...'!$C$82:$J$101,'MILO-05-2021 - Cesta - Ji...'!$C$107:$J$141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41" i="2"/>
  <c r="BH141" i="2"/>
  <c r="BG141" i="2"/>
  <c r="BE141" i="2"/>
  <c r="T141" i="2"/>
  <c r="T140" i="2"/>
  <c r="R141" i="2"/>
  <c r="R140" i="2" s="1"/>
  <c r="P141" i="2"/>
  <c r="P140" i="2" s="1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T129" i="2" s="1"/>
  <c r="R130" i="2"/>
  <c r="R129" i="2"/>
  <c r="P130" i="2"/>
  <c r="P129" i="2" s="1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4" i="2"/>
  <c r="F114" i="2"/>
  <c r="F112" i="2"/>
  <c r="E110" i="2"/>
  <c r="J89" i="2"/>
  <c r="F89" i="2"/>
  <c r="F87" i="2"/>
  <c r="E85" i="2"/>
  <c r="J115" i="2"/>
  <c r="J16" i="2"/>
  <c r="E16" i="2"/>
  <c r="F115" i="2" s="1"/>
  <c r="J15" i="2"/>
  <c r="J10" i="2"/>
  <c r="J87" i="2"/>
  <c r="L90" i="1"/>
  <c r="AM90" i="1"/>
  <c r="AM89" i="1"/>
  <c r="L89" i="1"/>
  <c r="AM87" i="1"/>
  <c r="L87" i="1"/>
  <c r="L85" i="1"/>
  <c r="L84" i="1"/>
  <c r="BK139" i="2"/>
  <c r="J137" i="2"/>
  <c r="J136" i="2"/>
  <c r="BK135" i="2"/>
  <c r="J132" i="2"/>
  <c r="BK138" i="2"/>
  <c r="BK130" i="2"/>
  <c r="BK128" i="2"/>
  <c r="J128" i="2"/>
  <c r="BK127" i="2"/>
  <c r="J127" i="2"/>
  <c r="BK126" i="2"/>
  <c r="J126" i="2"/>
  <c r="BK125" i="2"/>
  <c r="J125" i="2"/>
  <c r="BK123" i="2"/>
  <c r="J123" i="2"/>
  <c r="BK122" i="2"/>
  <c r="J122" i="2"/>
  <c r="BK121" i="2"/>
  <c r="J138" i="2"/>
  <c r="BK133" i="2"/>
  <c r="BK132" i="2"/>
  <c r="J130" i="2"/>
  <c r="J139" i="2"/>
  <c r="AS94" i="1"/>
  <c r="BK137" i="2"/>
  <c r="J121" i="2"/>
  <c r="J141" i="2"/>
  <c r="BK134" i="2"/>
  <c r="J133" i="2"/>
  <c r="BK141" i="2"/>
  <c r="BK136" i="2"/>
  <c r="J135" i="2"/>
  <c r="J134" i="2"/>
  <c r="P124" i="2" l="1"/>
  <c r="BK124" i="2"/>
  <c r="J124" i="2" s="1"/>
  <c r="J97" i="2" s="1"/>
  <c r="P131" i="2"/>
  <c r="T124" i="2"/>
  <c r="R124" i="2"/>
  <c r="BK120" i="2"/>
  <c r="J120" i="2" s="1"/>
  <c r="J96" i="2" s="1"/>
  <c r="P120" i="2"/>
  <c r="P119" i="2"/>
  <c r="P118" i="2" s="1"/>
  <c r="AU95" i="1" s="1"/>
  <c r="AU94" i="1" s="1"/>
  <c r="R120" i="2"/>
  <c r="T120" i="2"/>
  <c r="T119" i="2" s="1"/>
  <c r="T118" i="2" s="1"/>
  <c r="T131" i="2"/>
  <c r="R131" i="2"/>
  <c r="BK131" i="2"/>
  <c r="J131" i="2" s="1"/>
  <c r="J99" i="2" s="1"/>
  <c r="BF134" i="2"/>
  <c r="BF135" i="2"/>
  <c r="F90" i="2"/>
  <c r="J112" i="2"/>
  <c r="BF139" i="2"/>
  <c r="BF137" i="2"/>
  <c r="BK129" i="2"/>
  <c r="J129" i="2" s="1"/>
  <c r="J98" i="2" s="1"/>
  <c r="BK140" i="2"/>
  <c r="J140" i="2" s="1"/>
  <c r="J100" i="2" s="1"/>
  <c r="BF141" i="2"/>
  <c r="J90" i="2"/>
  <c r="BF121" i="2"/>
  <c r="BF122" i="2"/>
  <c r="BF123" i="2"/>
  <c r="BF125" i="2"/>
  <c r="BF126" i="2"/>
  <c r="BF127" i="2"/>
  <c r="BF128" i="2"/>
  <c r="BF130" i="2"/>
  <c r="BF138" i="2"/>
  <c r="BF132" i="2"/>
  <c r="BF133" i="2"/>
  <c r="BF136" i="2"/>
  <c r="F35" i="2"/>
  <c r="BD95" i="1" s="1"/>
  <c r="BD94" i="1" s="1"/>
  <c r="W33" i="1" s="1"/>
  <c r="F34" i="2"/>
  <c r="BC95" i="1" s="1"/>
  <c r="BC94" i="1" s="1"/>
  <c r="AY94" i="1" s="1"/>
  <c r="F33" i="2"/>
  <c r="BB95" i="1" s="1"/>
  <c r="BB94" i="1" s="1"/>
  <c r="W31" i="1" s="1"/>
  <c r="F31" i="2"/>
  <c r="AZ95" i="1"/>
  <c r="AZ94" i="1" s="1"/>
  <c r="W29" i="1" s="1"/>
  <c r="J31" i="2"/>
  <c r="AV95" i="1" s="1"/>
  <c r="R119" i="2" l="1"/>
  <c r="R118" i="2" s="1"/>
  <c r="BK119" i="2"/>
  <c r="BK118" i="2" s="1"/>
  <c r="J118" i="2" s="1"/>
  <c r="J94" i="2" s="1"/>
  <c r="AX94" i="1"/>
  <c r="AV94" i="1"/>
  <c r="AK29" i="1" s="1"/>
  <c r="W32" i="1"/>
  <c r="J32" i="2"/>
  <c r="AW95" i="1" s="1"/>
  <c r="AT95" i="1" s="1"/>
  <c r="F32" i="2"/>
  <c r="BA95" i="1" s="1"/>
  <c r="BA94" i="1" s="1"/>
  <c r="AW94" i="1" s="1"/>
  <c r="AK30" i="1" s="1"/>
  <c r="J119" i="2" l="1"/>
  <c r="J95" i="2"/>
  <c r="AT94" i="1"/>
  <c r="W30" i="1"/>
  <c r="J28" i="2"/>
  <c r="AG95" i="1" s="1"/>
  <c r="AG94" i="1" s="1"/>
  <c r="AN94" i="1" l="1"/>
  <c r="AN95" i="1"/>
  <c r="J37" i="2"/>
  <c r="AK26" i="1"/>
  <c r="AK35" i="1" s="1"/>
</calcChain>
</file>

<file path=xl/sharedStrings.xml><?xml version="1.0" encoding="utf-8"?>
<sst xmlns="http://schemas.openxmlformats.org/spreadsheetml/2006/main" count="528" uniqueCount="192">
  <si>
    <t>Export Komplet</t>
  </si>
  <si>
    <t/>
  </si>
  <si>
    <t>2.0</t>
  </si>
  <si>
    <t>False</t>
  </si>
  <si>
    <t>{ca7d065a-e813-4818-8990-4877dbac9876}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</si>
  <si>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</si>
  <si>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</si>
  <si>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</si>
  <si>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</si>
  <si>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</si>
  <si>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</si>
  <si>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</si>
  <si>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MILO/05/2021</t>
  </si>
  <si>
    <t>Stavba:</t>
  </si>
  <si>
    <t>Cesta - Jiráskova-Áčko -vnútroblok</t>
  </si>
  <si>
    <t>JKSO:</t>
  </si>
  <si>
    <t>KS:</t>
  </si>
  <si>
    <t>Miesto:</t>
  </si>
  <si>
    <t>Žiar nad Hronom</t>
  </si>
  <si>
    <t>Dátum:</t>
  </si>
  <si>
    <t>28. 5. 2021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</si>
  <si>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</si>
  <si>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</si>
  <si>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</si>
  <si>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</si>
  <si>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</si>
  <si>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</si>
  <si>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</si>
  <si>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</si>
  <si>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</si>
  <si>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</si>
  <si>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</si>
  <si>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</si>
  <si>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</si>
  <si>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</si>
  <si>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</si>
  <si>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</si>
  <si>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</si>
  <si>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</si>
  <si>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</si>
  <si>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</si>
  <si>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</si>
  <si>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</si>
  <si>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</si>
  <si>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</si>
  <si>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</si>
  <si>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</si>
  <si>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</si>
  <si>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</si>
  <si>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</si>
  <si>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</si>
  <si>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</si>
  <si>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</si>
  <si>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</si>
  <si>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</si>
  <si>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</si>
  <si>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</si>
  <si>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</si>
  <si>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</si>
  <si>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</si>
  <si>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</si>
  <si>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</si>
  <si>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</si>
  <si>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</si>
  <si>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</si>
  <si>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</si>
  <si>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</si>
  <si>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</si>
  <si>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</si>
  <si>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</si>
  <si>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</si>
  <si>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</si>
  <si>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</si>
  <si>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</si>
  <si>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</si>
  <si>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</si>
  <si>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</si>
  <si>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</si>
  <si>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</si>
  <si>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</si>
  <si>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</si>
  <si>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</si>
  <si>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</si>
  <si>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</si>
  <si>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</si>
  <si>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</si>
  <si>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</si>
  <si>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</si>
  <si>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</si>
  <si>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</si>
  <si>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</si>
  <si>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</si>
  <si>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</si>
  <si>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</si>
  <si>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</si>
  <si>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</si>
  <si>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</si>
  <si>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</si>
  <si>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</si>
  <si>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</si>
  <si>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</si>
  <si>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</si>
  <si>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</si>
  <si>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</si>
  <si>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</si>
  <si>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</si>
  <si>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</si>
  <si>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</si>
  <si>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</si>
  <si>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</si>
  <si>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113107111.S</t>
  </si>
  <si>
    <t>Odstránenie krytu v ploche do 200 m2 z kameniva ťaženého, hr. do 100 mm,  -0,16000t</t>
  </si>
  <si>
    <t>m2</t>
  </si>
  <si>
    <t>4</t>
  </si>
  <si>
    <t>2</t>
  </si>
  <si>
    <t>-1776524308</t>
  </si>
  <si>
    <t>18</t>
  </si>
  <si>
    <t>113152440.S</t>
  </si>
  <si>
    <t>Frézovanie asf. podkladu alebo krytu bez prek., plochy cez 500 do 1000 m2, pruh š. cez 1 m do 2 m, hr. 100 mm  0,254 t</t>
  </si>
  <si>
    <t>1742672764</t>
  </si>
  <si>
    <t>14</t>
  </si>
  <si>
    <t>113307242.S</t>
  </si>
  <si>
    <t>Odstránenie podkladu asfaltového v ploche nad 200 m2, hr.nad 50 do 100 mm,  -0,18100t- pri krajniciach</t>
  </si>
  <si>
    <t>-1527441711</t>
  </si>
  <si>
    <t>5</t>
  </si>
  <si>
    <t>Komunikácie</t>
  </si>
  <si>
    <t>3</t>
  </si>
  <si>
    <t>566501111.S</t>
  </si>
  <si>
    <t>Úprava doterajšieho krytu z kameniva drveného v množstve 0,08- 0,10 m3/m2</t>
  </si>
  <si>
    <t>1635892613</t>
  </si>
  <si>
    <t>573231111.S</t>
  </si>
  <si>
    <t>Postrek asfaltový spojovací bez posypu kamenivom z cestnej emulzie v množstve 0,80 kg/m2</t>
  </si>
  <si>
    <t>1334362980</t>
  </si>
  <si>
    <t>577144211.S</t>
  </si>
  <si>
    <t>Asfaltový betón vrstva obrusná AC 11 O v pruhu š. do 3 m z nemodifik. asfaltu tr. I, po zhutnení hr. 50 mm- pojazdná vrstva</t>
  </si>
  <si>
    <t>-451335691</t>
  </si>
  <si>
    <t>6</t>
  </si>
  <si>
    <t>577144311.S</t>
  </si>
  <si>
    <t>Asfaltový betón vrstva obrusná alebo ložná AC 16 v pruhu š. do 3 m z nemodifik. asfaltu tr. I, po zhutnení hr. 50 mm- podkladná vrstva</t>
  </si>
  <si>
    <t>54031893</t>
  </si>
  <si>
    <t>8</t>
  </si>
  <si>
    <t>Rúrové vedenie</t>
  </si>
  <si>
    <t>7</t>
  </si>
  <si>
    <t>899231111.S</t>
  </si>
  <si>
    <t>Výšková úprava uličného vstupu alebo vpuste do 200 mm zvýšením mreže</t>
  </si>
  <si>
    <t>ks</t>
  </si>
  <si>
    <t>-1558837665</t>
  </si>
  <si>
    <t>9</t>
  </si>
  <si>
    <t>Ostatné konštrukcie a práce-búranie</t>
  </si>
  <si>
    <t>17</t>
  </si>
  <si>
    <t>919726711.S</t>
  </si>
  <si>
    <t>Tesnenie dilatačných škár zálievkou za tepla pre komôrku s tesniacim profilom</t>
  </si>
  <si>
    <t>m</t>
  </si>
  <si>
    <t>43580708</t>
  </si>
  <si>
    <t>15</t>
  </si>
  <si>
    <t>919731122.S</t>
  </si>
  <si>
    <t>Zarovnanie styčnej plochy pozdĺž vybúranej časti komunikácie asfaltovej hr. nad 50 do 100 mm- spoje s komunikáciami</t>
  </si>
  <si>
    <t>-815537725</t>
  </si>
  <si>
    <t>12</t>
  </si>
  <si>
    <t>919735112.S</t>
  </si>
  <si>
    <t>Rezanie existujúceho asfaltového krytu alebo podkladu hĺbky nad 50 do 100 mm</t>
  </si>
  <si>
    <t>1426803538</t>
  </si>
  <si>
    <t>16</t>
  </si>
  <si>
    <t>919794441.S</t>
  </si>
  <si>
    <t>Úprava plôch okolo hydrantov, šupátok, a pod. v asfaltových krytoch v pôdorysnej ploche do 2 m2</t>
  </si>
  <si>
    <t>1519352415</t>
  </si>
  <si>
    <t>979082213.S</t>
  </si>
  <si>
    <t>Vodorovná doprava sutiny so zložením a hrubým urovnaním na vzdialenosť do 1 km</t>
  </si>
  <si>
    <t>t</t>
  </si>
  <si>
    <t>-186438890</t>
  </si>
  <si>
    <t>979082219.S</t>
  </si>
  <si>
    <t>Príplatok k cene za každý ďalší aj začatý 1 km nad 1 km pre vodorovnú dopravu sutiny  2 km</t>
  </si>
  <si>
    <t>-402110515</t>
  </si>
  <si>
    <t>10</t>
  </si>
  <si>
    <t>979087212.S</t>
  </si>
  <si>
    <t>Nakladanie na dopravné prostriedky pre vodorovnú dopravu sutiny - ručné odstránenie asfaltobetonu pri krajniciach</t>
  </si>
  <si>
    <t>2130765810</t>
  </si>
  <si>
    <t>11</t>
  </si>
  <si>
    <t>979093111.S</t>
  </si>
  <si>
    <t>Uloženie sutiny na skládku s hrubým urovnaním bez zhutnenia</t>
  </si>
  <si>
    <t>-1625438335</t>
  </si>
  <si>
    <t>99</t>
  </si>
  <si>
    <t>Presun hmôt HSV</t>
  </si>
  <si>
    <t>13</t>
  </si>
  <si>
    <t>998225111.S</t>
  </si>
  <si>
    <t>Presun hmôt pre pozemnú komunikáciu a letisko s krytom asfaltovým akejkoľvek dĺžky objektu</t>
  </si>
  <si>
    <t>1582427817</t>
  </si>
  <si>
    <t>Mesto Žiar nad Hronom</t>
  </si>
  <si>
    <t>TECHNICKÉ SLUŽBY Žiar nad Hronom, spol. s.r.o</t>
  </si>
  <si>
    <t>31609651</t>
  </si>
  <si>
    <t>SK2020479714</t>
  </si>
  <si>
    <t>Výkaz výmer - oprava cesty - od Ul. Jiráskova - vnútroblok tzv. Áčko popri bytovom dome č. 423 - 1 096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</si>
</sst>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4" fontId="0" fillId="0" borderId="0" xfId="0" applyNumberFormat="1"/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64</xdr:row>
      <xdr:rowOff>66675</xdr:rowOff>
    </xdr:from>
    <xdr:to>
      <xdr:col>5</xdr:col>
      <xdr:colOff>1673733</xdr:colOff>
      <xdr:row>72</xdr:row>
      <xdr:rowOff>62865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0220325"/>
          <a:ext cx="1816608" cy="115824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50</xdr:row>
      <xdr:rowOff>19050</xdr:rowOff>
    </xdr:from>
    <xdr:to>
      <xdr:col>9</xdr:col>
      <xdr:colOff>1162050</xdr:colOff>
      <xdr:row>58</xdr:row>
      <xdr:rowOff>95250</xdr:rowOff>
    </xdr:to>
    <xdr:pic>
      <xdr:nvPicPr>
        <xdr:cNvPr id="3" name="Picture 2" descr="podpi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8153400"/>
          <a:ext cx="31337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9" t="s">
        <v>5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28</v>
      </c>
      <c r="AK20" s="23" t="s">
        <v>25</v>
      </c>
      <c r="AN20" s="21" t="s">
        <v>1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33</v>
      </c>
      <c r="AR22" s="17"/>
    </row>
    <row r="23" spans="1:71" s="1" customFormat="1" ht="16.5" customHeight="1">
      <c r="B23" s="17"/>
      <c r="E23" s="157" t="s">
        <v>1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34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8">
        <f>ROUND(AG94,2)</f>
        <v>0</v>
      </c>
      <c r="AL26" s="159"/>
      <c r="AM26" s="159"/>
      <c r="AN26" s="159"/>
      <c r="AO26" s="159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0" t="s">
        <v>35</v>
      </c>
      <c r="M28" s="160"/>
      <c r="N28" s="160"/>
      <c r="O28" s="160"/>
      <c r="P28" s="160"/>
      <c r="Q28" s="26"/>
      <c r="R28" s="26"/>
      <c r="S28" s="26"/>
      <c r="T28" s="26"/>
      <c r="U28" s="26"/>
      <c r="V28" s="26"/>
      <c r="W28" s="160" t="s">
        <v>36</v>
      </c>
      <c r="X28" s="160"/>
      <c r="Y28" s="160"/>
      <c r="Z28" s="160"/>
      <c r="AA28" s="160"/>
      <c r="AB28" s="160"/>
      <c r="AC28" s="160"/>
      <c r="AD28" s="160"/>
      <c r="AE28" s="160"/>
      <c r="AF28" s="26"/>
      <c r="AG28" s="26"/>
      <c r="AH28" s="26"/>
      <c r="AI28" s="26"/>
      <c r="AJ28" s="26"/>
      <c r="AK28" s="160" t="s">
        <v>37</v>
      </c>
      <c r="AL28" s="160"/>
      <c r="AM28" s="160"/>
      <c r="AN28" s="160"/>
      <c r="AO28" s="160"/>
      <c r="AP28" s="26"/>
      <c r="AQ28" s="26"/>
      <c r="AR28" s="27"/>
      <c r="BE28" s="26"/>
    </row>
    <row r="29" spans="1:71" s="3" customFormat="1" ht="14.45" customHeight="1">
      <c r="B29" s="31"/>
      <c r="D29" s="23" t="s">
        <v>38</v>
      </c>
      <c r="F29" s="23" t="s">
        <v>39</v>
      </c>
      <c r="L29" s="163">
        <v>0.2</v>
      </c>
      <c r="M29" s="162"/>
      <c r="N29" s="162"/>
      <c r="O29" s="162"/>
      <c r="P29" s="162"/>
      <c r="W29" s="161">
        <f>ROUND(AZ94, 2)</f>
        <v>0</v>
      </c>
      <c r="X29" s="162"/>
      <c r="Y29" s="162"/>
      <c r="Z29" s="162"/>
      <c r="AA29" s="162"/>
      <c r="AB29" s="162"/>
      <c r="AC29" s="162"/>
      <c r="AD29" s="162"/>
      <c r="AE29" s="162"/>
      <c r="AK29" s="161">
        <f>ROUND(AV94, 2)</f>
        <v>0</v>
      </c>
      <c r="AL29" s="162"/>
      <c r="AM29" s="162"/>
      <c r="AN29" s="162"/>
      <c r="AO29" s="162"/>
      <c r="AR29" s="31"/>
    </row>
    <row r="30" spans="1:71" s="3" customFormat="1" ht="14.45" customHeight="1">
      <c r="B30" s="31"/>
      <c r="F30" s="23" t="s">
        <v>40</v>
      </c>
      <c r="L30" s="163">
        <v>0.2</v>
      </c>
      <c r="M30" s="162"/>
      <c r="N30" s="162"/>
      <c r="O30" s="162"/>
      <c r="P30" s="162"/>
      <c r="W30" s="161">
        <f>ROUND(BA94, 2)</f>
        <v>0</v>
      </c>
      <c r="X30" s="162"/>
      <c r="Y30" s="162"/>
      <c r="Z30" s="162"/>
      <c r="AA30" s="162"/>
      <c r="AB30" s="162"/>
      <c r="AC30" s="162"/>
      <c r="AD30" s="162"/>
      <c r="AE30" s="162"/>
      <c r="AK30" s="161">
        <f>ROUND(AW94, 2)</f>
        <v>0</v>
      </c>
      <c r="AL30" s="162"/>
      <c r="AM30" s="162"/>
      <c r="AN30" s="162"/>
      <c r="AO30" s="162"/>
      <c r="AR30" s="31"/>
    </row>
    <row r="31" spans="1:71" s="3" customFormat="1" ht="14.45" hidden="1" customHeight="1">
      <c r="B31" s="31"/>
      <c r="F31" s="23" t="s">
        <v>41</v>
      </c>
      <c r="L31" s="163">
        <v>0.2</v>
      </c>
      <c r="M31" s="162"/>
      <c r="N31" s="162"/>
      <c r="O31" s="162"/>
      <c r="P31" s="162"/>
      <c r="W31" s="161">
        <f>ROUND(BB94, 2)</f>
        <v>0</v>
      </c>
      <c r="X31" s="162"/>
      <c r="Y31" s="162"/>
      <c r="Z31" s="162"/>
      <c r="AA31" s="162"/>
      <c r="AB31" s="162"/>
      <c r="AC31" s="162"/>
      <c r="AD31" s="162"/>
      <c r="AE31" s="162"/>
      <c r="AK31" s="161">
        <v>0</v>
      </c>
      <c r="AL31" s="162"/>
      <c r="AM31" s="162"/>
      <c r="AN31" s="162"/>
      <c r="AO31" s="162"/>
      <c r="AR31" s="31"/>
    </row>
    <row r="32" spans="1:71" s="3" customFormat="1" ht="14.45" hidden="1" customHeight="1">
      <c r="B32" s="31"/>
      <c r="F32" s="23" t="s">
        <v>42</v>
      </c>
      <c r="L32" s="163">
        <v>0.2</v>
      </c>
      <c r="M32" s="162"/>
      <c r="N32" s="162"/>
      <c r="O32" s="162"/>
      <c r="P32" s="162"/>
      <c r="W32" s="161">
        <f>ROUND(BC94, 2)</f>
        <v>0</v>
      </c>
      <c r="X32" s="162"/>
      <c r="Y32" s="162"/>
      <c r="Z32" s="162"/>
      <c r="AA32" s="162"/>
      <c r="AB32" s="162"/>
      <c r="AC32" s="162"/>
      <c r="AD32" s="162"/>
      <c r="AE32" s="162"/>
      <c r="AK32" s="161">
        <v>0</v>
      </c>
      <c r="AL32" s="162"/>
      <c r="AM32" s="162"/>
      <c r="AN32" s="162"/>
      <c r="AO32" s="162"/>
      <c r="AR32" s="31"/>
    </row>
    <row r="33" spans="1:57" s="3" customFormat="1" ht="14.45" hidden="1" customHeight="1">
      <c r="B33" s="31"/>
      <c r="F33" s="23" t="s">
        <v>43</v>
      </c>
      <c r="L33" s="163">
        <v>0</v>
      </c>
      <c r="M33" s="162"/>
      <c r="N33" s="162"/>
      <c r="O33" s="162"/>
      <c r="P33" s="162"/>
      <c r="W33" s="161">
        <f>ROUND(BD94, 2)</f>
        <v>0</v>
      </c>
      <c r="X33" s="162"/>
      <c r="Y33" s="162"/>
      <c r="Z33" s="162"/>
      <c r="AA33" s="162"/>
      <c r="AB33" s="162"/>
      <c r="AC33" s="162"/>
      <c r="AD33" s="162"/>
      <c r="AE33" s="162"/>
      <c r="AK33" s="161">
        <v>0</v>
      </c>
      <c r="AL33" s="162"/>
      <c r="AM33" s="162"/>
      <c r="AN33" s="162"/>
      <c r="AO33" s="162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44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45</v>
      </c>
      <c r="U35" s="34"/>
      <c r="V35" s="34"/>
      <c r="W35" s="34"/>
      <c r="X35" s="184" t="s">
        <v>46</v>
      </c>
      <c r="Y35" s="185"/>
      <c r="Z35" s="185"/>
      <c r="AA35" s="185"/>
      <c r="AB35" s="185"/>
      <c r="AC35" s="34"/>
      <c r="AD35" s="34"/>
      <c r="AE35" s="34"/>
      <c r="AF35" s="34"/>
      <c r="AG35" s="34"/>
      <c r="AH35" s="34"/>
      <c r="AI35" s="34"/>
      <c r="AJ35" s="34"/>
      <c r="AK35" s="186">
        <f>SUM(AK26:AK33)</f>
        <v>0</v>
      </c>
      <c r="AL35" s="185"/>
      <c r="AM35" s="185"/>
      <c r="AN35" s="185"/>
      <c r="AO35" s="187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49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50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49</v>
      </c>
      <c r="AI60" s="29"/>
      <c r="AJ60" s="29"/>
      <c r="AK60" s="29"/>
      <c r="AL60" s="29"/>
      <c r="AM60" s="39" t="s">
        <v>50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51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52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49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50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49</v>
      </c>
      <c r="AI75" s="29"/>
      <c r="AJ75" s="29"/>
      <c r="AK75" s="29"/>
      <c r="AL75" s="29"/>
      <c r="AM75" s="39" t="s">
        <v>50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53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MILO/05/2021</v>
      </c>
      <c r="AR84" s="45"/>
    </row>
    <row r="85" spans="1:90" s="5" customFormat="1" ht="36.950000000000003" customHeight="1">
      <c r="B85" s="46"/>
      <c r="C85" s="47" t="s">
        <v>13</v>
      </c>
      <c r="L85" s="175" t="str">
        <f>K6</f>
        <v>Cesta - Jiráskova-Áčko -vnútroblok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7" t="str">
        <f>IF(AN8= "","",AN8)</f>
        <v>28. 5. 2021</v>
      </c>
      <c r="AN87" s="177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78" t="str">
        <f>IF(E17="","",E17)</f>
        <v>geodetické zameranie</v>
      </c>
      <c r="AN89" s="179"/>
      <c r="AO89" s="179"/>
      <c r="AP89" s="179"/>
      <c r="AQ89" s="26"/>
      <c r="AR89" s="27"/>
      <c r="AS89" s="180" t="s">
        <v>54</v>
      </c>
      <c r="AT89" s="18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78" t="str">
        <f>IF(E20="","",E20)</f>
        <v xml:space="preserve"> </v>
      </c>
      <c r="AN90" s="179"/>
      <c r="AO90" s="179"/>
      <c r="AP90" s="179"/>
      <c r="AQ90" s="26"/>
      <c r="AR90" s="27"/>
      <c r="AS90" s="182"/>
      <c r="AT90" s="18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2"/>
      <c r="AT91" s="18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0" t="s">
        <v>55</v>
      </c>
      <c r="D92" s="171"/>
      <c r="E92" s="171"/>
      <c r="F92" s="171"/>
      <c r="G92" s="171"/>
      <c r="H92" s="54"/>
      <c r="I92" s="172" t="s">
        <v>56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57</v>
      </c>
      <c r="AH92" s="171"/>
      <c r="AI92" s="171"/>
      <c r="AJ92" s="171"/>
      <c r="AK92" s="171"/>
      <c r="AL92" s="171"/>
      <c r="AM92" s="171"/>
      <c r="AN92" s="172" t="s">
        <v>58</v>
      </c>
      <c r="AO92" s="171"/>
      <c r="AP92" s="174"/>
      <c r="AQ92" s="55" t="s">
        <v>59</v>
      </c>
      <c r="AR92" s="27"/>
      <c r="AS92" s="56" t="s">
        <v>60</v>
      </c>
      <c r="AT92" s="57" t="s">
        <v>61</v>
      </c>
      <c r="AU92" s="57" t="s">
        <v>62</v>
      </c>
      <c r="AV92" s="57" t="s">
        <v>63</v>
      </c>
      <c r="AW92" s="57" t="s">
        <v>64</v>
      </c>
      <c r="AX92" s="57" t="s">
        <v>65</v>
      </c>
      <c r="AY92" s="57" t="s">
        <v>66</v>
      </c>
      <c r="AZ92" s="57" t="s">
        <v>67</v>
      </c>
      <c r="BA92" s="57" t="s">
        <v>68</v>
      </c>
      <c r="BB92" s="57" t="s">
        <v>69</v>
      </c>
      <c r="BC92" s="57" t="s">
        <v>70</v>
      </c>
      <c r="BD92" s="58" t="s">
        <v>71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7">
        <f>ROUND(AG95,2)</f>
        <v>0</v>
      </c>
      <c r="AH94" s="167"/>
      <c r="AI94" s="167"/>
      <c r="AJ94" s="167"/>
      <c r="AK94" s="167"/>
      <c r="AL94" s="167"/>
      <c r="AM94" s="167"/>
      <c r="AN94" s="168">
        <f>SUM(AG94,AT94)</f>
        <v>0</v>
      </c>
      <c r="AO94" s="168"/>
      <c r="AP94" s="168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318.57409999999999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73</v>
      </c>
      <c r="BT94" s="71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0" s="7" customFormat="1" ht="24.75" customHeight="1">
      <c r="A95" s="72" t="s">
        <v>77</v>
      </c>
      <c r="B95" s="73"/>
      <c r="C95" s="74"/>
      <c r="D95" s="166" t="s">
        <v>12</v>
      </c>
      <c r="E95" s="166"/>
      <c r="F95" s="166"/>
      <c r="G95" s="166"/>
      <c r="H95" s="166"/>
      <c r="I95" s="75"/>
      <c r="J95" s="166" t="s">
        <v>14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'MILO-05-2021 - Cesta - Ji...'!J28</f>
        <v>0</v>
      </c>
      <c r="AH95" s="165"/>
      <c r="AI95" s="165"/>
      <c r="AJ95" s="165"/>
      <c r="AK95" s="165"/>
      <c r="AL95" s="165"/>
      <c r="AM95" s="165"/>
      <c r="AN95" s="164">
        <f>SUM(AG95,AT95)</f>
        <v>0</v>
      </c>
      <c r="AO95" s="165"/>
      <c r="AP95" s="165"/>
      <c r="AQ95" s="76" t="s">
        <v>78</v>
      </c>
      <c r="AR95" s="73"/>
      <c r="AS95" s="77">
        <v>0</v>
      </c>
      <c r="AT95" s="78">
        <f>ROUND(SUM(AV95:AW95),2)</f>
        <v>0</v>
      </c>
      <c r="AU95" s="79">
        <f>'MILO-05-2021 - Cesta - Ji...'!P118</f>
        <v>318.574096</v>
      </c>
      <c r="AV95" s="78">
        <f>'MILO-05-2021 - Cesta - Ji...'!J31</f>
        <v>0</v>
      </c>
      <c r="AW95" s="78">
        <f>'MILO-05-2021 - Cesta - Ji...'!J32</f>
        <v>0</v>
      </c>
      <c r="AX95" s="78">
        <f>'MILO-05-2021 - Cesta - Ji...'!J33</f>
        <v>0</v>
      </c>
      <c r="AY95" s="78">
        <f>'MILO-05-2021 - Cesta - Ji...'!J34</f>
        <v>0</v>
      </c>
      <c r="AZ95" s="78">
        <f>'MILO-05-2021 - Cesta - Ji...'!F31</f>
        <v>0</v>
      </c>
      <c r="BA95" s="78">
        <f>'MILO-05-2021 - Cesta - Ji...'!F32</f>
        <v>0</v>
      </c>
      <c r="BB95" s="78">
        <f>'MILO-05-2021 - Cesta - Ji...'!F33</f>
        <v>0</v>
      </c>
      <c r="BC95" s="78">
        <f>'MILO-05-2021 - Cesta - Ji...'!F34</f>
        <v>0</v>
      </c>
      <c r="BD95" s="80">
        <f>'MILO-05-2021 - Cesta - Ji...'!F35</f>
        <v>0</v>
      </c>
      <c r="BT95" s="81" t="s">
        <v>79</v>
      </c>
      <c r="BU95" s="81" t="s">
        <v>80</v>
      </c>
      <c r="BV95" s="81" t="s">
        <v>75</v>
      </c>
      <c r="BW95" s="81" t="s">
        <v>4</v>
      </c>
      <c r="BX95" s="81" t="s">
        <v>76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5-2021 - Cesta - Ji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2"/>
  <sheetViews>
    <sheetView showGridLines="0" tabSelected="1" workbookViewId="0">
      <selection activeCell="I8" sqref="I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9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81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1.5" customHeight="1">
      <c r="A7" s="26"/>
      <c r="B7" s="27"/>
      <c r="C7" s="26"/>
      <c r="D7" s="26"/>
      <c r="E7" s="188" t="s">
        <v>191</v>
      </c>
      <c r="F7" s="188"/>
      <c r="G7" s="188"/>
      <c r="H7" s="188"/>
      <c r="I7" s="188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28. 5. 2021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187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4" t="str">
        <f>'Rekapitulácia stavby'!E14</f>
        <v xml:space="preserve"> </v>
      </c>
      <c r="F16" s="154"/>
      <c r="G16" s="154"/>
      <c r="H16" s="154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151" t="s">
        <v>189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151" t="s">
        <v>188</v>
      </c>
      <c r="F22" s="26"/>
      <c r="G22" s="26"/>
      <c r="H22" s="26"/>
      <c r="I22" s="23" t="s">
        <v>25</v>
      </c>
      <c r="J22" s="151" t="s">
        <v>190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33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57" t="s">
        <v>1</v>
      </c>
      <c r="F25" s="157"/>
      <c r="G25" s="157"/>
      <c r="H25" s="15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34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36</v>
      </c>
      <c r="G30" s="26"/>
      <c r="H30" s="26"/>
      <c r="I30" s="30" t="s">
        <v>35</v>
      </c>
      <c r="J30" s="30" t="s">
        <v>37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38</v>
      </c>
      <c r="E31" s="23" t="s">
        <v>39</v>
      </c>
      <c r="F31" s="89">
        <f>ROUND((SUM(BE118:BE141)),  2)</f>
        <v>0</v>
      </c>
      <c r="G31" s="26"/>
      <c r="H31" s="26"/>
      <c r="I31" s="90">
        <v>0.2</v>
      </c>
      <c r="J31" s="89">
        <f>ROUND(((SUM(BE118:BE141))*I31),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40</v>
      </c>
      <c r="F32" s="89">
        <f>ROUND((SUM(BF118:BF141)),  2)</f>
        <v>0</v>
      </c>
      <c r="G32" s="26"/>
      <c r="H32" s="26"/>
      <c r="I32" s="90">
        <v>0.2</v>
      </c>
      <c r="J32" s="89">
        <f>ROUND(((SUM(BF118:BF141))*I32),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41</v>
      </c>
      <c r="F33" s="89">
        <f>ROUND((SUM(BG118:BG141)),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42</v>
      </c>
      <c r="F34" s="89">
        <f>ROUND((SUM(BH118:BH141)),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43</v>
      </c>
      <c r="F35" s="89">
        <f>ROUND((SUM(BI118:BI141)),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44</v>
      </c>
      <c r="E37" s="54"/>
      <c r="F37" s="54"/>
      <c r="G37" s="93" t="s">
        <v>45</v>
      </c>
      <c r="H37" s="94" t="s">
        <v>46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I60" s="152">
        <v>44344</v>
      </c>
      <c r="L60" s="17"/>
    </row>
    <row r="61" spans="1:31" s="2" customFormat="1" ht="12.75">
      <c r="A61" s="26"/>
      <c r="B61" s="27"/>
      <c r="C61" s="26"/>
      <c r="D61" s="39" t="s">
        <v>49</v>
      </c>
      <c r="E61" s="29"/>
      <c r="F61" s="97" t="s">
        <v>50</v>
      </c>
      <c r="G61" s="39" t="s">
        <v>49</v>
      </c>
      <c r="H61" s="29"/>
      <c r="I61" s="29"/>
      <c r="J61" s="98" t="s">
        <v>50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51</v>
      </c>
      <c r="E65" s="40"/>
      <c r="F65" s="40"/>
      <c r="G65" s="37" t="s">
        <v>52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3">
        <v>44357</v>
      </c>
      <c r="L75" s="17"/>
    </row>
    <row r="76" spans="1:31" s="2" customFormat="1" ht="12.75">
      <c r="A76" s="26"/>
      <c r="B76" s="27"/>
      <c r="C76" s="26"/>
      <c r="D76" s="39" t="s">
        <v>49</v>
      </c>
      <c r="E76" s="29"/>
      <c r="F76" s="97" t="s">
        <v>50</v>
      </c>
      <c r="G76" s="39" t="s">
        <v>49</v>
      </c>
      <c r="H76" s="29"/>
      <c r="I76" s="29"/>
      <c r="J76" s="98" t="s">
        <v>50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75" t="str">
        <f>E7</f>
        <v>Výkaz výmer - oprava cesty - od Ul. Jiráskova - vnútroblok tzv. Áčko popri bytovom dome č. 423 - 1 096 m2</v>
      </c>
      <c r="F85" s="189"/>
      <c r="G85" s="189"/>
      <c r="H85" s="189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28. 5. 2021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83</v>
      </c>
      <c r="D92" s="91"/>
      <c r="E92" s="91"/>
      <c r="F92" s="91"/>
      <c r="G92" s="91"/>
      <c r="H92" s="91"/>
      <c r="I92" s="91"/>
      <c r="J92" s="100" t="s">
        <v>84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85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86</v>
      </c>
    </row>
    <row r="95" spans="1:47" s="9" customFormat="1" ht="24.95" hidden="1" customHeight="1">
      <c r="B95" s="102"/>
      <c r="D95" s="103" t="s">
        <v>87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88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89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1:31" s="10" customFormat="1" ht="19.899999999999999" hidden="1" customHeight="1">
      <c r="B98" s="106"/>
      <c r="D98" s="107" t="s">
        <v>90</v>
      </c>
      <c r="E98" s="108"/>
      <c r="F98" s="108"/>
      <c r="G98" s="108"/>
      <c r="H98" s="108"/>
      <c r="I98" s="108"/>
      <c r="J98" s="109">
        <f>J129</f>
        <v>0</v>
      </c>
      <c r="L98" s="106"/>
    </row>
    <row r="99" spans="1:31" s="10" customFormat="1" ht="19.899999999999999" hidden="1" customHeight="1">
      <c r="B99" s="106"/>
      <c r="D99" s="107" t="s">
        <v>91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1:31" s="10" customFormat="1" ht="19.899999999999999" hidden="1" customHeight="1">
      <c r="B100" s="106"/>
      <c r="D100" s="107" t="s">
        <v>92</v>
      </c>
      <c r="E100" s="108"/>
      <c r="F100" s="108"/>
      <c r="G100" s="108"/>
      <c r="H100" s="108"/>
      <c r="I100" s="108"/>
      <c r="J100" s="109">
        <f>J140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93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3.75" customHeight="1">
      <c r="A110" s="26"/>
      <c r="B110" s="27"/>
      <c r="C110" s="26"/>
      <c r="D110" s="26"/>
      <c r="E110" s="188" t="str">
        <f>E7</f>
        <v>Výkaz výmer - oprava cesty - od Ul. Jiráskova - vnútroblok tzv. Áčko popri bytovom dome č. 423 - 1 096 m2</v>
      </c>
      <c r="F110" s="188"/>
      <c r="G110" s="188"/>
      <c r="H110" s="188"/>
      <c r="I110" s="188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28. 5. 2021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24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55.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94</v>
      </c>
      <c r="D117" s="113" t="s">
        <v>59</v>
      </c>
      <c r="E117" s="113" t="s">
        <v>55</v>
      </c>
      <c r="F117" s="113" t="s">
        <v>56</v>
      </c>
      <c r="G117" s="113" t="s">
        <v>95</v>
      </c>
      <c r="H117" s="113" t="s">
        <v>96</v>
      </c>
      <c r="I117" s="113" t="s">
        <v>97</v>
      </c>
      <c r="J117" s="114" t="s">
        <v>84</v>
      </c>
      <c r="K117" s="115" t="s">
        <v>98</v>
      </c>
      <c r="L117" s="116"/>
      <c r="M117" s="56" t="s">
        <v>1</v>
      </c>
      <c r="N117" s="57" t="s">
        <v>38</v>
      </c>
      <c r="O117" s="57" t="s">
        <v>99</v>
      </c>
      <c r="P117" s="57" t="s">
        <v>100</v>
      </c>
      <c r="Q117" s="57" t="s">
        <v>101</v>
      </c>
      <c r="R117" s="57" t="s">
        <v>102</v>
      </c>
      <c r="S117" s="57" t="s">
        <v>103</v>
      </c>
      <c r="T117" s="58" t="s">
        <v>104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85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318.574096</v>
      </c>
      <c r="Q118" s="60"/>
      <c r="R118" s="118">
        <f>R119</f>
        <v>326.41775000000001</v>
      </c>
      <c r="S118" s="60"/>
      <c r="T118" s="119">
        <f>T119</f>
        <v>295.78399999999999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73</v>
      </c>
      <c r="AU118" s="14" t="s">
        <v>86</v>
      </c>
      <c r="BK118" s="120">
        <f>BK119</f>
        <v>0</v>
      </c>
    </row>
    <row r="119" spans="1:65" s="12" customFormat="1" ht="25.9" customHeight="1">
      <c r="B119" s="121"/>
      <c r="D119" s="122" t="s">
        <v>73</v>
      </c>
      <c r="E119" s="123" t="s">
        <v>105</v>
      </c>
      <c r="F119" s="123" t="s">
        <v>106</v>
      </c>
      <c r="J119" s="124">
        <f>BK119</f>
        <v>0</v>
      </c>
      <c r="L119" s="121"/>
      <c r="M119" s="125"/>
      <c r="N119" s="126"/>
      <c r="O119" s="126"/>
      <c r="P119" s="127">
        <f>P120+P124+P129+P131+P140</f>
        <v>318.574096</v>
      </c>
      <c r="Q119" s="126"/>
      <c r="R119" s="127">
        <f>R120+R124+R129+R131+R140</f>
        <v>326.41775000000001</v>
      </c>
      <c r="S119" s="126"/>
      <c r="T119" s="128">
        <f>T120+T124+T129+T131+T140</f>
        <v>295.78399999999999</v>
      </c>
      <c r="AR119" s="122" t="s">
        <v>79</v>
      </c>
      <c r="AT119" s="129" t="s">
        <v>73</v>
      </c>
      <c r="AU119" s="129" t="s">
        <v>74</v>
      </c>
      <c r="AY119" s="122" t="s">
        <v>107</v>
      </c>
      <c r="BK119" s="130">
        <f>BK120+BK124+BK129+BK131+BK140</f>
        <v>0</v>
      </c>
    </row>
    <row r="120" spans="1:65" s="12" customFormat="1" ht="22.9" customHeight="1">
      <c r="B120" s="121"/>
      <c r="D120" s="122" t="s">
        <v>73</v>
      </c>
      <c r="E120" s="131" t="s">
        <v>79</v>
      </c>
      <c r="F120" s="131" t="s">
        <v>108</v>
      </c>
      <c r="J120" s="132">
        <f>BK120</f>
        <v>0</v>
      </c>
      <c r="L120" s="121"/>
      <c r="M120" s="125"/>
      <c r="N120" s="126"/>
      <c r="O120" s="126"/>
      <c r="P120" s="127">
        <f>SUM(P121:P123)</f>
        <v>89.330879999999993</v>
      </c>
      <c r="Q120" s="126"/>
      <c r="R120" s="127">
        <f>SUM(R121:R123)</f>
        <v>0.24192</v>
      </c>
      <c r="S120" s="126"/>
      <c r="T120" s="128">
        <f>SUM(T121:T123)</f>
        <v>295.78399999999999</v>
      </c>
      <c r="AR120" s="122" t="s">
        <v>79</v>
      </c>
      <c r="AT120" s="129" t="s">
        <v>73</v>
      </c>
      <c r="AU120" s="129" t="s">
        <v>79</v>
      </c>
      <c r="AY120" s="122" t="s">
        <v>107</v>
      </c>
      <c r="BK120" s="130">
        <f>SUM(BK121:BK123)</f>
        <v>0</v>
      </c>
    </row>
    <row r="121" spans="1:65" s="2" customFormat="1" ht="24.2" customHeight="1">
      <c r="A121" s="26"/>
      <c r="B121" s="133"/>
      <c r="C121" s="134" t="s">
        <v>79</v>
      </c>
      <c r="D121" s="134" t="s">
        <v>109</v>
      </c>
      <c r="E121" s="135" t="s">
        <v>110</v>
      </c>
      <c r="F121" s="136" t="s">
        <v>111</v>
      </c>
      <c r="G121" s="137" t="s">
        <v>112</v>
      </c>
      <c r="H121" s="138">
        <v>200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40</v>
      </c>
      <c r="O121" s="143">
        <v>0.23699999999999999</v>
      </c>
      <c r="P121" s="143">
        <f>O121*H121</f>
        <v>47.4</v>
      </c>
      <c r="Q121" s="143">
        <v>0</v>
      </c>
      <c r="R121" s="143">
        <f>Q121*H121</f>
        <v>0</v>
      </c>
      <c r="S121" s="143">
        <v>0.16</v>
      </c>
      <c r="T121" s="144">
        <f>S121*H121</f>
        <v>32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113</v>
      </c>
      <c r="AT121" s="145" t="s">
        <v>109</v>
      </c>
      <c r="AU121" s="145" t="s">
        <v>114</v>
      </c>
      <c r="AY121" s="14" t="s">
        <v>107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114</v>
      </c>
      <c r="BK121" s="146">
        <f>ROUND(I121*H121,2)</f>
        <v>0</v>
      </c>
      <c r="BL121" s="14" t="s">
        <v>113</v>
      </c>
      <c r="BM121" s="145" t="s">
        <v>115</v>
      </c>
    </row>
    <row r="122" spans="1:65" s="2" customFormat="1" ht="37.9" customHeight="1">
      <c r="A122" s="26"/>
      <c r="B122" s="133"/>
      <c r="C122" s="134" t="s">
        <v>116</v>
      </c>
      <c r="D122" s="134" t="s">
        <v>109</v>
      </c>
      <c r="E122" s="135" t="s">
        <v>117</v>
      </c>
      <c r="F122" s="136" t="s">
        <v>118</v>
      </c>
      <c r="G122" s="137" t="s">
        <v>112</v>
      </c>
      <c r="H122" s="138">
        <v>896</v>
      </c>
      <c r="I122" s="139">
        <v>0</v>
      </c>
      <c r="J122" s="139">
        <f>ROUND(I122*H122,2)</f>
        <v>0</v>
      </c>
      <c r="K122" s="140"/>
      <c r="L122" s="27"/>
      <c r="M122" s="141" t="s">
        <v>1</v>
      </c>
      <c r="N122" s="142" t="s">
        <v>40</v>
      </c>
      <c r="O122" s="143">
        <v>3.0280000000000001E-2</v>
      </c>
      <c r="P122" s="143">
        <f>O122*H122</f>
        <v>27.130880000000001</v>
      </c>
      <c r="Q122" s="143">
        <v>2.7E-4</v>
      </c>
      <c r="R122" s="143">
        <f>Q122*H122</f>
        <v>0.24192</v>
      </c>
      <c r="S122" s="143">
        <v>0.254</v>
      </c>
      <c r="T122" s="144">
        <f>S122*H122</f>
        <v>227.584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113</v>
      </c>
      <c r="AT122" s="145" t="s">
        <v>109</v>
      </c>
      <c r="AU122" s="145" t="s">
        <v>114</v>
      </c>
      <c r="AY122" s="14" t="s">
        <v>107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114</v>
      </c>
      <c r="BK122" s="146">
        <f>ROUND(I122*H122,2)</f>
        <v>0</v>
      </c>
      <c r="BL122" s="14" t="s">
        <v>113</v>
      </c>
      <c r="BM122" s="145" t="s">
        <v>119</v>
      </c>
    </row>
    <row r="123" spans="1:65" s="2" customFormat="1" ht="24.2" customHeight="1">
      <c r="A123" s="26"/>
      <c r="B123" s="133"/>
      <c r="C123" s="134" t="s">
        <v>120</v>
      </c>
      <c r="D123" s="134" t="s">
        <v>109</v>
      </c>
      <c r="E123" s="135" t="s">
        <v>121</v>
      </c>
      <c r="F123" s="136" t="s">
        <v>122</v>
      </c>
      <c r="G123" s="137" t="s">
        <v>112</v>
      </c>
      <c r="H123" s="138">
        <v>200</v>
      </c>
      <c r="I123" s="139">
        <v>0</v>
      </c>
      <c r="J123" s="139">
        <f>ROUND(I123*H123,2)</f>
        <v>0</v>
      </c>
      <c r="K123" s="140"/>
      <c r="L123" s="27"/>
      <c r="M123" s="141" t="s">
        <v>1</v>
      </c>
      <c r="N123" s="142" t="s">
        <v>40</v>
      </c>
      <c r="O123" s="143">
        <v>7.3999999999999996E-2</v>
      </c>
      <c r="P123" s="143">
        <f>O123*H123</f>
        <v>14.799999999999999</v>
      </c>
      <c r="Q123" s="143">
        <v>0</v>
      </c>
      <c r="R123" s="143">
        <f>Q123*H123</f>
        <v>0</v>
      </c>
      <c r="S123" s="143">
        <v>0.18099999999999999</v>
      </c>
      <c r="T123" s="144">
        <f>S123*H123</f>
        <v>36.199999999999996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113</v>
      </c>
      <c r="AT123" s="145" t="s">
        <v>109</v>
      </c>
      <c r="AU123" s="145" t="s">
        <v>114</v>
      </c>
      <c r="AY123" s="14" t="s">
        <v>107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114</v>
      </c>
      <c r="BK123" s="146">
        <f>ROUND(I123*H123,2)</f>
        <v>0</v>
      </c>
      <c r="BL123" s="14" t="s">
        <v>113</v>
      </c>
      <c r="BM123" s="145" t="s">
        <v>123</v>
      </c>
    </row>
    <row r="124" spans="1:65" s="12" customFormat="1" ht="22.9" customHeight="1">
      <c r="B124" s="121"/>
      <c r="D124" s="122" t="s">
        <v>73</v>
      </c>
      <c r="E124" s="131" t="s">
        <v>124</v>
      </c>
      <c r="F124" s="131" t="s">
        <v>125</v>
      </c>
      <c r="J124" s="132">
        <f>BK124</f>
        <v>0</v>
      </c>
      <c r="L124" s="121"/>
      <c r="M124" s="125"/>
      <c r="N124" s="126"/>
      <c r="O124" s="126"/>
      <c r="P124" s="127">
        <f>SUM(P125:P128)</f>
        <v>162.46591999999998</v>
      </c>
      <c r="Q124" s="126"/>
      <c r="R124" s="127">
        <f>SUM(R125:R128)</f>
        <v>324.09968000000003</v>
      </c>
      <c r="S124" s="126"/>
      <c r="T124" s="128">
        <f>SUM(T125:T128)</f>
        <v>0</v>
      </c>
      <c r="AR124" s="122" t="s">
        <v>79</v>
      </c>
      <c r="AT124" s="129" t="s">
        <v>73</v>
      </c>
      <c r="AU124" s="129" t="s">
        <v>79</v>
      </c>
      <c r="AY124" s="122" t="s">
        <v>107</v>
      </c>
      <c r="BK124" s="130">
        <f>SUM(BK125:BK128)</f>
        <v>0</v>
      </c>
    </row>
    <row r="125" spans="1:65" s="2" customFormat="1" ht="24.2" customHeight="1">
      <c r="A125" s="26"/>
      <c r="B125" s="133"/>
      <c r="C125" s="134" t="s">
        <v>126</v>
      </c>
      <c r="D125" s="134" t="s">
        <v>109</v>
      </c>
      <c r="E125" s="135" t="s">
        <v>127</v>
      </c>
      <c r="F125" s="136" t="s">
        <v>128</v>
      </c>
      <c r="G125" s="137" t="s">
        <v>112</v>
      </c>
      <c r="H125" s="138">
        <v>220</v>
      </c>
      <c r="I125" s="139">
        <v>0</v>
      </c>
      <c r="J125" s="139">
        <f>ROUND(I125*H125,2)</f>
        <v>0</v>
      </c>
      <c r="K125" s="140"/>
      <c r="L125" s="27"/>
      <c r="M125" s="141" t="s">
        <v>1</v>
      </c>
      <c r="N125" s="142" t="s">
        <v>40</v>
      </c>
      <c r="O125" s="143">
        <v>2.1000000000000001E-2</v>
      </c>
      <c r="P125" s="143">
        <f>O125*H125</f>
        <v>4.62</v>
      </c>
      <c r="Q125" s="143">
        <v>0.17726</v>
      </c>
      <c r="R125" s="143">
        <f>Q125*H125</f>
        <v>38.997199999999999</v>
      </c>
      <c r="S125" s="143">
        <v>0</v>
      </c>
      <c r="T125" s="14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113</v>
      </c>
      <c r="AT125" s="145" t="s">
        <v>109</v>
      </c>
      <c r="AU125" s="145" t="s">
        <v>114</v>
      </c>
      <c r="AY125" s="14" t="s">
        <v>107</v>
      </c>
      <c r="BE125" s="146">
        <f>IF(N125="základná",J125,0)</f>
        <v>0</v>
      </c>
      <c r="BF125" s="146">
        <f>IF(N125="znížená",J125,0)</f>
        <v>0</v>
      </c>
      <c r="BG125" s="146">
        <f>IF(N125="zákl. prenesená",J125,0)</f>
        <v>0</v>
      </c>
      <c r="BH125" s="146">
        <f>IF(N125="zníž. prenesená",J125,0)</f>
        <v>0</v>
      </c>
      <c r="BI125" s="146">
        <f>IF(N125="nulová",J125,0)</f>
        <v>0</v>
      </c>
      <c r="BJ125" s="14" t="s">
        <v>114</v>
      </c>
      <c r="BK125" s="146">
        <f>ROUND(I125*H125,2)</f>
        <v>0</v>
      </c>
      <c r="BL125" s="14" t="s">
        <v>113</v>
      </c>
      <c r="BM125" s="145" t="s">
        <v>129</v>
      </c>
    </row>
    <row r="126" spans="1:65" s="2" customFormat="1" ht="24.2" customHeight="1">
      <c r="A126" s="26"/>
      <c r="B126" s="133"/>
      <c r="C126" s="134" t="s">
        <v>113</v>
      </c>
      <c r="D126" s="134" t="s">
        <v>109</v>
      </c>
      <c r="E126" s="135" t="s">
        <v>130</v>
      </c>
      <c r="F126" s="136" t="s">
        <v>131</v>
      </c>
      <c r="G126" s="137" t="s">
        <v>112</v>
      </c>
      <c r="H126" s="138">
        <v>1096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40</v>
      </c>
      <c r="O126" s="143">
        <v>2.0200000000000001E-3</v>
      </c>
      <c r="P126" s="143">
        <f>O126*H126</f>
        <v>2.2139199999999999</v>
      </c>
      <c r="Q126" s="143">
        <v>8.0999999999999996E-4</v>
      </c>
      <c r="R126" s="143">
        <f>Q126*H126</f>
        <v>0.88775999999999999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113</v>
      </c>
      <c r="AT126" s="145" t="s">
        <v>109</v>
      </c>
      <c r="AU126" s="145" t="s">
        <v>114</v>
      </c>
      <c r="AY126" s="14" t="s">
        <v>107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114</v>
      </c>
      <c r="BK126" s="146">
        <f>ROUND(I126*H126,2)</f>
        <v>0</v>
      </c>
      <c r="BL126" s="14" t="s">
        <v>113</v>
      </c>
      <c r="BM126" s="145" t="s">
        <v>132</v>
      </c>
    </row>
    <row r="127" spans="1:65" s="2" customFormat="1" ht="37.9" customHeight="1">
      <c r="A127" s="26"/>
      <c r="B127" s="133"/>
      <c r="C127" s="134" t="s">
        <v>124</v>
      </c>
      <c r="D127" s="134" t="s">
        <v>109</v>
      </c>
      <c r="E127" s="135" t="s">
        <v>133</v>
      </c>
      <c r="F127" s="136" t="s">
        <v>134</v>
      </c>
      <c r="G127" s="137" t="s">
        <v>112</v>
      </c>
      <c r="H127" s="138">
        <v>1096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40</v>
      </c>
      <c r="O127" s="143">
        <v>7.0999999999999994E-2</v>
      </c>
      <c r="P127" s="143">
        <f>O127*H127</f>
        <v>77.815999999999988</v>
      </c>
      <c r="Q127" s="143">
        <v>0.12966</v>
      </c>
      <c r="R127" s="143">
        <f>Q127*H127</f>
        <v>142.10736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113</v>
      </c>
      <c r="AT127" s="145" t="s">
        <v>109</v>
      </c>
      <c r="AU127" s="145" t="s">
        <v>114</v>
      </c>
      <c r="AY127" s="14" t="s">
        <v>107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114</v>
      </c>
      <c r="BK127" s="146">
        <f>ROUND(I127*H127,2)</f>
        <v>0</v>
      </c>
      <c r="BL127" s="14" t="s">
        <v>113</v>
      </c>
      <c r="BM127" s="145" t="s">
        <v>135</v>
      </c>
    </row>
    <row r="128" spans="1:65" s="2" customFormat="1" ht="37.9" customHeight="1">
      <c r="A128" s="26"/>
      <c r="B128" s="133"/>
      <c r="C128" s="134" t="s">
        <v>136</v>
      </c>
      <c r="D128" s="134" t="s">
        <v>109</v>
      </c>
      <c r="E128" s="135" t="s">
        <v>137</v>
      </c>
      <c r="F128" s="136" t="s">
        <v>138</v>
      </c>
      <c r="G128" s="137" t="s">
        <v>112</v>
      </c>
      <c r="H128" s="138">
        <v>1096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40</v>
      </c>
      <c r="O128" s="143">
        <v>7.0999999999999994E-2</v>
      </c>
      <c r="P128" s="143">
        <f>O128*H128</f>
        <v>77.815999999999988</v>
      </c>
      <c r="Q128" s="143">
        <v>0.12966</v>
      </c>
      <c r="R128" s="143">
        <f>Q128*H128</f>
        <v>142.10736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113</v>
      </c>
      <c r="AT128" s="145" t="s">
        <v>109</v>
      </c>
      <c r="AU128" s="145" t="s">
        <v>114</v>
      </c>
      <c r="AY128" s="14" t="s">
        <v>107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114</v>
      </c>
      <c r="BK128" s="146">
        <f>ROUND(I128*H128,2)</f>
        <v>0</v>
      </c>
      <c r="BL128" s="14" t="s">
        <v>113</v>
      </c>
      <c r="BM128" s="145" t="s">
        <v>139</v>
      </c>
    </row>
    <row r="129" spans="1:65" s="12" customFormat="1" ht="22.9" customHeight="1">
      <c r="B129" s="121"/>
      <c r="D129" s="122" t="s">
        <v>73</v>
      </c>
      <c r="E129" s="131" t="s">
        <v>140</v>
      </c>
      <c r="F129" s="131" t="s">
        <v>141</v>
      </c>
      <c r="J129" s="132">
        <f>BK129</f>
        <v>0</v>
      </c>
      <c r="L129" s="121"/>
      <c r="M129" s="125"/>
      <c r="N129" s="126"/>
      <c r="O129" s="126"/>
      <c r="P129" s="127">
        <f>P130</f>
        <v>18.164999999999999</v>
      </c>
      <c r="Q129" s="126"/>
      <c r="R129" s="127">
        <f>R130</f>
        <v>2.0712000000000002</v>
      </c>
      <c r="S129" s="126"/>
      <c r="T129" s="128">
        <f>T130</f>
        <v>0</v>
      </c>
      <c r="AR129" s="122" t="s">
        <v>79</v>
      </c>
      <c r="AT129" s="129" t="s">
        <v>73</v>
      </c>
      <c r="AU129" s="129" t="s">
        <v>79</v>
      </c>
      <c r="AY129" s="122" t="s">
        <v>107</v>
      </c>
      <c r="BK129" s="130">
        <f>BK130</f>
        <v>0</v>
      </c>
    </row>
    <row r="130" spans="1:65" s="2" customFormat="1" ht="24.2" customHeight="1">
      <c r="A130" s="26"/>
      <c r="B130" s="133"/>
      <c r="C130" s="134" t="s">
        <v>142</v>
      </c>
      <c r="D130" s="134" t="s">
        <v>109</v>
      </c>
      <c r="E130" s="135" t="s">
        <v>143</v>
      </c>
      <c r="F130" s="136" t="s">
        <v>144</v>
      </c>
      <c r="G130" s="137" t="s">
        <v>145</v>
      </c>
      <c r="H130" s="138">
        <v>5</v>
      </c>
      <c r="I130" s="139">
        <v>0</v>
      </c>
      <c r="J130" s="139">
        <f>ROUND(I130*H130,2)</f>
        <v>0</v>
      </c>
      <c r="K130" s="140"/>
      <c r="L130" s="27"/>
      <c r="M130" s="141" t="s">
        <v>1</v>
      </c>
      <c r="N130" s="142" t="s">
        <v>40</v>
      </c>
      <c r="O130" s="143">
        <v>3.633</v>
      </c>
      <c r="P130" s="143">
        <f>O130*H130</f>
        <v>18.164999999999999</v>
      </c>
      <c r="Q130" s="143">
        <v>0.41424</v>
      </c>
      <c r="R130" s="143">
        <f>Q130*H130</f>
        <v>2.0712000000000002</v>
      </c>
      <c r="S130" s="143">
        <v>0</v>
      </c>
      <c r="T130" s="14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113</v>
      </c>
      <c r="AT130" s="145" t="s">
        <v>109</v>
      </c>
      <c r="AU130" s="145" t="s">
        <v>114</v>
      </c>
      <c r="AY130" s="14" t="s">
        <v>107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4" t="s">
        <v>114</v>
      </c>
      <c r="BK130" s="146">
        <f>ROUND(I130*H130,2)</f>
        <v>0</v>
      </c>
      <c r="BL130" s="14" t="s">
        <v>113</v>
      </c>
      <c r="BM130" s="145" t="s">
        <v>146</v>
      </c>
    </row>
    <row r="131" spans="1:65" s="12" customFormat="1" ht="22.9" customHeight="1">
      <c r="B131" s="121"/>
      <c r="D131" s="122" t="s">
        <v>73</v>
      </c>
      <c r="E131" s="131" t="s">
        <v>147</v>
      </c>
      <c r="F131" s="131" t="s">
        <v>148</v>
      </c>
      <c r="J131" s="132">
        <f>BK131</f>
        <v>0</v>
      </c>
      <c r="L131" s="121"/>
      <c r="M131" s="125"/>
      <c r="N131" s="126"/>
      <c r="O131" s="126"/>
      <c r="P131" s="127">
        <f>SUM(P132:P139)</f>
        <v>35.232216000000001</v>
      </c>
      <c r="Q131" s="126"/>
      <c r="R131" s="127">
        <f>SUM(R132:R139)</f>
        <v>4.9500000000000004E-3</v>
      </c>
      <c r="S131" s="126"/>
      <c r="T131" s="128">
        <f>SUM(T132:T139)</f>
        <v>0</v>
      </c>
      <c r="AR131" s="122" t="s">
        <v>79</v>
      </c>
      <c r="AT131" s="129" t="s">
        <v>73</v>
      </c>
      <c r="AU131" s="129" t="s">
        <v>79</v>
      </c>
      <c r="AY131" s="122" t="s">
        <v>107</v>
      </c>
      <c r="BK131" s="130">
        <f>SUM(BK132:BK139)</f>
        <v>0</v>
      </c>
    </row>
    <row r="132" spans="1:65" s="2" customFormat="1" ht="24.2" customHeight="1">
      <c r="A132" s="26"/>
      <c r="B132" s="133"/>
      <c r="C132" s="134" t="s">
        <v>149</v>
      </c>
      <c r="D132" s="134" t="s">
        <v>109</v>
      </c>
      <c r="E132" s="135" t="s">
        <v>150</v>
      </c>
      <c r="F132" s="136" t="s">
        <v>151</v>
      </c>
      <c r="G132" s="137" t="s">
        <v>152</v>
      </c>
      <c r="H132" s="138">
        <v>45</v>
      </c>
      <c r="I132" s="139">
        <v>0</v>
      </c>
      <c r="J132" s="139">
        <f t="shared" ref="J132:J139" si="0">ROUND(I132*H132,2)</f>
        <v>0</v>
      </c>
      <c r="K132" s="140"/>
      <c r="L132" s="27"/>
      <c r="M132" s="141" t="s">
        <v>1</v>
      </c>
      <c r="N132" s="142" t="s">
        <v>40</v>
      </c>
      <c r="O132" s="143">
        <v>6.8000000000000005E-2</v>
      </c>
      <c r="P132" s="143">
        <f t="shared" ref="P132:P139" si="1">O132*H132</f>
        <v>3.06</v>
      </c>
      <c r="Q132" s="143">
        <v>1.1E-4</v>
      </c>
      <c r="R132" s="143">
        <f t="shared" ref="R132:R139" si="2">Q132*H132</f>
        <v>4.9500000000000004E-3</v>
      </c>
      <c r="S132" s="143">
        <v>0</v>
      </c>
      <c r="T132" s="144">
        <f t="shared" ref="T132:T139" si="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113</v>
      </c>
      <c r="AT132" s="145" t="s">
        <v>109</v>
      </c>
      <c r="AU132" s="145" t="s">
        <v>114</v>
      </c>
      <c r="AY132" s="14" t="s">
        <v>107</v>
      </c>
      <c r="BE132" s="146">
        <f t="shared" ref="BE132:BE139" si="4">IF(N132="základná",J132,0)</f>
        <v>0</v>
      </c>
      <c r="BF132" s="146">
        <f t="shared" ref="BF132:BF139" si="5">IF(N132="znížená",J132,0)</f>
        <v>0</v>
      </c>
      <c r="BG132" s="146">
        <f t="shared" ref="BG132:BG139" si="6">IF(N132="zákl. prenesená",J132,0)</f>
        <v>0</v>
      </c>
      <c r="BH132" s="146">
        <f t="shared" ref="BH132:BH139" si="7">IF(N132="zníž. prenesená",J132,0)</f>
        <v>0</v>
      </c>
      <c r="BI132" s="146">
        <f t="shared" ref="BI132:BI139" si="8">IF(N132="nulová",J132,0)</f>
        <v>0</v>
      </c>
      <c r="BJ132" s="14" t="s">
        <v>114</v>
      </c>
      <c r="BK132" s="146">
        <f t="shared" ref="BK132:BK139" si="9">ROUND(I132*H132,2)</f>
        <v>0</v>
      </c>
      <c r="BL132" s="14" t="s">
        <v>113</v>
      </c>
      <c r="BM132" s="145" t="s">
        <v>153</v>
      </c>
    </row>
    <row r="133" spans="1:65" s="2" customFormat="1" ht="37.9" customHeight="1">
      <c r="A133" s="26"/>
      <c r="B133" s="133"/>
      <c r="C133" s="134" t="s">
        <v>154</v>
      </c>
      <c r="D133" s="134" t="s">
        <v>109</v>
      </c>
      <c r="E133" s="135" t="s">
        <v>155</v>
      </c>
      <c r="F133" s="136" t="s">
        <v>156</v>
      </c>
      <c r="G133" s="137" t="s">
        <v>152</v>
      </c>
      <c r="H133" s="138">
        <v>45</v>
      </c>
      <c r="I133" s="139">
        <v>0</v>
      </c>
      <c r="J133" s="139">
        <f t="shared" si="0"/>
        <v>0</v>
      </c>
      <c r="K133" s="140"/>
      <c r="L133" s="27"/>
      <c r="M133" s="141" t="s">
        <v>1</v>
      </c>
      <c r="N133" s="142" t="s">
        <v>40</v>
      </c>
      <c r="O133" s="143">
        <v>8.7999999999999995E-2</v>
      </c>
      <c r="P133" s="143">
        <f t="shared" si="1"/>
        <v>3.96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113</v>
      </c>
      <c r="AT133" s="145" t="s">
        <v>109</v>
      </c>
      <c r="AU133" s="145" t="s">
        <v>114</v>
      </c>
      <c r="AY133" s="14" t="s">
        <v>107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114</v>
      </c>
      <c r="BK133" s="146">
        <f t="shared" si="9"/>
        <v>0</v>
      </c>
      <c r="BL133" s="14" t="s">
        <v>113</v>
      </c>
      <c r="BM133" s="145" t="s">
        <v>157</v>
      </c>
    </row>
    <row r="134" spans="1:65" s="2" customFormat="1" ht="24.2" customHeight="1">
      <c r="A134" s="26"/>
      <c r="B134" s="133"/>
      <c r="C134" s="134" t="s">
        <v>158</v>
      </c>
      <c r="D134" s="134" t="s">
        <v>109</v>
      </c>
      <c r="E134" s="135" t="s">
        <v>159</v>
      </c>
      <c r="F134" s="136" t="s">
        <v>160</v>
      </c>
      <c r="G134" s="137" t="s">
        <v>152</v>
      </c>
      <c r="H134" s="138">
        <v>45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40</v>
      </c>
      <c r="O134" s="143">
        <v>0.185</v>
      </c>
      <c r="P134" s="143">
        <f t="shared" si="1"/>
        <v>8.3249999999999993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113</v>
      </c>
      <c r="AT134" s="145" t="s">
        <v>109</v>
      </c>
      <c r="AU134" s="145" t="s">
        <v>114</v>
      </c>
      <c r="AY134" s="14" t="s">
        <v>107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114</v>
      </c>
      <c r="BK134" s="146">
        <f t="shared" si="9"/>
        <v>0</v>
      </c>
      <c r="BL134" s="14" t="s">
        <v>113</v>
      </c>
      <c r="BM134" s="145" t="s">
        <v>161</v>
      </c>
    </row>
    <row r="135" spans="1:65" s="2" customFormat="1" ht="24.2" hidden="1" customHeight="1">
      <c r="A135" s="26"/>
      <c r="B135" s="133"/>
      <c r="C135" s="134" t="s">
        <v>162</v>
      </c>
      <c r="D135" s="134" t="s">
        <v>109</v>
      </c>
      <c r="E135" s="135" t="s">
        <v>163</v>
      </c>
      <c r="F135" s="136" t="s">
        <v>164</v>
      </c>
      <c r="G135" s="137" t="s">
        <v>145</v>
      </c>
      <c r="H135" s="138">
        <v>0</v>
      </c>
      <c r="I135" s="139">
        <v>47.06</v>
      </c>
      <c r="J135" s="139">
        <f t="shared" si="0"/>
        <v>0</v>
      </c>
      <c r="K135" s="140"/>
      <c r="L135" s="27"/>
      <c r="M135" s="141" t="s">
        <v>1</v>
      </c>
      <c r="N135" s="142" t="s">
        <v>40</v>
      </c>
      <c r="O135" s="143">
        <v>0.54900000000000004</v>
      </c>
      <c r="P135" s="143">
        <f t="shared" si="1"/>
        <v>0</v>
      </c>
      <c r="Q135" s="143">
        <v>1.6167899999999999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113</v>
      </c>
      <c r="AT135" s="145" t="s">
        <v>109</v>
      </c>
      <c r="AU135" s="145" t="s">
        <v>114</v>
      </c>
      <c r="AY135" s="14" t="s">
        <v>107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114</v>
      </c>
      <c r="BK135" s="146">
        <f t="shared" si="9"/>
        <v>0</v>
      </c>
      <c r="BL135" s="14" t="s">
        <v>113</v>
      </c>
      <c r="BM135" s="145" t="s">
        <v>165</v>
      </c>
    </row>
    <row r="136" spans="1:65" s="2" customFormat="1" ht="24.2" customHeight="1">
      <c r="A136" s="26"/>
      <c r="B136" s="133"/>
      <c r="C136" s="134" t="s">
        <v>140</v>
      </c>
      <c r="D136" s="134" t="s">
        <v>109</v>
      </c>
      <c r="E136" s="135" t="s">
        <v>166</v>
      </c>
      <c r="F136" s="136" t="s">
        <v>167</v>
      </c>
      <c r="G136" s="137" t="s">
        <v>168</v>
      </c>
      <c r="H136" s="138">
        <v>295.78399999999999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40</v>
      </c>
      <c r="O136" s="143">
        <v>3.1E-2</v>
      </c>
      <c r="P136" s="143">
        <f t="shared" si="1"/>
        <v>9.1693040000000003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113</v>
      </c>
      <c r="AT136" s="145" t="s">
        <v>109</v>
      </c>
      <c r="AU136" s="145" t="s">
        <v>114</v>
      </c>
      <c r="AY136" s="14" t="s">
        <v>107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114</v>
      </c>
      <c r="BK136" s="146">
        <f t="shared" si="9"/>
        <v>0</v>
      </c>
      <c r="BL136" s="14" t="s">
        <v>113</v>
      </c>
      <c r="BM136" s="145" t="s">
        <v>169</v>
      </c>
    </row>
    <row r="137" spans="1:65" s="2" customFormat="1" ht="24.2" customHeight="1">
      <c r="A137" s="26"/>
      <c r="B137" s="133"/>
      <c r="C137" s="134" t="s">
        <v>147</v>
      </c>
      <c r="D137" s="134" t="s">
        <v>109</v>
      </c>
      <c r="E137" s="135" t="s">
        <v>170</v>
      </c>
      <c r="F137" s="136" t="s">
        <v>171</v>
      </c>
      <c r="G137" s="137" t="s">
        <v>168</v>
      </c>
      <c r="H137" s="138">
        <v>591.56799999999998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40</v>
      </c>
      <c r="O137" s="143">
        <v>6.0000000000000001E-3</v>
      </c>
      <c r="P137" s="143">
        <f t="shared" si="1"/>
        <v>3.5494080000000001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113</v>
      </c>
      <c r="AT137" s="145" t="s">
        <v>109</v>
      </c>
      <c r="AU137" s="145" t="s">
        <v>114</v>
      </c>
      <c r="AY137" s="14" t="s">
        <v>107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114</v>
      </c>
      <c r="BK137" s="146">
        <f t="shared" si="9"/>
        <v>0</v>
      </c>
      <c r="BL137" s="14" t="s">
        <v>113</v>
      </c>
      <c r="BM137" s="145" t="s">
        <v>172</v>
      </c>
    </row>
    <row r="138" spans="1:65" s="2" customFormat="1" ht="37.9" customHeight="1">
      <c r="A138" s="26"/>
      <c r="B138" s="133"/>
      <c r="C138" s="134" t="s">
        <v>173</v>
      </c>
      <c r="D138" s="134" t="s">
        <v>109</v>
      </c>
      <c r="E138" s="135" t="s">
        <v>174</v>
      </c>
      <c r="F138" s="136" t="s">
        <v>175</v>
      </c>
      <c r="G138" s="137" t="s">
        <v>168</v>
      </c>
      <c r="H138" s="138">
        <v>36.200000000000003</v>
      </c>
      <c r="I138" s="139">
        <v>0</v>
      </c>
      <c r="J138" s="139">
        <f t="shared" si="0"/>
        <v>0</v>
      </c>
      <c r="K138" s="140"/>
      <c r="L138" s="27"/>
      <c r="M138" s="141" t="s">
        <v>1</v>
      </c>
      <c r="N138" s="142" t="s">
        <v>40</v>
      </c>
      <c r="O138" s="143">
        <v>0.14899999999999999</v>
      </c>
      <c r="P138" s="143">
        <f t="shared" si="1"/>
        <v>5.3938000000000006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113</v>
      </c>
      <c r="AT138" s="145" t="s">
        <v>109</v>
      </c>
      <c r="AU138" s="145" t="s">
        <v>114</v>
      </c>
      <c r="AY138" s="14" t="s">
        <v>107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114</v>
      </c>
      <c r="BK138" s="146">
        <f t="shared" si="9"/>
        <v>0</v>
      </c>
      <c r="BL138" s="14" t="s">
        <v>113</v>
      </c>
      <c r="BM138" s="145" t="s">
        <v>176</v>
      </c>
    </row>
    <row r="139" spans="1:65" s="2" customFormat="1" ht="24.2" customHeight="1">
      <c r="A139" s="26"/>
      <c r="B139" s="133"/>
      <c r="C139" s="134" t="s">
        <v>177</v>
      </c>
      <c r="D139" s="134" t="s">
        <v>109</v>
      </c>
      <c r="E139" s="135" t="s">
        <v>178</v>
      </c>
      <c r="F139" s="136" t="s">
        <v>179</v>
      </c>
      <c r="G139" s="137" t="s">
        <v>168</v>
      </c>
      <c r="H139" s="138">
        <v>295.78399999999999</v>
      </c>
      <c r="I139" s="139">
        <v>0</v>
      </c>
      <c r="J139" s="139">
        <f t="shared" si="0"/>
        <v>0</v>
      </c>
      <c r="K139" s="140"/>
      <c r="L139" s="27"/>
      <c r="M139" s="141" t="s">
        <v>1</v>
      </c>
      <c r="N139" s="142" t="s">
        <v>40</v>
      </c>
      <c r="O139" s="143">
        <v>6.0000000000000001E-3</v>
      </c>
      <c r="P139" s="143">
        <f t="shared" si="1"/>
        <v>1.7747040000000001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113</v>
      </c>
      <c r="AT139" s="145" t="s">
        <v>109</v>
      </c>
      <c r="AU139" s="145" t="s">
        <v>114</v>
      </c>
      <c r="AY139" s="14" t="s">
        <v>107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114</v>
      </c>
      <c r="BK139" s="146">
        <f t="shared" si="9"/>
        <v>0</v>
      </c>
      <c r="BL139" s="14" t="s">
        <v>113</v>
      </c>
      <c r="BM139" s="145" t="s">
        <v>180</v>
      </c>
    </row>
    <row r="140" spans="1:65" s="12" customFormat="1" ht="22.9" customHeight="1">
      <c r="B140" s="121"/>
      <c r="D140" s="122" t="s">
        <v>73</v>
      </c>
      <c r="E140" s="131" t="s">
        <v>181</v>
      </c>
      <c r="F140" s="131" t="s">
        <v>182</v>
      </c>
      <c r="J140" s="132">
        <f>BK140</f>
        <v>0</v>
      </c>
      <c r="L140" s="121"/>
      <c r="M140" s="125"/>
      <c r="N140" s="126"/>
      <c r="O140" s="126"/>
      <c r="P140" s="127">
        <f>P141</f>
        <v>13.380080000000001</v>
      </c>
      <c r="Q140" s="126"/>
      <c r="R140" s="127">
        <f>R141</f>
        <v>0</v>
      </c>
      <c r="S140" s="126"/>
      <c r="T140" s="128">
        <f>T141</f>
        <v>0</v>
      </c>
      <c r="AR140" s="122" t="s">
        <v>79</v>
      </c>
      <c r="AT140" s="129" t="s">
        <v>73</v>
      </c>
      <c r="AU140" s="129" t="s">
        <v>79</v>
      </c>
      <c r="AY140" s="122" t="s">
        <v>107</v>
      </c>
      <c r="BK140" s="130">
        <f>BK141</f>
        <v>0</v>
      </c>
    </row>
    <row r="141" spans="1:65" s="2" customFormat="1" ht="24.2" customHeight="1">
      <c r="A141" s="26"/>
      <c r="B141" s="133"/>
      <c r="C141" s="134" t="s">
        <v>183</v>
      </c>
      <c r="D141" s="134" t="s">
        <v>109</v>
      </c>
      <c r="E141" s="135" t="s">
        <v>184</v>
      </c>
      <c r="F141" s="136" t="s">
        <v>185</v>
      </c>
      <c r="G141" s="137" t="s">
        <v>168</v>
      </c>
      <c r="H141" s="138">
        <v>334.50200000000001</v>
      </c>
      <c r="I141" s="139">
        <v>0</v>
      </c>
      <c r="J141" s="139">
        <f>ROUND(I141*H141,2)</f>
        <v>0</v>
      </c>
      <c r="K141" s="140"/>
      <c r="L141" s="27"/>
      <c r="M141" s="147" t="s">
        <v>1</v>
      </c>
      <c r="N141" s="148" t="s">
        <v>40</v>
      </c>
      <c r="O141" s="149">
        <v>0.04</v>
      </c>
      <c r="P141" s="149">
        <f>O141*H141</f>
        <v>13.380080000000001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113</v>
      </c>
      <c r="AT141" s="145" t="s">
        <v>109</v>
      </c>
      <c r="AU141" s="145" t="s">
        <v>114</v>
      </c>
      <c r="AY141" s="14" t="s">
        <v>107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114</v>
      </c>
      <c r="BK141" s="146">
        <f>ROUND(I141*H141,2)</f>
        <v>0</v>
      </c>
      <c r="BL141" s="14" t="s">
        <v>113</v>
      </c>
      <c r="BM141" s="145" t="s">
        <v>186</v>
      </c>
    </row>
    <row r="142" spans="1:65" s="2" customFormat="1" ht="6.95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17:K141" xr:uid="{00000000-0009-0000-0000-000001000000}"/>
  <mergeCells count="6">
    <mergeCell ref="E110:I110"/>
    <mergeCell ref="E7:I7"/>
    <mergeCell ref="L2:V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MILO-05-2021 - Cesta - Ji...</vt:lpstr>
      <vt:lpstr>'MILO-05-2021 - Cesta - Ji...'!Názvy_tlače</vt:lpstr>
      <vt:lpstr>'Rekapitulácia stavby'!Názvy_tlače</vt:lpstr>
      <vt:lpstr>'MILO-05-2021 - Cesta - Ji...'!Oblasť_tlače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Baranec</cp:lastModifiedBy>
  <cp:lastPrinted>2021-06-07T09:47:33Z</cp:lastPrinted>
  <dcterms:created xsi:type="dcterms:W3CDTF">2021-05-28T04:11:09Z</dcterms:created>
  <dcterms:modified xsi:type="dcterms:W3CDTF">2021-06-19T10:12:43Z</dcterms:modified>
</cp:coreProperties>
</file>